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3905" windowHeight="8040" tabRatio="752" firstSheet="3" activeTab="11"/>
  </bookViews>
  <sheets>
    <sheet name="дод №1 доходи" sheetId="1" r:id="rId1"/>
    <sheet name="дод №2 джерела " sheetId="2" r:id="rId2"/>
    <sheet name="дод № 3 видатки ГРК" sheetId="3" r:id="rId3"/>
    <sheet name="дод 4 Кредитування" sheetId="4" r:id="rId4"/>
    <sheet name="дод 5 Міжбюдж трансферти" sheetId="5" r:id="rId5"/>
    <sheet name="дод №6 Програми" sheetId="6" r:id="rId6"/>
    <sheet name="дод 7 Бюдж розв" sheetId="7" r:id="rId7"/>
    <sheet name="дод 8 Цільовий фонд" sheetId="8" r:id="rId8"/>
    <sheet name="дод 9 ФОНС" sheetId="9" r:id="rId9"/>
    <sheet name="дод 10 Втрати від с госп" sheetId="10" r:id="rId10"/>
    <sheet name="дод 11 дороги ЗФ" sheetId="11" r:id="rId11"/>
    <sheet name="Аркуш1" sheetId="12" r:id="rId12"/>
  </sheets>
  <definedNames>
    <definedName name="_xlnm.Print_Titles" localSheetId="10">'дод 11 дороги ЗФ'!$9:$13</definedName>
    <definedName name="_xlnm.Print_Titles" localSheetId="6">'дод 7 Бюдж розв'!$11:$13</definedName>
    <definedName name="_xlnm.Print_Titles" localSheetId="8">'дод 9 ФОНС'!$11:$13</definedName>
    <definedName name="_xlnm.Print_Titles" localSheetId="2">'дод № 3 видатки ГРК'!$11:$14</definedName>
    <definedName name="_xlnm.Print_Titles" localSheetId="0">'дод №1 доходи'!$9:$13</definedName>
    <definedName name="_xlnm.Print_Titles" localSheetId="5">'дод №6 Програми'!$15:$17</definedName>
    <definedName name="_xlnm.Print_Area" localSheetId="9">'дод 10 Втрати від с госп'!$A$1:$H$23</definedName>
    <definedName name="_xlnm.Print_Area" localSheetId="10">'дод 11 дороги ЗФ'!$A$1:$H$41</definedName>
    <definedName name="_xlnm.Print_Area" localSheetId="4">'дод 5 Міжбюдж трансферти'!$A$1:$F$82</definedName>
    <definedName name="_xlnm.Print_Area" localSheetId="6">'дод 7 Бюдж розв'!$A$1:$L$110</definedName>
    <definedName name="_xlnm.Print_Area" localSheetId="7">'дод 8 Цільовий фонд'!$A$1:$H$23</definedName>
    <definedName name="_xlnm.Print_Area" localSheetId="8">'дод 9 ФОНС'!$A$1:$H$30</definedName>
    <definedName name="_xlnm.Print_Area" localSheetId="2">'дод № 3 видатки ГРК'!$A$1:$M$416</definedName>
    <definedName name="_xlnm.Print_Area" localSheetId="0">'дод №1 доходи'!$A$1:$K$82</definedName>
    <definedName name="_xlnm.Print_Area" localSheetId="1">'дод №2 джерела '!$A$1:$J$30</definedName>
    <definedName name="_xlnm.Print_Area" localSheetId="5">'дод №6 Програми'!$A$1:$O$109</definedName>
  </definedNames>
  <calcPr fullCalcOnLoad="1"/>
</workbook>
</file>

<file path=xl/sharedStrings.xml><?xml version="1.0" encoding="utf-8"?>
<sst xmlns="http://schemas.openxmlformats.org/spreadsheetml/2006/main" count="2210" uniqueCount="799">
  <si>
    <t>від                    2018 року</t>
  </si>
  <si>
    <t>Найменування головного розпорядника 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</si>
  <si>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r>
      <t>Дата і номер документа,яким затверджено місцеву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програму </t>
    </r>
  </si>
  <si>
    <t xml:space="preserve">Загальний фонд </t>
  </si>
  <si>
    <t>Найменування місцевої  програми</t>
  </si>
  <si>
    <t>Додаток 7</t>
  </si>
  <si>
    <t xml:space="preserve">Найменування  об'єкта  будівництва/вид будівельних робіт, у тому числі проектні роботи </t>
  </si>
  <si>
    <t>Забезпечення діяльності  палаців і будинків культури ,клубів,центрів дозвілля та інших клубних закладів</t>
  </si>
  <si>
    <t xml:space="preserve">Виконавчий комітет Южненської міської ради  Одеського району Одеської області </t>
  </si>
  <si>
    <t xml:space="preserve">Виконавчий комітет Южненської міської ради Одеського району Одеської області </t>
  </si>
  <si>
    <t>1000000</t>
  </si>
  <si>
    <t>1010000</t>
  </si>
  <si>
    <t>1010160</t>
  </si>
  <si>
    <t>Керівництво і управління у відповідній сфері у містах (місті Києві), селищах, селах,  територіальних громадах</t>
  </si>
  <si>
    <t xml:space="preserve">Управління освіти  Южненської міської ради Одеського району Одеської області </t>
  </si>
  <si>
    <t>0611021</t>
  </si>
  <si>
    <t>1021</t>
  </si>
  <si>
    <t>0611030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</si>
  <si>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</si>
  <si>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</si>
  <si>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</si>
  <si>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</si>
  <si>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0611141</t>
  </si>
  <si>
    <t>1141</t>
  </si>
  <si>
    <t>0611142</t>
  </si>
  <si>
    <t>1142</t>
  </si>
  <si>
    <t>Забезпечення діяльності інклюзиіно-ресурсних центрів</t>
  </si>
  <si>
    <t>0611151</t>
  </si>
  <si>
    <t>1151</t>
  </si>
  <si>
    <t xml:space="preserve">Забезпечення діяльності інклюзивно-ресурсних центрів за рахунок коштів місцевого бюджету 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</si>
  <si>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</si>
  <si>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</si>
  <si>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</si>
  <si>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</si>
  <si>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</si>
  <si>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</si>
  <si>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</si>
  <si>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</si>
  <si>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</si>
  <si>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потребами(оплата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освіти)</t>
  </si>
  <si>
    <t xml:space="preserve">Управління соціальної політики Южненської міської ради Одеського району Одеської області </t>
  </si>
  <si>
    <t>Служба у справах дітей Южненської міської ради Одеського району  Одеської області</t>
  </si>
  <si>
    <t>Управління культури,спорту та молодіжної політики Южненської міської ради Одеського району  Одеської області</t>
  </si>
  <si>
    <t>1011080</t>
  </si>
  <si>
    <t>1080</t>
  </si>
  <si>
    <t>1014081</t>
  </si>
  <si>
    <t>4081</t>
  </si>
  <si>
    <t>Забезпечення діяльності інших закладів в галузі культури і мистецтва</t>
  </si>
  <si>
    <t>1014030</t>
  </si>
  <si>
    <t>1014040</t>
  </si>
  <si>
    <t>1014060</t>
  </si>
  <si>
    <t>1014082</t>
  </si>
  <si>
    <t>1015011</t>
  </si>
  <si>
    <t>1015031</t>
  </si>
  <si>
    <t>1015061</t>
  </si>
  <si>
    <t>1015062</t>
  </si>
  <si>
    <t>Управління житлово-комунального господарства Южненської міської ради Одеського району  Одеської області</t>
  </si>
  <si>
    <t>Управління капітального будівництва Южненської міської ради Одеського району  Одеської області</t>
  </si>
  <si>
    <t>Управління архітектури та містобудування Южненської міської ради Одеського району  Одеської області</t>
  </si>
  <si>
    <t>Управління економіки Южненської міської ради Одеського району  Одеської області</t>
  </si>
  <si>
    <t>Фонд комунального майна Южненської міської ради Одеського району  Одеської області</t>
  </si>
  <si>
    <t>Фінансове управління Южненської міської ради Одеського району  Одеської області</t>
  </si>
  <si>
    <t>3718710</t>
  </si>
  <si>
    <t>0133</t>
  </si>
  <si>
    <t xml:space="preserve">Резервний фонд місцевого бюджету </t>
  </si>
  <si>
    <t>3719110</t>
  </si>
  <si>
    <t>9110</t>
  </si>
  <si>
    <t>0217650</t>
  </si>
  <si>
    <t>7650</t>
  </si>
  <si>
    <t>Проведення експертної грошової оцінки земельної ділянки чи права на неї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</si>
  <si>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  у т.ч.:</t>
  </si>
  <si>
    <t>1517322</t>
  </si>
  <si>
    <t>7322</t>
  </si>
  <si>
    <t>Будівництво медичних установ та закладів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</si>
  <si>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</si>
  <si>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</si>
  <si>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</si>
  <si>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0200000</t>
  </si>
  <si>
    <t>0210000</t>
  </si>
  <si>
    <t>0210150</t>
  </si>
  <si>
    <t>0150</t>
  </si>
  <si>
    <t>0212010</t>
  </si>
  <si>
    <t>0218410</t>
  </si>
  <si>
    <t>Фінансова підтримка засобів масової інформації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</si>
  <si>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</si>
  <si>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</si>
  <si>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</si>
  <si>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</si>
  <si>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</si>
  <si>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</si>
  <si>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</si>
  <si>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</si>
  <si>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0611150</t>
  </si>
  <si>
    <t>1150</t>
  </si>
  <si>
    <t>0800000</t>
  </si>
  <si>
    <t>0810000</t>
  </si>
  <si>
    <t>0810160</t>
  </si>
  <si>
    <t>0900000</t>
  </si>
  <si>
    <t>0910000</t>
  </si>
  <si>
    <t>0910160</t>
  </si>
  <si>
    <t>1200000</t>
  </si>
  <si>
    <t>1210000</t>
  </si>
  <si>
    <t>1210160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</si>
  <si>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</si>
  <si>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</si>
  <si>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</si>
  <si>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</si>
  <si>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</si>
  <si>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1600000</t>
  </si>
  <si>
    <t>1610000</t>
  </si>
  <si>
    <t>1610160</t>
  </si>
  <si>
    <t>2700000</t>
  </si>
  <si>
    <t>2710000</t>
  </si>
  <si>
    <t>2710160</t>
  </si>
  <si>
    <t>7693</t>
  </si>
  <si>
    <t>3700000</t>
  </si>
  <si>
    <t>3710000</t>
  </si>
  <si>
    <t>3710160</t>
  </si>
  <si>
    <t>0218220</t>
  </si>
  <si>
    <t xml:space="preserve">Заходи та роботи з мобізаційної підготовки місцевого значення  </t>
  </si>
  <si>
    <t>Інші програми та заходи у сфері освіти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</si>
  <si>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</si>
  <si>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</si>
  <si>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</si>
  <si>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3133</t>
  </si>
  <si>
    <t>4082</t>
  </si>
  <si>
    <t>Інші заходи в галузі культури і мистецтва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</si>
  <si>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</si>
  <si>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</si>
  <si>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</si>
  <si>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Надання інших пільг окремим категоріям громадян відповідно до законодавства</t>
  </si>
  <si>
    <t>0813032</t>
  </si>
  <si>
    <t>3032</t>
  </si>
  <si>
    <t>0813242</t>
  </si>
  <si>
    <t>3242</t>
  </si>
  <si>
    <t>Інші заходи у сфері соціального захисту і соціального забезпечення</t>
  </si>
  <si>
    <t>0913112</t>
  </si>
  <si>
    <t>1218340</t>
  </si>
  <si>
    <t>1518340</t>
  </si>
  <si>
    <t>3100000</t>
  </si>
  <si>
    <t>3110000</t>
  </si>
  <si>
    <t>3117693</t>
  </si>
  <si>
    <t>Інші заходи пов"язані з економічною діяльністю</t>
  </si>
  <si>
    <t>Природоохоронні заходи за рахунок цільових фондів</t>
  </si>
  <si>
    <t>Забезпечення діяльності інших закладів у сфері освіти</t>
  </si>
  <si>
    <t>Соціальний захист та соціальне забезпечення</t>
  </si>
  <si>
    <t>4030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</si>
  <si>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</si>
  <si>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</si>
  <si>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</si>
  <si>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</si>
  <si>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</si>
  <si>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0813105</t>
  </si>
  <si>
    <t xml:space="preserve">Надання реабілітаційних послуг особам з інвалідністю та дітям з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</si>
  <si>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</si>
  <si>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</si>
  <si>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</si>
  <si>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Природоохоронні заходи за рахунок цільових фондів                                                                                                                                                                                                                                    </t>
  </si>
  <si>
    <t>1510160</t>
  </si>
  <si>
    <t>3110160</t>
  </si>
  <si>
    <t>Адміністративний збір за державну реєстрацію речових прав на нерухоме майно та їх обтяжень</t>
  </si>
  <si>
    <t>Інші неподаткові надходження</t>
  </si>
  <si>
    <t>Інші надходження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</si>
  <si>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</si>
  <si>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</si>
  <si>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</si>
  <si>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</si>
  <si>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</si>
  <si>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</si>
  <si>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Офіційні трансферти</t>
  </si>
  <si>
    <t>Освітня субвенція з державного бюджету місцевим бюджетам</t>
  </si>
  <si>
    <t>Додаток №2</t>
  </si>
  <si>
    <t>Код</t>
  </si>
  <si>
    <t xml:space="preserve">  </t>
  </si>
  <si>
    <t>Внутрішнє фінансування</t>
  </si>
  <si>
    <t>Фінансування за рахунок  зміни залишків  коштів  бюджетів</t>
  </si>
  <si>
    <t>На початок періоду</t>
  </si>
  <si>
    <t>На кінець періоду</t>
  </si>
  <si>
    <t>Кошти,що передаються із загального фонду бюджету до бюджету розвитку (спеціального фонду)</t>
  </si>
  <si>
    <t>Фінансування за активними операціями</t>
  </si>
  <si>
    <t>до рішення Южненської міської ради</t>
  </si>
  <si>
    <t>Придбання обладнання і предметів довгострокового користування</t>
  </si>
  <si>
    <t xml:space="preserve"> до рішення Южненської міської ради</t>
  </si>
  <si>
    <t>№                 -VIІ</t>
  </si>
  <si>
    <t>0380</t>
  </si>
  <si>
    <t>3030</t>
  </si>
  <si>
    <t>3031</t>
  </si>
  <si>
    <t>видатки споживання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</si>
  <si>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</si>
  <si>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</si>
  <si>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</si>
  <si>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РАЗОМ</t>
  </si>
  <si>
    <t>до  рішення Южненської міської ради</t>
  </si>
  <si>
    <t xml:space="preserve">    Загальний фонд</t>
  </si>
  <si>
    <t>Реверсна дотація</t>
  </si>
  <si>
    <t>0111</t>
  </si>
  <si>
    <t>0731</t>
  </si>
  <si>
    <t>0830</t>
  </si>
  <si>
    <t>0490</t>
  </si>
  <si>
    <t>0320</t>
  </si>
  <si>
    <t>0540</t>
  </si>
  <si>
    <t>0910</t>
  </si>
  <si>
    <t>0921</t>
  </si>
  <si>
    <t>0960</t>
  </si>
  <si>
    <t>0990</t>
  </si>
  <si>
    <t>1040</t>
  </si>
  <si>
    <t>0829</t>
  </si>
  <si>
    <t>0810</t>
  </si>
  <si>
    <t>1090</t>
  </si>
  <si>
    <t>1020</t>
  </si>
  <si>
    <t>1010</t>
  </si>
  <si>
    <t>1030</t>
  </si>
  <si>
    <t>1070</t>
  </si>
  <si>
    <t>0620</t>
  </si>
  <si>
    <t>0456</t>
  </si>
  <si>
    <t>0443</t>
  </si>
  <si>
    <t>0180</t>
  </si>
  <si>
    <t xml:space="preserve">Багатопрофільна стаціонарна медична допомога населенню </t>
  </si>
  <si>
    <t>Заходи державної політики з питань дітей та їх соціального захисту</t>
  </si>
  <si>
    <t xml:space="preserve">Проведення навчально-тренувальних зборів і змагань з олімпійських видів спорту </t>
  </si>
  <si>
    <t>Надання пільг окремим категоріям громадян з оплати послуг зв'язку</t>
  </si>
  <si>
    <t>Додаток № 3</t>
  </si>
  <si>
    <t>2010</t>
  </si>
  <si>
    <t>4060</t>
  </si>
  <si>
    <t>5011</t>
  </si>
  <si>
    <t>1500000</t>
  </si>
  <si>
    <t>1510000</t>
  </si>
  <si>
    <t>3105</t>
  </si>
  <si>
    <t>3112</t>
  </si>
  <si>
    <t xml:space="preserve">Освіта </t>
  </si>
  <si>
    <t>1000</t>
  </si>
  <si>
    <t>1011000</t>
  </si>
  <si>
    <t>Культура і мистецтво</t>
  </si>
  <si>
    <t>Фізична культура і спорт</t>
  </si>
  <si>
    <t>1014000</t>
  </si>
  <si>
    <t>4000</t>
  </si>
  <si>
    <t>1015000</t>
  </si>
  <si>
    <t>5000</t>
  </si>
  <si>
    <t>Інші заходи та заклади молодіжної політики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</si>
  <si>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</si>
  <si>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</si>
  <si>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</si>
  <si>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</si>
  <si>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% виконання</t>
  </si>
  <si>
    <t>Спеціальний фонд</t>
  </si>
  <si>
    <t>7=6/5</t>
  </si>
  <si>
    <t>10=9/8</t>
  </si>
  <si>
    <t>13=12/11</t>
  </si>
  <si>
    <t xml:space="preserve"> видатки споживання</t>
  </si>
  <si>
    <t xml:space="preserve"> - оплата праці з нарахуваннями</t>
  </si>
  <si>
    <t xml:space="preserve"> - оплата комунальних послуг та енергоносіїв</t>
  </si>
  <si>
    <t xml:space="preserve"> видатки розвитку</t>
  </si>
  <si>
    <t xml:space="preserve"> - бюджет розвитку</t>
  </si>
  <si>
    <t xml:space="preserve">до рішення Южненської міської ради </t>
  </si>
  <si>
    <t>Загальний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</si>
  <si>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</si>
  <si>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</si>
  <si>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</si>
  <si>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</si>
  <si>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Внутрішні податки на товари і послуги</t>
  </si>
  <si>
    <t>Податок на майно </t>
  </si>
  <si>
    <t>х</t>
  </si>
  <si>
    <t>Інші податки та збори</t>
  </si>
  <si>
    <t>Екологічний податок</t>
  </si>
  <si>
    <t>Неподаткові надходження</t>
  </si>
  <si>
    <t>Доходи від власності та підприємницької діяльності, у т.ч.:</t>
  </si>
  <si>
    <t>Частина чистого прибутку (доходу) комунальних унітарних підприємств та їх об'єднань, що вилучається до бюджету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</si>
  <si>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</si>
  <si>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</si>
  <si>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</si>
  <si>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</si>
  <si>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Податок на прибуток підприємств</t>
  </si>
  <si>
    <t>Рентна плата та плата за використання інших природних ресурсів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</si>
  <si>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</si>
  <si>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</si>
  <si>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Субвенції  з місцевих бюджетів іншим місцевим бюджетам</t>
  </si>
  <si>
    <t>Освітня  субвенція з державного бюджету місцевим бюджетам</t>
  </si>
  <si>
    <t>0212111</t>
  </si>
  <si>
    <t>2111</t>
  </si>
  <si>
    <t>0726</t>
  </si>
  <si>
    <t>0217530</t>
  </si>
  <si>
    <t>7530</t>
  </si>
  <si>
    <t>0460</t>
  </si>
  <si>
    <t>3123</t>
  </si>
  <si>
    <t>1213210</t>
  </si>
  <si>
    <t>3210</t>
  </si>
  <si>
    <t>1050</t>
  </si>
  <si>
    <t>Організація та проведення громадських робіт</t>
  </si>
  <si>
    <t>7461</t>
  </si>
  <si>
    <t xml:space="preserve">Утримання та розвиток автомобільних доріг та дорожньоі інфраструктури за рахунок коштів місцевого бюджету </t>
  </si>
  <si>
    <t>0217680</t>
  </si>
  <si>
    <t>7680</t>
  </si>
  <si>
    <t>Членські внески до асоціацій органів місцевого самоврядування</t>
  </si>
  <si>
    <t>Заходи державної політики з питань сім'ї</t>
  </si>
  <si>
    <t xml:space="preserve">Субвенція з обласного бюджету 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</si>
  <si>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</si>
  <si>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</si>
  <si>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</si>
  <si>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</si>
  <si>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</si>
  <si>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</si>
  <si>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</si>
  <si>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</si>
  <si>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</si>
  <si>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Організація та проведення громадських робіт
</t>
  </si>
  <si>
    <t>1217461</t>
  </si>
  <si>
    <t>Первинна медична допомога населенню, що надається центрами первинної медичної (медико-санітарної) допомоги</t>
  </si>
  <si>
    <t>(грн)</t>
  </si>
  <si>
    <t>Код  Функціональної класифікації видатків та кредитування бюджету</t>
  </si>
  <si>
    <t>1</t>
  </si>
  <si>
    <t>2</t>
  </si>
  <si>
    <t>3</t>
  </si>
  <si>
    <t>4</t>
  </si>
  <si>
    <t>5</t>
  </si>
  <si>
    <t>Капітальні трансферти підприємствам (установам, організаціям)</t>
  </si>
  <si>
    <t>УСЬОГО</t>
  </si>
  <si>
    <t>Фінансування за типом кредитора</t>
  </si>
  <si>
    <t>Загальне фінансування</t>
  </si>
  <si>
    <t>Фінансування за типом боргового зобов"язання</t>
  </si>
  <si>
    <t>Зміни обсягів бюджетних коштів</t>
  </si>
  <si>
    <t>Усього</t>
  </si>
  <si>
    <t>у тому числі бюджет розвитку</t>
  </si>
  <si>
    <t xml:space="preserve">Найменування згідно з Класифікацією фінансування бюджету </t>
  </si>
  <si>
    <t>Додаток № 6</t>
  </si>
  <si>
    <t>2000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</si>
  <si>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</si>
  <si>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</si>
  <si>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</si>
  <si>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</si>
  <si>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</si>
  <si>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 xml:space="preserve">до  рішення Южненської міської ради </t>
  </si>
  <si>
    <t>5031</t>
  </si>
  <si>
    <t>Утримання та навчально-тренувальна робота комунальних дитячо-юнацьких спортивних шкіл</t>
  </si>
  <si>
    <t>1216013</t>
  </si>
  <si>
    <t>0470</t>
  </si>
  <si>
    <t>Охорона здоров"я</t>
  </si>
  <si>
    <t>0212000</t>
  </si>
  <si>
    <t>(код бюджету)</t>
  </si>
  <si>
    <t>( грн)</t>
  </si>
  <si>
    <t xml:space="preserve">Найменування згідно з Класифікацією доходів бюджету </t>
  </si>
  <si>
    <t>РАЗОМ ДОХОДІВ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</si>
  <si>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</si>
  <si>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</si>
  <si>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 ,найменування бюджетної програми   згідно зТтиповою програмною класифікацією видатків та кредитування місцевого бюджету</t>
  </si>
  <si>
    <t>Надання позашкільної освіти закладами позашкільної  освіти, заходи із позашкільної роботи з дітьми</t>
  </si>
  <si>
    <t xml:space="preserve">Надання спеціальної освіти мистецькими школами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</si>
  <si>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(оплата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освіти)</t>
  </si>
  <si>
    <t>Інші субвенції з місцевого бюджету (пільгове медичне обслуговування громадян, які постраждали внаслідок Чорнобильської катастрофи)</t>
  </si>
  <si>
    <t>Інші субвенції з місцевого бюджету (видатки на поховання учасників бойових дій та осіб з інвалідністю внаслідок війни)</t>
  </si>
  <si>
    <t>Інші субвенції з місцевого бюджету (компенсаційні виплати особам з інвалідністю на бензин,ремонт,технічне обслуговування автомобілів, мотоколясок і на транспортне обслуговування)</t>
  </si>
  <si>
    <t>Найменування головного розпорядника коштів місцевого бюджету/ відповідального виконавця, найменування бюджетної програми  згідно з Типовою програмною класифікацією видатків та кредитування місцевого бюджету</t>
  </si>
  <si>
    <t>6</t>
  </si>
  <si>
    <t>7</t>
  </si>
  <si>
    <t xml:space="preserve">Управління праці та соціального захисту населення Южненської міської ради Одеського району Одеської області </t>
  </si>
  <si>
    <t xml:space="preserve">Управління житлово-комунального господарства Южненської міської ради Одеського району Одеської області </t>
  </si>
  <si>
    <t xml:space="preserve">Управління капітального будівництва Южненської міської ради Одеського району Одеської області </t>
  </si>
  <si>
    <t xml:space="preserve">Управління освіти Южненської міської ради Одеського району Одеської області </t>
  </si>
  <si>
    <t>Програма розвитку та підтримки первинної медико-санітарної допомоги Южненської міської територіальної громади  на 2021-2023 роки</t>
  </si>
  <si>
    <t>1013112</t>
  </si>
  <si>
    <t>1013123</t>
  </si>
  <si>
    <t>1013133</t>
  </si>
  <si>
    <t>Програма розвитку фізичної культури і спорту в Южненській міській територіальній  громаді на 2021-2023 роки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</si>
  <si>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</si>
  <si>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</si>
  <si>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                                                                                                                                   Найменування  бюджету - надавача міжбюджетного трансферту</t>
  </si>
  <si>
    <t>І. Трансферти до загального фонду бюджету</t>
  </si>
  <si>
    <t xml:space="preserve">Державний бюджет </t>
  </si>
  <si>
    <t>Субвенція з місцевого бюджету на здійснення переданих видатків у сфері освіти за рахунок коштів освітньої субвенції (інклюзивно-ресурсні центри)</t>
  </si>
  <si>
    <t>Обласний бюджет Одеської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</si>
  <si>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освіти)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</si>
  <si>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</si>
  <si>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</si>
  <si>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</si>
  <si>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</si>
  <si>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</si>
  <si>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</si>
  <si>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</si>
  <si>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</si>
  <si>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 трансферту/ Найменування бюджету-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</si>
  <si>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</si>
  <si>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</si>
  <si>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15100000000</t>
  </si>
  <si>
    <t>x</t>
  </si>
  <si>
    <t xml:space="preserve">                                                                                                                                                          (грн)</t>
  </si>
  <si>
    <t>Плата за встановлення земельного сервітуту</t>
  </si>
  <si>
    <t>Кошти від відчуження майна, що належить Автономній Республіці Крим та майна, що перебуває в комунальній власності  </t>
  </si>
  <si>
    <r>
      <t xml:space="preserve">           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</si>
  <si>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</t>
  </si>
  <si>
    <t xml:space="preserve"> (грн)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</si>
  <si>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</si>
  <si>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</si>
  <si>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1060</t>
  </si>
  <si>
    <t>Надання загальної середньої освіти закладами загальної середньої освіти</t>
  </si>
  <si>
    <t>0611061</t>
  </si>
  <si>
    <t>1061</t>
  </si>
  <si>
    <t>Забезпечення діяльності з виробництва, транспортування, постачання теплової енергії</t>
  </si>
  <si>
    <t>1516012</t>
  </si>
  <si>
    <t>6012</t>
  </si>
  <si>
    <t>1516013</t>
  </si>
  <si>
    <t>1516030</t>
  </si>
  <si>
    <t>1516081</t>
  </si>
  <si>
    <t>6081</t>
  </si>
  <si>
    <t>Будівництво житла для окремих категорій населення відповідно до законодавства</t>
  </si>
  <si>
    <t>0610</t>
  </si>
  <si>
    <t>1517321</t>
  </si>
  <si>
    <t>7321</t>
  </si>
  <si>
    <t>1517323</t>
  </si>
  <si>
    <t>7323</t>
  </si>
  <si>
    <t>1517324</t>
  </si>
  <si>
    <t>7324</t>
  </si>
  <si>
    <t>1517325</t>
  </si>
  <si>
    <t>7325</t>
  </si>
  <si>
    <t>1517330</t>
  </si>
  <si>
    <t>7330</t>
  </si>
  <si>
    <t>1517461</t>
  </si>
  <si>
    <t>Утримання та розвиток автомобільних доріг та дорожньої інфраструктури за рахунок коштів місцевого бюджету</t>
  </si>
  <si>
    <t>1517693</t>
  </si>
  <si>
    <t>Інші заходи, пов'язані з економічною діяльністю</t>
  </si>
  <si>
    <t>Рівень виконання робіт на початок бюджетного періоду,%</t>
  </si>
  <si>
    <t>8</t>
  </si>
  <si>
    <t>Будівництво освітніх установ та закладів</t>
  </si>
  <si>
    <t>Будівництво установ та закладів культури</t>
  </si>
  <si>
    <t>Будівництво  інших об'єктів комунальної власності</t>
  </si>
  <si>
    <t>Надходження коштів від відшкодування втрат сільськогосподарського і лісогосподарського виробництва  </t>
  </si>
  <si>
    <t>41053900</t>
  </si>
  <si>
    <t>Субвенція  з місцевого бюджету на виконання інвестиційних проектів</t>
  </si>
  <si>
    <t xml:space="preserve">                                                                                                                       </t>
  </si>
  <si>
    <t>8110</t>
  </si>
  <si>
    <t>0218110</t>
  </si>
  <si>
    <t xml:space="preserve"> Заходи із запобігання та ліквідації надзвичайних ситуацій та наслідків стихійного лиха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</si>
  <si>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</si>
  <si>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</si>
  <si>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</si>
  <si>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0816082</t>
  </si>
  <si>
    <t>6082</t>
  </si>
  <si>
    <t>Придбання житла для окремих категорій населення відповідно до законодавства</t>
  </si>
  <si>
    <t>Будівництво  установ та закладів соціальної сфери</t>
  </si>
  <si>
    <t>Будівництво  установ та закладів культури</t>
  </si>
  <si>
    <t>Будівництво  освітніх установ та закладів</t>
  </si>
  <si>
    <t xml:space="preserve">Будівництво  споруд, установ та закладів фізичної культури і спорту
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</si>
  <si>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Будівельників, 19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</si>
  <si>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</si>
  <si>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0219800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</si>
  <si>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</si>
  <si>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</si>
  <si>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у т.ч.: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</si>
  <si>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освітними потребами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 )</t>
  </si>
  <si>
    <t>видатки розвитку</t>
  </si>
  <si>
    <t>0916083</t>
  </si>
  <si>
    <t>3240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</si>
  <si>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</si>
  <si>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Програма реформування і розвитку житлово-комунального господарства Южненської міської територіальної громади на 2020-2024 роки</t>
  </si>
  <si>
    <t>Обсяг видатків бюджету розвитку, які спрямовуються на будівництво об'єкта у бюджетному періоді, гривень</t>
  </si>
  <si>
    <t>Реконструкція благоустрою загальноміських територій з влаштуванням дитячого майданчику між житловими будинками по просп.Григорівського десанту,12 та просп.Григорівського десанту,14 м.Южного Одеської області</t>
  </si>
  <si>
    <t>Проектно-вишукувальні роботи "Реконструкція будівлі з прибудовою та надбудовою додаткових приміщень комунального закладу загальної середньої освіти імені В'ячеслава Чорновола Южненської міської ради Одеського району Одеської області, за адресою: просп. Григорівського десанту, 24-А  м. Южного Одеської області"</t>
  </si>
  <si>
    <t>Проектно-вишукувальні роботи "Капітальний ремонт частини будівлі та прибудинкової території за адресою: вул. Хіміків, 17, м.Южного Одеської області"</t>
  </si>
  <si>
    <t xml:space="preserve"> Субвенція з місцевого бюджету державному бюджету на виконання програм соціально-економічного розвитку регіонів</t>
  </si>
  <si>
    <t>Програма розвитку інфраструктури Южненської міської територіальної громади на 2020-2024 роки</t>
  </si>
  <si>
    <t>0611000</t>
  </si>
  <si>
    <t>Субвенція з державного бюджету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</si>
  <si>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</si>
  <si>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</si>
  <si>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41051700</t>
  </si>
  <si>
    <t>0218240</t>
  </si>
  <si>
    <t>Заходи та роботи з територіальної оборони</t>
  </si>
  <si>
    <t>Заходи із запобігання та ліквідації надзввичайних ситуацій та наслідків стихійного лиха</t>
  </si>
  <si>
    <t>1511010</t>
  </si>
  <si>
    <t>1511021</t>
  </si>
  <si>
    <t>1512010</t>
  </si>
  <si>
    <t>1514060</t>
  </si>
  <si>
    <t>Багатопрофільна стаціонарна медична допомога населенню</t>
  </si>
  <si>
    <t>Забезпечення діяльності палаців i будинків культури, клубів, центрів дозвілля та iнших клубних закладів</t>
  </si>
  <si>
    <t>Програма сприяння оборонній і мобілізаційній готовності Южненської міської територіальної громади на 2022-2024 роки</t>
  </si>
  <si>
    <t>Міська програма підтримки аудіовізуальних засобів масової інформації (КОМУНАЛЬНЕ ПІДПРИЄМСТВО ЮЖНЕНСЬКА МІСЬКА СТУДІЯ ТЕЛЕБАЧЕННЯ "МИГ"), засновником яких є Южненська міська рада, на 2021-2023 роки</t>
  </si>
  <si>
    <t>Програма розвитку освіти Южненської міської територіальної громади  на 2022-2024 роки</t>
  </si>
  <si>
    <t>Програма розвитку освіти Южненської міської територіальної громади на 2022-2024 роки</t>
  </si>
  <si>
    <t>Програма оздоровлення та відпочинку дітей Южненської міської територіальної громади на період 2022-2024 роки</t>
  </si>
  <si>
    <t>Рішення ЮМР від 22.07.2021 року № 476-VІІІ з внесеними змінами від 23.12.2021 року  № 903 -VIIІ шляхом викладення у новій редакції</t>
  </si>
  <si>
    <t>Програма надання пільг на оплату послуг зв"язку, інших передбачених законодавством пільг та компенсації за пільговий проїзд окремих категорій громадян Южненської міської територіальної громади на 2021-2023 роки</t>
  </si>
  <si>
    <t>Цільова соціальна програма Молодь Южненської міської територіальної громади на 2022-2024 роки</t>
  </si>
  <si>
    <t>Програма соціального захисту окремих категорій населення Южненської міської територіальної громади на 2021-2023 роки</t>
  </si>
  <si>
    <t>Програма  плану дій щодо реалізації  Конвенції ООН  про права дитини на період до 2023 року Южненської міської територіальної громади</t>
  </si>
  <si>
    <t>Програма розвитку культури в Южненській міській територіальній  громаді на 2022-2024 роки</t>
  </si>
  <si>
    <t xml:space="preserve"> Програма з локалізації та ліквідації амброзії полинолистої на територій Южненської міської територіальної громади на  2020-2024 роки</t>
  </si>
  <si>
    <t xml:space="preserve"> Екологічна програма заходів з охорони навколишнього природного середовища Южненської міської територіальної громади на 2021-2023 роки</t>
  </si>
  <si>
    <t>8340</t>
  </si>
  <si>
    <t xml:space="preserve">Загальна вартість робіт, гривень </t>
  </si>
  <si>
    <t xml:space="preserve">Видатки на проведення експертної грошової оцінки земельних ділянок, що підлягають продажу </t>
  </si>
  <si>
    <t>Забезпечення діяльності палаців і будинків культури, клубів, центрів дозвілля та інших клубних закладів</t>
  </si>
  <si>
    <t>Реконструкція благоустрою загальноміських територій з влаштуванням дитячого майданчику на території Приморського парку м. Южного Одеської області</t>
  </si>
  <si>
    <t xml:space="preserve">                                                                                                               </t>
  </si>
  <si>
    <t>Затверджено на 2023  рік з урахуванням внесених змін</t>
  </si>
  <si>
    <t>Інші заходи у сфері зв`язку, телекомунікації та інформатики</t>
  </si>
  <si>
    <t>0218230</t>
  </si>
  <si>
    <t>8230</t>
  </si>
  <si>
    <t>Інші заходи громадського порядку та безпеки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</si>
  <si>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</si>
  <si>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 освітньої субвенції</t>
  </si>
  <si>
    <t>Надання загальної середньої освіти за рахунок коштів місцевого бюджету</t>
  </si>
  <si>
    <t>1015041</t>
  </si>
  <si>
    <t>5041</t>
  </si>
  <si>
    <t>Утримання та фінансова підтримка спортивних споруд</t>
  </si>
  <si>
    <t>Заходи із запобігання та ліквідації надзвичайних ситуацій та наслідків стихійного лиха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</si>
  <si>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</si>
  <si>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</si>
  <si>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</si>
  <si>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0618110</t>
  </si>
  <si>
    <t>1217640</t>
  </si>
  <si>
    <t>7640</t>
  </si>
  <si>
    <t>Заходи з енергозбереження</t>
  </si>
  <si>
    <t>3110180</t>
  </si>
  <si>
    <t>Інша діяльність у сфері державного управління</t>
  </si>
  <si>
    <t>Затверджено на 2023  рік з урахув. змін</t>
  </si>
  <si>
    <t>Программа підтримки органу самоорганізації населення в місті Южному на 2023-2025 роки</t>
  </si>
  <si>
    <t>Рішення ЮМР від 07.12.2022року               №1177-VIIІ</t>
  </si>
  <si>
    <t>Програма місцевих стимулів для працівників Комунального некомерційного підприємства"Южненська міська лікарня" Южненської міської ради на 2023-2025 роки</t>
  </si>
  <si>
    <t xml:space="preserve">Рішення ЮМР від 28.10.2022 року            №1091 -VIIІ </t>
  </si>
  <si>
    <t>Рішення ЮМР від 22.12.2020 року № 58 - VIIІ з внесеними змінами від 07.03. 2023 року   № 1229 -VIIІ шляхом викладення у новій редакції</t>
  </si>
  <si>
    <t xml:space="preserve"> Комплексна цільова програма "Електронна громада" на 2021-2023 роки</t>
  </si>
  <si>
    <t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</t>
  </si>
  <si>
    <t>Програма забезпечення діяльності Южненського комунального підприємства "Муніципальна варта" на 2022-2024 роки</t>
  </si>
  <si>
    <t xml:space="preserve">Рішення ЮМР від 30.09.2021 року № 604-VIІІ з внесеними змінами  від 01.12.2022 року №  1133  -VIII шляхом викладення  у новій редакції  </t>
  </si>
  <si>
    <t xml:space="preserve">Програма розвитку цивільного захисту, техногенної та пожежної безпеки на території Южненської  міської територіальної громади на 2022-2026 роки </t>
  </si>
  <si>
    <t>8220</t>
  </si>
  <si>
    <t>Заходи та роботи з мобілізаційної підготовки місцевого значення</t>
  </si>
  <si>
    <t>8240</t>
  </si>
  <si>
    <t xml:space="preserve"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 </t>
  </si>
  <si>
    <t>8410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</si>
  <si>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</si>
  <si>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підвищення ефективності діяльності підрозділів Одеського прикордонного загону на 2022-2024 роки </t>
  </si>
  <si>
    <t>Програма зміцнення законності, безпеки та порядку на території Южненської міської територіальної громади Одеського району Одеської області на 2022-2024 роки</t>
  </si>
  <si>
    <t xml:space="preserve">Рішення ЮМР від  01.12.2022 року   №1170 -VIIІ </t>
  </si>
  <si>
    <t>Додаток  1</t>
  </si>
  <si>
    <t>Затверджено  на 2023 рік                             з  урахуванням внесених змін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</si>
  <si>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</si>
  <si>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</si>
  <si>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</si>
  <si>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</si>
  <si>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</si>
  <si>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</si>
  <si>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</si>
  <si>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Плата за землю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</si>
  <si>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</si>
  <si>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</si>
  <si>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</si>
  <si>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</si>
  <si>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18030000</t>
  </si>
  <si>
    <t>Туристичний збір </t>
  </si>
  <si>
    <t>18050000</t>
  </si>
  <si>
    <t>Єдиний податок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</si>
  <si>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</si>
  <si>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</si>
  <si>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Дотації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</si>
  <si>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</si>
  <si>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Секретар Южненської міської ради</t>
  </si>
  <si>
    <t xml:space="preserve">            Оксана ВОРОТНІКОВА</t>
  </si>
  <si>
    <t>Інші субвенції  з місцевого бюджету</t>
  </si>
  <si>
    <t xml:space="preserve">Районий бюджет Одеського району </t>
  </si>
  <si>
    <t>99000000000</t>
  </si>
  <si>
    <t>Державний бюджет</t>
  </si>
  <si>
    <t/>
  </si>
  <si>
    <t>Надання пільг окремим категоріям громадян з оплати послуг зв`язку</t>
  </si>
  <si>
    <t>Служба у справах дітей Южненської міської ради Одеського району Одеської області</t>
  </si>
  <si>
    <t>Рішення ЮМР від 22.12.2020 року №49 -VIIІ</t>
  </si>
  <si>
    <t>0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</si>
  <si>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</si>
  <si>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інклюзивно-ресурсних центрів за рахунок коштів місцевого бюджету</t>
  </si>
  <si>
    <t>Програма розвитку цивільного захисту, техногенної та пожежної безпеки на території Южненської  міської територіальної громади на 2022-2026 роки</t>
  </si>
  <si>
    <t>Управління культури, спорту та молодіжної політики Южненської міської ради Одеського району Одеської області</t>
  </si>
  <si>
    <t>Надання спеціалізованої освіти мистецькими школами</t>
  </si>
  <si>
    <t xml:space="preserve">Рішення ЮМР від 22.07.2021 року № 474-VІІІ з внесеним змінами від  09.03. 2023 року № 1306 -VІІІ шляхом викладення у новій редакції        </t>
  </si>
  <si>
    <t>Рішення ЮМР від 22.07.2021 року № 473-VІІІ з внесеними змінами від 09.03. 2023 року № 1304  -VІІІ шляхом викладення у новій редакції</t>
  </si>
  <si>
    <t>Проведення навчально-тренувальних зборів і змагань з олімпійських видів спорту</t>
  </si>
  <si>
    <t>Рішення ЮМР від 22.12.2020 року № 42-VIІI з внесеними змінами  від 09.03. 2023 року  № 1308 -VIІI шляхом викладення у новій редакції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</si>
  <si>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</si>
  <si>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Управління житлово-комунального господарства Южненської міської ради Одеського району Одеської області</t>
  </si>
  <si>
    <t>Рішення ЮМР від 18.06.2020 року № 1771-VIІ  з внесеними змінами від 28.10.2022 року  № 1096 -VIIІ шляхом викладення у новій редакції</t>
  </si>
  <si>
    <t>Програма надання фінансової підтримки об`єднанням співвласників багатоквартирних будинків Южненської міської територіальної громади-учасникам Програми підтримки енергомодернізації багатоквартирних будинків "Енергодім" на 2022-2025 роки"</t>
  </si>
  <si>
    <t>Управління капітального будівництва Южненської міської ради Одеського району Одеської області</t>
  </si>
  <si>
    <t xml:space="preserve">Програма розвитку інфраструктури Южненської міської територіальної громади на 2020-2024 роки  </t>
  </si>
  <si>
    <t>Будівництво інших об`єктів комунальної власності</t>
  </si>
  <si>
    <t>Обсяг видатків бюджету розвитку, які спрямовані на будівництво об'єкта на початок бюджетного періоду, гривень</t>
  </si>
  <si>
    <t>9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</si>
  <si>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</si>
  <si>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Капітальні трансферти органам державного управління інших рівнів</t>
  </si>
  <si>
    <t>Управління освіти Южненської міської ради Одеського районого Одеської області</t>
  </si>
  <si>
    <t>(на погашення кредиторської заборгованості  станом на 01.01.23 р.)</t>
  </si>
  <si>
    <t xml:space="preserve">2021-2023 роки </t>
  </si>
  <si>
    <t>Капітальний ремонт покрівлі з утепленням 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області, у т.ч.:</t>
  </si>
  <si>
    <t>коригування проектно-вишукувальної документації</t>
  </si>
  <si>
    <t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 м.Южне, Одеського району, Одеської області, в т.ч.:</t>
  </si>
  <si>
    <t xml:space="preserve">2022-2023 роки </t>
  </si>
  <si>
    <t>проектно-вишукувальні роботи</t>
  </si>
  <si>
    <t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 району Одеської області, за адресою: вул. Хіміків, 10-А м. Южного Одеської області, у т.ч.: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</si>
  <si>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</t>
  </si>
  <si>
    <t>Капітальний ремонт котельні селищного клубу розташованого за адресою: вул. Театральна, 4, смт Нові Білярі, Одеського району, Одеської області, в т.ч.:</t>
  </si>
  <si>
    <t>проектні роботи</t>
  </si>
  <si>
    <t>Реконструкція внутрішньоквартального проїзду від проспекту Миру до проспекту Григорівського десанту м. Южного Одеської області, в т.ч.:</t>
  </si>
  <si>
    <t>Капітальний ремонт твердого покриття (пішохідна доріжка) вздовж житлових будинків по просп. Миру, 15,17,25 м. Южного Одеської області, в т.ч.:</t>
  </si>
  <si>
    <t>Реконструкція системи газопостачання в Сичавському будинку культури Одеського району Одеської області, за адресою: с.Сичавка, вул.Цветаєва 2А, в т.ч.:</t>
  </si>
  <si>
    <t>Реконструкція нежитлових приміщень № 2-7, № 9-13 та № 17-39 в житлові, які розташовані на першому поверсі гуртожитку  для розміщення внутрішньо переміщених (евакуйованих) осіб за адресою: Одеська область, Одеський район, м. Южне, вул. Новобілярська, 26-Б</t>
  </si>
  <si>
    <t>Реконструкція будівлі адміністративного приміщення для розміщення внутрішньо переміщених (евакуйованих) осіб зі створенням  на другому та третьому поверхах гуртожитку за адресою: Одеська область, Одеський район, смт. Нові Білярі, вул. Лиманна,  2, в т.ч.:</t>
  </si>
  <si>
    <t>Реконструкція проїжджої частини дороги за ПК "Дружба" м.Южного Одеської області в т.ч.:</t>
  </si>
  <si>
    <t>Капітальний ремонт автоматичної системи протипожежного захисту в будівлі комунальної власності по вул. Новобілярській, буд. 26-Б, м.Южного Одеської області</t>
  </si>
  <si>
    <t xml:space="preserve">2020-2023 роки </t>
  </si>
  <si>
    <t>Фонд комунального майна Южненської міської ради Одеського району Одеської області</t>
  </si>
  <si>
    <t>Виготовлення проектів землеустрою щодо відведення земельних ділянок для продажу їх оренди на земельних торгах</t>
  </si>
  <si>
    <t>Оксана ВОРОТНІКОВА</t>
  </si>
  <si>
    <t>Найменування  заходу</t>
  </si>
  <si>
    <t>Управління житлово-комунального господарства                                Южненської міської ради Одеського району Одеської області</t>
  </si>
  <si>
    <t>Озеленення території Южненської міської територіальної громади   у т.ч.</t>
  </si>
  <si>
    <t xml:space="preserve">Придбання пластикових сміттєприймальних контейнерів, об'ємом 240 л (5 шт)                                         </t>
  </si>
  <si>
    <t xml:space="preserve">Придбання пластикових сміттєприймальних контейнерів, об"ємом 1,1 м³ (5 шт)                                         </t>
  </si>
  <si>
    <t xml:space="preserve">Придбання інформаційних щитів (20  шт)                                         </t>
  </si>
  <si>
    <t xml:space="preserve"> до  рішення Южненської міської ради</t>
  </si>
  <si>
    <t>грн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</si>
  <si>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</si>
  <si>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</si>
  <si>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бюджетної програми  згідно з Типовою програмною класифікацією видатків та кредитування місцевих бюджетів</t>
  </si>
  <si>
    <t xml:space="preserve">  Перелік заходів</t>
  </si>
  <si>
    <t>Виконавчий комітет Южненської міської ради Одеського району Одеської області</t>
  </si>
  <si>
    <t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 (матеріально-технічне забезпечення підрозділів територіальної оборони)</t>
  </si>
  <si>
    <t>ВСЬОГО</t>
  </si>
  <si>
    <t>3118311</t>
  </si>
  <si>
    <t>0511</t>
  </si>
  <si>
    <t>Охорона та раціональне використання природних ресурсів</t>
  </si>
  <si>
    <t>Виготовлення технічної документації з нормативної грошової оцінки земельних ділянок в межах території Южненської міської територіальної громади (крім м.Южне,смт Нові Білярі) Одеського району Одеської області</t>
  </si>
  <si>
    <t>Додаток 9</t>
  </si>
  <si>
    <t>Перелік  доріг  комунальної власності , їх місцезнаходження</t>
  </si>
  <si>
    <t>Управління житлово-комунального господарства   Южненської міської ради Одеського району Одеської області</t>
  </si>
  <si>
    <t>Поточний ремонт вул. Кооперативної с. Сичавка Одеського району  Одеської області</t>
  </si>
  <si>
    <t>Поточний ремонт вул. Філатова с. Сичавка Одеського району  Одеської області</t>
  </si>
  <si>
    <t>Поточний ремонт вул. Цвєтаєва  с. Сичавка Одеського району Одеської області</t>
  </si>
  <si>
    <t>Поточний ремонт вул. Шевченка с. Сичавка Одеського району  Одеської області</t>
  </si>
  <si>
    <t>Поточний ремонт вул. Лиманної смт Нові Білярі  Одеського району  Одеської області</t>
  </si>
  <si>
    <t>Поточний ремонт вул. Північної смт Нові Білярі  Одеського району  Одеської області</t>
  </si>
  <si>
    <t>Поточний ремонт вул. Степової смт Нові Білярі  Одеського району  Одеської області</t>
  </si>
  <si>
    <t>Поточний ремонт вул. Першотравневої смт Нові Білярі  Одеського району  Одеської області</t>
  </si>
  <si>
    <t>Поточний ремонт вул. Шахтної смт Нові Білярі  Одеського району  Одеської області</t>
  </si>
  <si>
    <t>Поточний ремонт вул. Центральної смт Нові Білярі  Одеського району  Одеської області</t>
  </si>
  <si>
    <t>Поточний ремонт вул. Одеської  смт Нові Білярі  Одеського району  Одеської області</t>
  </si>
  <si>
    <t>Поточний ремонт вул. Жовтневої смт Нові Білярі  Одеського району  Одеської області</t>
  </si>
  <si>
    <t xml:space="preserve">Поточний ремонт вул. Новобілярської м. Южного Одеської області </t>
  </si>
  <si>
    <t>Поточний ремонт вул. Приморської  ( від просп. Григорівського десанту до вул. Іванова)  м. Южного Одеської області</t>
  </si>
  <si>
    <t>Поточний ремонт вул. Комунальної м. Южного Одеської області</t>
  </si>
  <si>
    <t>Поточний ремонт проїзду від вул. Хіміків до вул. Геннадія Савельєва  м. Южного Одеського району Одеської області</t>
  </si>
  <si>
    <t>Поточний ремонт просп. Григорівського десанту м. Южного Одеської області</t>
  </si>
  <si>
    <t>Поточний ремонт  вул. Т.Г. Шевченка  м. Южного Одеської області</t>
  </si>
  <si>
    <t>Поточний ремонт дороги від вул. Хіміків до вул. Геннадія Савельєва (Торгова) м. Южного Одеської області</t>
  </si>
  <si>
    <t>Поточний ремонт вул. Геннадія Савельєва (Торгова) м. Южного Одеської області</t>
  </si>
  <si>
    <t>Поточний ремонт  вул. Хіміків м. Южного Одеської області</t>
  </si>
  <si>
    <t>Поточний ремонт  вул. Іванова м. Южного Одеської  області</t>
  </si>
  <si>
    <t>Додаток 10</t>
  </si>
  <si>
    <t>Поточний ремонт в'їзду на автостанцію та виїзду м.Южного Одеської області</t>
  </si>
  <si>
    <t xml:space="preserve">Придбання урн вуличних об'ємом 30 л        (5 шт)                                         </t>
  </si>
  <si>
    <t>Затверджено на 2023  рік з урахув. Змін</t>
  </si>
  <si>
    <t>Затверджено на 2023  рік з урахуванням змін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</si>
  <si>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</si>
  <si>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Виконання окремих заходів з реалізації соціального проекту "Активні парки - локації здорової України"</t>
  </si>
  <si>
    <t>1015049</t>
  </si>
  <si>
    <t>5049</t>
  </si>
  <si>
    <t>8311</t>
  </si>
  <si>
    <t xml:space="preserve">Повинно бути </t>
  </si>
  <si>
    <t xml:space="preserve">Різниця </t>
  </si>
  <si>
    <t>Рознесено</t>
  </si>
  <si>
    <t xml:space="preserve">    -видатки розвитку</t>
  </si>
  <si>
    <t>Рішення ЮМР від 22.07.2021 року №480-VIІІ з внесеними змінами від 04.05.2023 року № 1325-VIII  шляхом викладення  у новій редакції</t>
  </si>
  <si>
    <t>Программа щодо визначення, заохочення та влаштування памяті громадян, яким присвоєно звання "Почесний громодянин Южненської міської територіальної громади" та нагороджених почесною відзнакою "За заслуги перед Южненською міською територіальною громадою" на 2023-2025 роки"</t>
  </si>
  <si>
    <t>Рішення ЮМР від 07.03.2023 року № 1299-VIIІ</t>
  </si>
  <si>
    <t>Рішення ЮМР від 20.08.2020 року №1853-VІI з внесеними змінами від 04.05.2023 року  №1341 -VIIІ шляхом викладення у новій редакції</t>
  </si>
  <si>
    <t>Загальна тривалість будівництва       ( рік початку і закінчення)</t>
  </si>
  <si>
    <t>Рівень  готовності об'єкта на кінець бюджетного періоду, %</t>
  </si>
  <si>
    <t>Капітальний ремонт ділянки теплових мереж від ЦТП №29 до вводу у житлові будинки по просп. Григорівського десанту,26,28,30/16, вул. Хіміків,18,будівель по просп. Григорівського десанту,26а та 24а м.Южного Одеської області,в т.ч.:</t>
  </si>
  <si>
    <t>2020,2023 роки</t>
  </si>
  <si>
    <t>коригування проектної документації</t>
  </si>
  <si>
    <t>Проектні роботи "Нове будівництво мереж зливової каналізації з відновленням благоустрою біля будівлі за адресою: Одеська область, Одеський район, м.Южне, вул. Приморська, 19-Б"</t>
  </si>
  <si>
    <t>2023 рік</t>
  </si>
  <si>
    <t>Проектні роботи: "Капітальний ремонт частини приміщень нежитлової будівлі , яка розташована за адресою: Одеська область, Одеський район, м. Южне, проспект Григорівського десанту, 25"</t>
  </si>
  <si>
    <t>Додаток 6</t>
  </si>
  <si>
    <t>41057700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</si>
  <si>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</si>
  <si>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1019770</t>
  </si>
  <si>
    <t>Транспортний податок з фізичних осіб</t>
  </si>
  <si>
    <t>збільшення у 24,1 разів</t>
  </si>
  <si>
    <t>Додаток 8</t>
  </si>
  <si>
    <t xml:space="preserve">Перелік природоохоронніх заходів, видатки по яких здійснювались за  9 місяців 2023 року </t>
  </si>
  <si>
    <t>Виконано за 9 місяців 2023 року</t>
  </si>
  <si>
    <t xml:space="preserve">  Перелік заходів,  видатки по яких   здійснювались за 9 місяців 2023 року  за рахунок коштів що надійшли у порядку відшкодування  втрат сільскогосподарського виробництва</t>
  </si>
  <si>
    <t xml:space="preserve">  Перелік доріг комунальної власності,  поточний  ремонт по яких   здійснювався  за 9 місяців 2023 року  </t>
  </si>
  <si>
    <t xml:space="preserve">  Перелік заходів,  видатки по яких здійснювались за 9 місяців 2023 року за рахунок Цільового фонду для виконання заходів та робіт з територіальної оборони Южненської міської територіальної громади </t>
  </si>
  <si>
    <t>Виконання по розподілу видатків бюджету Южненської міської  територіальної громади за 9 місяців 2023 року</t>
  </si>
  <si>
    <t>0219770</t>
  </si>
  <si>
    <t>3118110</t>
  </si>
  <si>
    <t xml:space="preserve"> -видатки розвитку</t>
  </si>
  <si>
    <t>0813221</t>
  </si>
  <si>
    <t>0813222</t>
  </si>
  <si>
    <t>Грошова компенсація за належні для отримання жилі приміщення для сімей осіб, визначених пунктами 2 – 5 частини першої статті 10-1 Закону України `Про статус ветеранів війни, гарантії їх соціального захисту`, для осіб з інвалідністю I – II групи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</si>
  <si>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</t>
  </si>
  <si>
    <t>1216012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</si>
  <si>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</si>
  <si>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</si>
  <si>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</si>
  <si>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3221</t>
  </si>
  <si>
    <t>3222</t>
  </si>
  <si>
    <t>Виконання   місцевих  програм, які фінансувались   за рахунок коштів  бюджету Южненської міської територіальної громади за 9 місяців 2023 року</t>
  </si>
  <si>
    <t>Виконано за        9 місяців         2023 року</t>
  </si>
  <si>
    <t>Виконано за        9 місяців        2023 року</t>
  </si>
  <si>
    <t>Виконано за       9 місяців         2023 року</t>
  </si>
  <si>
    <t>Програма підтримки та розвитку вторинної медичної допомоги Южненської міської територіальної громади на  період 2023-2025 роки</t>
  </si>
  <si>
    <t>Рішення ЮМР від 28.10.2022 року           №1092-VIIІ з внесеними змінами від  23.08. 2023 року   № 1435  -VIII шляхом викладення у новій редакції</t>
  </si>
  <si>
    <t>Рішення ЮМР від 22.07.2021 року № 479-VIIІ з внесеними змінами від 13.07.2023 року № 1407-VIIІ шляхом викладення у новій редакції</t>
  </si>
  <si>
    <t xml:space="preserve">Рішення ЮМР від  04.03.2022 року  № 948-VIIІ з внесеними змінами від  23.08. 2023 року №  1438 -VIIІ шляхом викладення у новій редакції </t>
  </si>
  <si>
    <t>Рішення ЮМР від 23.12.2021 року  №  900-VIIІ з внесеними змінами від  04.05. 2023 року № 1327 -VIIІ шляхом викладення у новій редакції</t>
  </si>
  <si>
    <t xml:space="preserve">Програма створення та використання матеріальних резервів для запобігання і  ліквідаціі наслідків надзвичайних ситуацій на території Южненської міської територіальної громади  на 2023-2025 роки.
</t>
  </si>
  <si>
    <t>Рішення ЮМР від 28.10.2022 року  №  1121-VIIІ з внесеними змінами від  07.03. 2023 року № 1294 -VIIІ шляхом викладення у новій редакції</t>
  </si>
  <si>
    <t xml:space="preserve">Рішення ЮМР від 22.12.2020 року № 64-VIIІ з внесеними змінами   від  13.07. 2023 року № 1408 -VIIІ шляхом викладення у новій редакції </t>
  </si>
  <si>
    <t xml:space="preserve">Рішення ЮМР від 22.09.2022  року  № 1078-VIIІз внесеними змінами від 23.08. 2023 року № 1439 -VIIІ шляхом викладення у новій редакції      </t>
  </si>
  <si>
    <t>Програма протидії злочинності та посилення публічної безпеки на території Южненської  міської територіальної громади Одеського району Одеської області на 2021-2023 роки</t>
  </si>
  <si>
    <t>Рішення ЮМР від 30.07.2021 року № 510-VIIІ з внесеними змінами  від 18 05.2023 року № 1386- VIIІ  , шляхом викладення у новій редакції</t>
  </si>
  <si>
    <t>Рішення ЮМР від 22.07.2021 року № 470-VІІІ з внесеними змінами  від 18.05. 2023 року №  1387  -VIIІ  , шляхом викладення у новій редакції</t>
  </si>
  <si>
    <t>Програма надання пільг на оплату послуг зв"язку, інших передбачених законодавством пільг та компенсації за пільговий проїзд окремих категорій громадян Южненської міської територіальної громади на 2021-2024 роки</t>
  </si>
  <si>
    <t>Рішення ЮМР від 18.06.2020 року № 1760-VII з внесеними змінами від 13.07.2023 року  № 1405 -VIIІ шляхом викладення у новій редакції</t>
  </si>
  <si>
    <t xml:space="preserve">Рішення ЮМР від 18.06.2020 року № 1758-VII з внесеними змінами  від 13.07. 2023 року   № 1403 -VIIІ  шляхом викладення у новій редакції </t>
  </si>
  <si>
    <t>Рішення ЮМР від 25.07.2019 року №1438-VII з внесеними змінами  від  23.08. 2023  року № 1440 -VIII, шляхом викладення у новій редакції</t>
  </si>
  <si>
    <t>Рішення ЮМР від 21.10.2021 року                                  № 706-VIIІ з внесеними змінами  від  18.05.2023  року № 1391 -VIII, шляхом викладення у новій редакції</t>
  </si>
  <si>
    <t>Рішення Южненської міської ради від 19.09.2019 року № 1529-VII з внесеними змінами від 27.07. 2023 року  № 1420 -VIIІ шляхом викладення у новій редакції</t>
  </si>
  <si>
    <t>'Програма енергоефективностів житлово-комунального господарства та бюджетній сфері Южненської міської територіальної громади на період з 2021 по 2024 роки</t>
  </si>
  <si>
    <t>Рішення Южненської міської ради від 20.08.2020 року №1828-VII з внесеними змінами від 27.07.2023року  № 1419 -VIIІ шляхом викладення у новій редакції</t>
  </si>
  <si>
    <t>'Будівництво  медичних установ та закладів</t>
  </si>
  <si>
    <t>Управління архітектури та містобудування Южненської міської ради Одеського району Одеської області</t>
  </si>
  <si>
    <t>Програма створення та розвитку містобудівного кадастру Южненської міської територіальної громади Одеського району Одеської області на 2021-2024 роки</t>
  </si>
  <si>
    <t>Рішення Южненської міської ради  від 29.04.2021 року №360-VIIІ з внесеними змінами  від 27.07. 2023  року № 1422  -VIII, шляхом викладення у новій редакції</t>
  </si>
  <si>
    <t>Управління економіки Южненської міської ради Одеського району Одеської області</t>
  </si>
  <si>
    <t>Надання бюджетних позичок суб'єктам господарювання</t>
  </si>
  <si>
    <t>Програма економічного і соціального розвитку Южненської  міської територіальної громади на 2023 рік</t>
  </si>
  <si>
    <t>Рішення ЮМР від 01.12.2022 року № 1130 -VIIІ з внесеними змінами та доповненнями від        06.09.2023 року №  1493-VIIІ</t>
  </si>
  <si>
    <t>збільшення у 11 разів</t>
  </si>
  <si>
    <t xml:space="preserve"> Виконання доходів бюджету Южненської міської територіальної громади за 9 місяців 2023 року</t>
  </si>
  <si>
    <t>Виконано
за 9 місяців 2023 року</t>
  </si>
  <si>
    <t>збільшення у 10,6 разів</t>
  </si>
  <si>
    <t>збільшення у 7,2 разів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</si>
  <si>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</si>
  <si>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</si>
  <si>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показників міжбюджетних трансфертів бюджету  Южненської міської територіальної громади за 9 місяців 2023 року</t>
  </si>
  <si>
    <t>Виконано за 9 місяців  2023 року</t>
  </si>
  <si>
    <t>41050600</t>
  </si>
  <si>
    <t>збільшення у 3,3 рази</t>
  </si>
  <si>
    <t xml:space="preserve">                          Фінансування   бюджету Южненської  міської територіальної громади за 9 місяців 2023 року </t>
  </si>
  <si>
    <t xml:space="preserve">Фінансування об'єктів, видатки по яких здійснювались за 9 місяців 2023 року за рахунок коштів  бюджету розвитку </t>
  </si>
  <si>
    <t>10</t>
  </si>
  <si>
    <t>11</t>
  </si>
  <si>
    <t>12</t>
  </si>
  <si>
    <t>Управління соціальної політики Южненської міської ради Одеського району Одеської області</t>
  </si>
  <si>
    <t>Керівництво і управління у відповідній сфері у містах (місті Києві), селищах, селах, територіальних громадах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</si>
  <si>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</si>
  <si>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Капітальні трансферти населенню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</si>
  <si>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</si>
  <si>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Придбання обладнання і предметів довгострокового користування (придбання насосів рециркуляції водогрійних котлів для котельні м.Южного - 2 од.)</t>
  </si>
  <si>
    <t>Капітальні трансферти органам державного управління інших рівнів (Капітальний ремонт з теплоізоляції огороджувальних конструкцій та внутрішніх інженерних систем багатоквартирного будинку за адресою: №26 по проспекту Миру, м.Южне, Одеської області (на умовах співфінансування  з місцевого бюджету у розмірі 10%))</t>
  </si>
  <si>
    <t>'Надання дошкільної освіти</t>
  </si>
  <si>
    <t>Коригування проектно-вишукувальної документації  "Капітальний ремонт покрівлі з утепленням 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області"</t>
  </si>
  <si>
    <t>Капітальний ремонт покрівлі з утепленням 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області. Додаткові роботи.</t>
  </si>
  <si>
    <t>Коригування проектної документації "Капітальний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 м.Южне, Одеського району, Одеської області"</t>
  </si>
  <si>
    <t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 м.Южне, Одеського району, Одеської області. Додаткові роботи.</t>
  </si>
  <si>
    <t>Коригування проектно-вишукувальної документації "Капітальний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 району Одеської області, за адресою: вул. Хіміків, 10-А м. Южного Одеської області"</t>
  </si>
  <si>
    <t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 району Одеської області, за адресою: вул. Хіміків, 10-А м. Южного Одеської області. Додаткові роботи.</t>
  </si>
  <si>
    <t xml:space="preserve">Коригування проектної документації "Капітальний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області" </t>
  </si>
  <si>
    <t xml:space="preserve">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 </t>
  </si>
  <si>
    <t>Проектні роботи: "Капітальний ремонт частини підвального приміщення закладу охорони здоров'я з влаштуванням найпростішого укриття, що розміщується за адресою: Одеська область, Одеський район, м. Южне, вул. Будівельників, 19"</t>
  </si>
  <si>
    <t>Капітальний ремонт з утепленням покрівлі в частині нежитлової будівлі комунальної власності за адресою: Одеська область, Одеський район, м. Южне, пл.Перемоги, 1, у т.ч.:</t>
  </si>
  <si>
    <t xml:space="preserve"> проектні роботи</t>
  </si>
  <si>
    <t>Капітальний ремонт ділянки теплових мереж від ТК-17 до ЦТП №24 м. Южного Одеської області</t>
  </si>
  <si>
    <t>2019-2023 роки</t>
  </si>
  <si>
    <t>Капітальний ремонт внутрішньої системи теплопостачання у підвальному приміщенні будівлі комунальної власності по вул. Будівельників, буд. 7, м. Южного Одеського району Одеської області, у т.ч.:</t>
  </si>
  <si>
    <t>Коригування проекту "Реконструкція водопровідного колектору від ВНС до вул. Хіміків м. Южного Одеської області"</t>
  </si>
  <si>
    <t>'Організація благоустрою населених пунктів</t>
  </si>
  <si>
    <t>Проектні роботи «Нове будівництво колумбарію на території Южненського кладовища Южненської міської територіальної громади Одеського району Одеської області»</t>
  </si>
  <si>
    <t>Проектні роботи: «Капітальний ремонт благоустрою місця для військових поховань Захисників України та пам’ятної споруди  на території кладовища Южненської міської територіальної громади Одеського району Одеської області"</t>
  </si>
  <si>
    <t xml:space="preserve">Проєктно-вишукувальні роботи " Будівництво водного пандусу для осіб з обмеженими фізичними можливостями на території пляжної зони м.Южного Одеської області" </t>
  </si>
  <si>
    <t>Реконструкція системи медичного газопостачання з влаштуванням майданчика під джерела медичних газів  КНП "Южненська міська лікарня" Южненської міської ради за адресою:Одеська область, Одеський район, м. Южне, вул. Хіміків, 1, у т.ч.:</t>
  </si>
  <si>
    <t>Капітальний ремонт асфальтобетонного покриття дороги по вул. Центральній від села Кошари у напрямку села Любопіль в межах Южненської міської територіальної громади Одеського району Одеської області, у т.ч:</t>
  </si>
  <si>
    <t>Розроблення Комплексного плану просторового розвитку території Южненської міської територіальної громади</t>
  </si>
  <si>
    <t>КРЕДИТУВАННЯ</t>
  </si>
  <si>
    <t>місцевого бюджету у 2023 році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</si>
  <si>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</si>
  <si>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</si>
  <si>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</si>
  <si>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разом</t>
  </si>
  <si>
    <t>усього</t>
  </si>
  <si>
    <t>Бюджетні позички суб'єктам господарювання та їх повернення</t>
  </si>
  <si>
    <t xml:space="preserve"> </t>
  </si>
  <si>
    <t xml:space="preserve"> Додаток 5</t>
  </si>
  <si>
    <t>Додаток 11</t>
  </si>
  <si>
    <t xml:space="preserve">Затверджено  на 2023 рік   </t>
  </si>
  <si>
    <t>Додаток № 4</t>
  </si>
  <si>
    <t>від  14 грудня 2023 року</t>
  </si>
  <si>
    <t xml:space="preserve"> № 1596-VIII</t>
  </si>
  <si>
    <t>№1596 -VIІІ</t>
  </si>
  <si>
    <t>від 14 грудня 2023 року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</si>
</sst>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-;\-* #,##0_-;_-* &quot;-&quot;_-;_-@_-"/>
    <numFmt numFmtId="178" formatCode="_-* #,##0.00&quot;₴&quot;_-;\-* #,##0.00&quot;₴&quot;_-;_-* &quot;-&quot;??&quot;₴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.000"/>
    <numFmt numFmtId="196" formatCode="#,##0.0"/>
    <numFmt numFmtId="197" formatCode="#,##0_ ;\-#,##0\ "/>
    <numFmt numFmtId="198" formatCode="#,##0.000"/>
    <numFmt numFmtId="199" formatCode="#,##0.0000"/>
    <numFmt numFmtId="200" formatCode="0.0%"/>
    <numFmt numFmtId="201" formatCode="_-* #,##0_р_._-;\-* #,##0_р_._-;_-* &quot;-&quot;??_р_._-;_-@_-"/>
    <numFmt numFmtId="202" formatCode="#,##0_₴"/>
    <numFmt numFmtId="203" formatCode="_-* #,##0\ _г_р_н_._-;\-* #,##0\ _г_р_н_._-;_-* &quot;-&quot;??\ _г_р_н_._-;_-@_-"/>
    <numFmt numFmtId="204" formatCode="#,##0_р_."/>
    <numFmt numFmtId="205" formatCode="#,##0.00_р_."/>
    <numFmt numFmtId="206" formatCode="0.000%"/>
    <numFmt numFmtId="207" formatCode="0.0000%"/>
    <numFmt numFmtId="208" formatCode="_-* #,##0.00\ _F_B_-;\-* #,##0.00\ _F_B_-;_-* &quot;-&quot;??\ _F_B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_-* #,##0.0\ _г_р_н_._-;\-* #,##0.0\ _г_р_н_._-;_-* &quot;-&quot;??\ _г_р_н_._-;_-@_-"/>
    <numFmt numFmtId="214" formatCode="_-* #,##0.0_р_._-;\-* #,##0.0_р_._-;_-* &quot;-&quot;??_р_._-;_-@_-"/>
    <numFmt numFmtId="215" formatCode="[$-FC19]d\ mmmm\ yyyy\ &quot;г.&quot;"/>
    <numFmt numFmtId="216" formatCode="[$]dddd\,\ d\ mmmm\ yyyy\ &quot;г&quot;\."/>
    <numFmt numFmtId="217" formatCode="#,##0.0_ ;\-#,##0.0\ "/>
    <numFmt numFmtId="218" formatCode="#,##0.000_ ;\-#,##0.000\ "/>
    <numFmt numFmtId="219" formatCode="#,##0.00_ ;\-#,##0.00\ "/>
    <numFmt numFmtId="220" formatCode="#,##0.00000"/>
    <numFmt numFmtId="221" formatCode="_-* #,##0.000\ _г_р_н_._-;\-* #,##0.000\ _г_р_н_._-;_-* &quot;-&quot;??\ _г_р_н_._-;_-@_-"/>
    <numFmt numFmtId="222" formatCode="#,##0;\-#,##0;#,&quot;-&quot;"/>
    <numFmt numFmtId="223" formatCode="#,##0_ ;[Red]\-#,##0\ "/>
  </numFmts>
  <fonts count="1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2"/>
      <name val="Arial Cyr"/>
      <family val="2"/>
    </font>
    <font>
      <b/>
      <i/>
      <sz val="10"/>
      <name val="Arial Cyr"/>
      <family val="0"/>
    </font>
    <font>
      <i/>
      <sz val="14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2"/>
      <color indexed="10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0"/>
    </font>
    <font>
      <sz val="12"/>
      <color indexed="8"/>
      <name val="Times New Roman"/>
      <family val="1"/>
    </font>
    <font>
      <u val="single"/>
      <sz val="13"/>
      <name val="Times New Roman"/>
      <family val="1"/>
    </font>
    <font>
      <u val="single"/>
      <sz val="12"/>
      <color indexed="8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name val="Times New Roman"/>
      <family val="1"/>
    </font>
    <font>
      <sz val="18"/>
      <name val="Times New Roman"/>
      <family val="1"/>
    </font>
    <font>
      <i/>
      <sz val="13"/>
      <name val="Times New Roman"/>
      <family val="1"/>
    </font>
    <font>
      <sz val="14"/>
      <color indexed="8"/>
      <name val="Times New Roman"/>
      <family val="1"/>
    </font>
    <font>
      <i/>
      <sz val="12"/>
      <name val="Arial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16"/>
      <name val="Times New Roman"/>
      <family val="1"/>
    </font>
    <font>
      <b/>
      <sz val="13.5"/>
      <name val="Arial"/>
      <family val="2"/>
    </font>
    <font>
      <b/>
      <i/>
      <sz val="13.5"/>
      <name val="Arial"/>
      <family val="2"/>
    </font>
    <font>
      <b/>
      <i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1.5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0"/>
      <color indexed="63"/>
      <name val="Times New Roman"/>
      <family val="1"/>
    </font>
    <font>
      <b/>
      <sz val="16"/>
      <color indexed="8"/>
      <name val="Calibri"/>
      <family val="2"/>
    </font>
    <font>
      <i/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3"/>
      <color indexed="8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333333"/>
      <name val="Times New Roman"/>
      <family val="1"/>
    </font>
    <font>
      <i/>
      <sz val="12"/>
      <color rgb="FF333333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sz val="18"/>
      <color theme="1"/>
      <name val="Times New Roman"/>
      <family val="1"/>
    </font>
    <font>
      <i/>
      <sz val="18"/>
      <color theme="1"/>
      <name val="Times New Roman"/>
      <family val="1"/>
    </font>
    <font>
      <sz val="11.5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i/>
      <sz val="16"/>
      <color theme="1"/>
      <name val="Calibri"/>
      <family val="2"/>
    </font>
    <font>
      <sz val="10"/>
      <color rgb="FF333333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333333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3.5"/>
      <color rgb="FF000000"/>
      <name val="Times New Roman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4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1" fillId="26" borderId="0" applyNumberFormat="0" applyBorder="0" applyAlignment="0" applyProtection="0"/>
    <xf numFmtId="0" fontId="102" fillId="0" borderId="2" applyNumberFormat="0" applyFill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5" applyNumberFormat="0" applyFill="0" applyAlignment="0" applyProtection="0"/>
    <xf numFmtId="0" fontId="106" fillId="27" borderId="6" applyNumberFormat="0" applyAlignment="0" applyProtection="0"/>
    <xf numFmtId="0" fontId="107" fillId="0" borderId="0" applyNumberFormat="0" applyFill="0" applyBorder="0" applyAlignment="0" applyProtection="0"/>
    <xf numFmtId="0" fontId="108" fillId="28" borderId="1" applyNumberFormat="0" applyAlignment="0" applyProtection="0"/>
    <xf numFmtId="0" fontId="109" fillId="0" borderId="0">
      <alignment/>
      <protection/>
    </xf>
    <xf numFmtId="0" fontId="2" fillId="0" borderId="0" applyNumberFormat="0" applyFill="0" applyBorder="0" applyAlignment="0" applyProtection="0"/>
    <xf numFmtId="0" fontId="110" fillId="0" borderId="7" applyNumberFormat="0" applyFill="0" applyAlignment="0" applyProtection="0"/>
    <xf numFmtId="0" fontId="111" fillId="29" borderId="0" applyNumberFormat="0" applyBorder="0" applyAlignment="0" applyProtection="0"/>
    <xf numFmtId="0" fontId="0" fillId="30" borderId="8" applyNumberFormat="0" applyFont="0" applyAlignment="0" applyProtection="0"/>
    <xf numFmtId="0" fontId="112" fillId="28" borderId="9" applyNumberFormat="0" applyAlignment="0" applyProtection="0"/>
    <xf numFmtId="0" fontId="113" fillId="31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2074">
    <xf numFmtId="0" fontId="0" fillId="0" borderId="0" xfId="0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194" fontId="11" fillId="0" borderId="16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/>
    </xf>
    <xf numFmtId="0" fontId="0" fillId="32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194" fontId="5" fillId="0" borderId="0" xfId="0" applyNumberFormat="1" applyFont="1" applyFill="1" applyBorder="1" applyAlignment="1">
      <alignment/>
    </xf>
    <xf numFmtId="19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94" fontId="1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94" fontId="5" fillId="0" borderId="0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0" fontId="0" fillId="0" borderId="0" xfId="0" applyFont="1" applyFill="1" applyAlignment="1">
      <alignment vertical="top"/>
    </xf>
    <xf numFmtId="194" fontId="4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8" fillId="0" borderId="0" xfId="0" applyFont="1" applyFill="1" applyAlignment="1">
      <alignment/>
    </xf>
    <xf numFmtId="194" fontId="8" fillId="0" borderId="0" xfId="0" applyNumberFormat="1" applyFont="1" applyFill="1" applyBorder="1" applyAlignment="1">
      <alignment/>
    </xf>
    <xf numFmtId="0" fontId="18" fillId="4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196" fontId="11" fillId="0" borderId="0" xfId="0" applyNumberFormat="1" applyFont="1" applyFill="1" applyBorder="1" applyAlignment="1">
      <alignment horizontal="right" vertical="center"/>
    </xf>
    <xf numFmtId="194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4" fillId="0" borderId="0" xfId="0" applyFont="1" applyAlignment="1">
      <alignment/>
    </xf>
    <xf numFmtId="4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3" fontId="19" fillId="0" borderId="0" xfId="0" applyNumberFormat="1" applyFont="1" applyAlignment="1">
      <alignment vertical="top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6" fillId="33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19" xfId="0" applyFont="1" applyBorder="1" applyAlignment="1">
      <alignment horizontal="center" vertical="top"/>
    </xf>
    <xf numFmtId="0" fontId="26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9" fontId="9" fillId="0" borderId="27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 wrapText="1"/>
    </xf>
    <xf numFmtId="3" fontId="26" fillId="0" borderId="15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9" fillId="0" borderId="28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9" fontId="9" fillId="0" borderId="0" xfId="4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/>
    </xf>
    <xf numFmtId="49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3" fontId="26" fillId="0" borderId="25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26" fillId="0" borderId="21" xfId="0" applyNumberFormat="1" applyFont="1" applyBorder="1" applyAlignment="1">
      <alignment horizontal="right"/>
    </xf>
    <xf numFmtId="3" fontId="9" fillId="0" borderId="28" xfId="0" applyNumberFormat="1" applyFont="1" applyBorder="1" applyAlignment="1">
      <alignment horizontal="right" vertical="center"/>
    </xf>
    <xf numFmtId="3" fontId="9" fillId="33" borderId="21" xfId="0" applyNumberFormat="1" applyFont="1" applyFill="1" applyBorder="1" applyAlignment="1">
      <alignment horizontal="right" vertical="center"/>
    </xf>
    <xf numFmtId="3" fontId="26" fillId="33" borderId="10" xfId="0" applyNumberFormat="1" applyFont="1" applyFill="1" applyBorder="1" applyAlignment="1">
      <alignment horizontal="right" vertical="top"/>
    </xf>
    <xf numFmtId="3" fontId="26" fillId="33" borderId="28" xfId="0" applyNumberFormat="1" applyFont="1" applyFill="1" applyBorder="1" applyAlignment="1">
      <alignment horizontal="right" vertical="center"/>
    </xf>
    <xf numFmtId="3" fontId="9" fillId="33" borderId="28" xfId="0" applyNumberFormat="1" applyFont="1" applyFill="1" applyBorder="1" applyAlignment="1">
      <alignment horizontal="right" vertical="center"/>
    </xf>
    <xf numFmtId="49" fontId="26" fillId="0" borderId="17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0" fillId="0" borderId="33" xfId="0" applyFont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/>
    </xf>
    <xf numFmtId="49" fontId="26" fillId="0" borderId="35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top" wrapText="1"/>
    </xf>
    <xf numFmtId="49" fontId="9" fillId="0" borderId="3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27" fillId="0" borderId="0" xfId="0" applyFont="1" applyFill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9" fillId="33" borderId="18" xfId="0" applyFont="1" applyFill="1" applyBorder="1" applyAlignment="1">
      <alignment horizontal="center" vertical="center"/>
    </xf>
    <xf numFmtId="3" fontId="33" fillId="0" borderId="38" xfId="0" applyNumberFormat="1" applyFont="1" applyFill="1" applyBorder="1" applyAlignment="1">
      <alignment horizontal="right" vertical="center"/>
    </xf>
    <xf numFmtId="3" fontId="33" fillId="0" borderId="27" xfId="0" applyNumberFormat="1" applyFont="1" applyFill="1" applyBorder="1" applyAlignment="1">
      <alignment horizontal="right" vertical="center"/>
    </xf>
    <xf numFmtId="3" fontId="33" fillId="0" borderId="29" xfId="0" applyNumberFormat="1" applyFont="1" applyFill="1" applyBorder="1" applyAlignment="1">
      <alignment horizontal="right" vertical="center"/>
    </xf>
    <xf numFmtId="3" fontId="33" fillId="0" borderId="39" xfId="0" applyNumberFormat="1" applyFont="1" applyFill="1" applyBorder="1" applyAlignment="1">
      <alignment horizontal="right" vertical="center"/>
    </xf>
    <xf numFmtId="3" fontId="17" fillId="0" borderId="26" xfId="0" applyNumberFormat="1" applyFont="1" applyFill="1" applyBorder="1" applyAlignment="1">
      <alignment horizontal="right" vertical="center"/>
    </xf>
    <xf numFmtId="3" fontId="17" fillId="0" borderId="24" xfId="0" applyNumberFormat="1" applyFont="1" applyFill="1" applyBorder="1" applyAlignment="1">
      <alignment horizontal="right" vertical="center"/>
    </xf>
    <xf numFmtId="194" fontId="17" fillId="0" borderId="28" xfId="0" applyNumberFormat="1" applyFont="1" applyFill="1" applyBorder="1" applyAlignment="1">
      <alignment horizontal="right" vertical="center"/>
    </xf>
    <xf numFmtId="3" fontId="17" fillId="0" borderId="19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/>
    </xf>
    <xf numFmtId="196" fontId="32" fillId="0" borderId="40" xfId="0" applyNumberFormat="1" applyFont="1" applyFill="1" applyBorder="1" applyAlignment="1">
      <alignment horizontal="right" vertical="center"/>
    </xf>
    <xf numFmtId="3" fontId="32" fillId="0" borderId="19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3" fontId="33" fillId="0" borderId="41" xfId="0" applyNumberFormat="1" applyFont="1" applyFill="1" applyBorder="1" applyAlignment="1">
      <alignment horizontal="right" vertical="center"/>
    </xf>
    <xf numFmtId="3" fontId="33" fillId="0" borderId="10" xfId="0" applyNumberFormat="1" applyFont="1" applyFill="1" applyBorder="1" applyAlignment="1">
      <alignment horizontal="right" vertical="center"/>
    </xf>
    <xf numFmtId="194" fontId="33" fillId="0" borderId="28" xfId="0" applyNumberFormat="1" applyFont="1" applyFill="1" applyBorder="1" applyAlignment="1">
      <alignment horizontal="right" vertical="center"/>
    </xf>
    <xf numFmtId="3" fontId="33" fillId="0" borderId="22" xfId="0" applyNumberFormat="1" applyFont="1" applyFill="1" applyBorder="1" applyAlignment="1">
      <alignment horizontal="right" vertical="center"/>
    </xf>
    <xf numFmtId="3" fontId="33" fillId="0" borderId="42" xfId="0" applyNumberFormat="1" applyFont="1" applyFill="1" applyBorder="1" applyAlignment="1">
      <alignment horizontal="right" vertical="center"/>
    </xf>
    <xf numFmtId="196" fontId="33" fillId="0" borderId="40" xfId="0" applyNumberFormat="1" applyFont="1" applyFill="1" applyBorder="1" applyAlignment="1">
      <alignment horizontal="right" vertical="center"/>
    </xf>
    <xf numFmtId="3" fontId="33" fillId="0" borderId="30" xfId="0" applyNumberFormat="1" applyFont="1" applyFill="1" applyBorder="1" applyAlignment="1">
      <alignment horizontal="right" vertical="center"/>
    </xf>
    <xf numFmtId="196" fontId="17" fillId="0" borderId="28" xfId="0" applyNumberFormat="1" applyFont="1" applyFill="1" applyBorder="1" applyAlignment="1">
      <alignment horizontal="right" vertical="center"/>
    </xf>
    <xf numFmtId="3" fontId="17" fillId="0" borderId="30" xfId="0" applyNumberFormat="1" applyFont="1" applyFill="1" applyBorder="1" applyAlignment="1">
      <alignment horizontal="right" vertical="center"/>
    </xf>
    <xf numFmtId="3" fontId="33" fillId="0" borderId="19" xfId="0" applyNumberFormat="1" applyFont="1" applyFill="1" applyBorder="1" applyAlignment="1">
      <alignment horizontal="right" vertical="center"/>
    </xf>
    <xf numFmtId="3" fontId="33" fillId="0" borderId="25" xfId="0" applyNumberFormat="1" applyFont="1" applyFill="1" applyBorder="1" applyAlignment="1">
      <alignment horizontal="right" vertical="center"/>
    </xf>
    <xf numFmtId="196" fontId="33" fillId="0" borderId="28" xfId="0" applyNumberFormat="1" applyFont="1" applyFill="1" applyBorder="1" applyAlignment="1">
      <alignment horizontal="right" vertical="center"/>
    </xf>
    <xf numFmtId="3" fontId="17" fillId="0" borderId="25" xfId="0" applyNumberFormat="1" applyFont="1" applyFill="1" applyBorder="1" applyAlignment="1">
      <alignment horizontal="right" vertical="center"/>
    </xf>
    <xf numFmtId="3" fontId="33" fillId="0" borderId="19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Fill="1" applyBorder="1" applyAlignment="1">
      <alignment horizontal="right" vertical="center" wrapText="1"/>
    </xf>
    <xf numFmtId="3" fontId="17" fillId="0" borderId="25" xfId="0" applyNumberFormat="1" applyFont="1" applyFill="1" applyBorder="1" applyAlignment="1">
      <alignment horizontal="right" vertical="center" wrapText="1"/>
    </xf>
    <xf numFmtId="0" fontId="32" fillId="0" borderId="13" xfId="0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right" vertical="center"/>
    </xf>
    <xf numFmtId="3" fontId="32" fillId="0" borderId="15" xfId="0" applyNumberFormat="1" applyFont="1" applyFill="1" applyBorder="1" applyAlignment="1">
      <alignment horizontal="right" vertical="center"/>
    </xf>
    <xf numFmtId="194" fontId="32" fillId="0" borderId="16" xfId="0" applyNumberFormat="1" applyFont="1" applyFill="1" applyBorder="1" applyAlignment="1">
      <alignment horizontal="right" vertical="center"/>
    </xf>
    <xf numFmtId="196" fontId="32" fillId="0" borderId="16" xfId="0" applyNumberFormat="1" applyFont="1" applyFill="1" applyBorder="1" applyAlignment="1">
      <alignment horizontal="right" vertical="center"/>
    </xf>
    <xf numFmtId="3" fontId="32" fillId="0" borderId="17" xfId="0" applyNumberFormat="1" applyFont="1" applyFill="1" applyBorder="1" applyAlignment="1">
      <alignment horizontal="right" vertical="center"/>
    </xf>
    <xf numFmtId="196" fontId="33" fillId="0" borderId="43" xfId="0" applyNumberFormat="1" applyFont="1" applyFill="1" applyBorder="1" applyAlignment="1">
      <alignment horizontal="right" vertical="center"/>
    </xf>
    <xf numFmtId="3" fontId="33" fillId="0" borderId="26" xfId="0" applyNumberFormat="1" applyFont="1" applyFill="1" applyBorder="1" applyAlignment="1">
      <alignment horizontal="right" vertical="center"/>
    </xf>
    <xf numFmtId="3" fontId="17" fillId="0" borderId="36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36" xfId="0" applyNumberFormat="1" applyFont="1" applyFill="1" applyBorder="1" applyAlignment="1">
      <alignment horizontal="right" vertical="center"/>
    </xf>
    <xf numFmtId="196" fontId="17" fillId="0" borderId="28" xfId="0" applyNumberFormat="1" applyFont="1" applyFill="1" applyBorder="1" applyAlignment="1">
      <alignment horizontal="right" vertical="center" wrapText="1"/>
    </xf>
    <xf numFmtId="3" fontId="17" fillId="0" borderId="27" xfId="0" applyNumberFormat="1" applyFont="1" applyFill="1" applyBorder="1" applyAlignment="1">
      <alignment horizontal="right" vertical="center"/>
    </xf>
    <xf numFmtId="3" fontId="32" fillId="0" borderId="27" xfId="0" applyNumberFormat="1" applyFont="1" applyFill="1" applyBorder="1" applyAlignment="1">
      <alignment horizontal="right" vertical="center"/>
    </xf>
    <xf numFmtId="194" fontId="17" fillId="0" borderId="43" xfId="0" applyNumberFormat="1" applyFont="1" applyFill="1" applyBorder="1" applyAlignment="1">
      <alignment horizontal="right" vertical="center"/>
    </xf>
    <xf numFmtId="3" fontId="33" fillId="0" borderId="37" xfId="0" applyNumberFormat="1" applyFont="1" applyFill="1" applyBorder="1" applyAlignment="1">
      <alignment horizontal="right" vertical="center" wrapText="1"/>
    </xf>
    <xf numFmtId="194" fontId="33" fillId="0" borderId="43" xfId="0" applyNumberFormat="1" applyFont="1" applyFill="1" applyBorder="1" applyAlignment="1">
      <alignment horizontal="right" vertical="center"/>
    </xf>
    <xf numFmtId="3" fontId="32" fillId="0" borderId="26" xfId="0" applyNumberFormat="1" applyFont="1" applyFill="1" applyBorder="1" applyAlignment="1">
      <alignment horizontal="right" vertical="center"/>
    </xf>
    <xf numFmtId="196" fontId="17" fillId="0" borderId="43" xfId="0" applyNumberFormat="1" applyFont="1" applyFill="1" applyBorder="1" applyAlignment="1">
      <alignment horizontal="right" vertical="center"/>
    </xf>
    <xf numFmtId="194" fontId="17" fillId="0" borderId="28" xfId="0" applyNumberFormat="1" applyFont="1" applyFill="1" applyBorder="1" applyAlignment="1">
      <alignment horizontal="right" vertical="center" wrapText="1"/>
    </xf>
    <xf numFmtId="3" fontId="32" fillId="0" borderId="22" xfId="0" applyNumberFormat="1" applyFont="1" applyFill="1" applyBorder="1" applyAlignment="1">
      <alignment horizontal="right" vertical="center"/>
    </xf>
    <xf numFmtId="3" fontId="32" fillId="0" borderId="30" xfId="0" applyNumberFormat="1" applyFont="1" applyFill="1" applyBorder="1" applyAlignment="1">
      <alignment horizontal="right" vertical="center"/>
    </xf>
    <xf numFmtId="194" fontId="32" fillId="0" borderId="16" xfId="0" applyNumberFormat="1" applyFont="1" applyFill="1" applyBorder="1" applyAlignment="1">
      <alignment horizontal="right" vertical="center" wrapText="1"/>
    </xf>
    <xf numFmtId="196" fontId="32" fillId="0" borderId="16" xfId="0" applyNumberFormat="1" applyFont="1" applyFill="1" applyBorder="1" applyAlignment="1">
      <alignment horizontal="right" vertical="center" wrapText="1"/>
    </xf>
    <xf numFmtId="3" fontId="33" fillId="0" borderId="32" xfId="0" applyNumberFormat="1" applyFont="1" applyFill="1" applyBorder="1" applyAlignment="1">
      <alignment horizontal="right" vertical="center"/>
    </xf>
    <xf numFmtId="3" fontId="33" fillId="0" borderId="36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3" fontId="33" fillId="0" borderId="24" xfId="0" applyNumberFormat="1" applyFont="1" applyFill="1" applyBorder="1" applyAlignment="1">
      <alignment horizontal="right" vertical="center"/>
    </xf>
    <xf numFmtId="194" fontId="33" fillId="0" borderId="43" xfId="0" applyNumberFormat="1" applyFont="1" applyFill="1" applyBorder="1" applyAlignment="1">
      <alignment horizontal="right" vertical="center" wrapText="1"/>
    </xf>
    <xf numFmtId="196" fontId="33" fillId="0" borderId="43" xfId="0" applyNumberFormat="1" applyFont="1" applyFill="1" applyBorder="1" applyAlignment="1">
      <alignment horizontal="right" vertical="center" wrapText="1"/>
    </xf>
    <xf numFmtId="49" fontId="9" fillId="0" borderId="44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vertical="center" wrapText="1"/>
    </xf>
    <xf numFmtId="49" fontId="9" fillId="0" borderId="0" xfId="0" applyNumberFormat="1" applyFont="1" applyAlignment="1">
      <alignment/>
    </xf>
    <xf numFmtId="0" fontId="22" fillId="0" borderId="28" xfId="0" applyFont="1" applyBorder="1" applyAlignment="1">
      <alignment horizontal="center" vertical="center" wrapText="1"/>
    </xf>
    <xf numFmtId="3" fontId="26" fillId="0" borderId="28" xfId="0" applyNumberFormat="1" applyFont="1" applyBorder="1" applyAlignment="1">
      <alignment horizontal="right" vertical="center"/>
    </xf>
    <xf numFmtId="0" fontId="25" fillId="0" borderId="44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/>
    </xf>
    <xf numFmtId="3" fontId="26" fillId="0" borderId="45" xfId="0" applyNumberFormat="1" applyFont="1" applyBorder="1" applyAlignment="1">
      <alignment horizontal="right" vertical="center"/>
    </xf>
    <xf numFmtId="3" fontId="26" fillId="0" borderId="47" xfId="0" applyNumberFormat="1" applyFont="1" applyBorder="1" applyAlignment="1">
      <alignment horizontal="right" vertical="center"/>
    </xf>
    <xf numFmtId="194" fontId="33" fillId="0" borderId="48" xfId="0" applyNumberFormat="1" applyFont="1" applyFill="1" applyBorder="1" applyAlignment="1">
      <alignment horizontal="right" vertical="center" wrapText="1"/>
    </xf>
    <xf numFmtId="194" fontId="33" fillId="0" borderId="28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196" fontId="17" fillId="0" borderId="2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12" xfId="0" applyFont="1" applyBorder="1" applyAlignment="1">
      <alignment/>
    </xf>
    <xf numFmtId="49" fontId="9" fillId="0" borderId="12" xfId="0" applyNumberFormat="1" applyFont="1" applyFill="1" applyBorder="1" applyAlignment="1">
      <alignment/>
    </xf>
    <xf numFmtId="0" fontId="26" fillId="0" borderId="34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51" xfId="0" applyFont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49" fontId="26" fillId="0" borderId="22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30" fillId="33" borderId="15" xfId="0" applyFont="1" applyFill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/>
    </xf>
    <xf numFmtId="0" fontId="30" fillId="33" borderId="15" xfId="0" applyFont="1" applyFill="1" applyBorder="1" applyAlignment="1">
      <alignment horizontal="right" vertical="center" wrapText="1"/>
    </xf>
    <xf numFmtId="49" fontId="29" fillId="0" borderId="19" xfId="0" applyNumberFormat="1" applyFont="1" applyBorder="1" applyAlignment="1">
      <alignment horizontal="center" vertical="center"/>
    </xf>
    <xf numFmtId="49" fontId="30" fillId="33" borderId="15" xfId="0" applyNumberFormat="1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3" fontId="30" fillId="33" borderId="15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wrapText="1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49" fontId="9" fillId="0" borderId="54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49" fontId="26" fillId="0" borderId="19" xfId="0" applyNumberFormat="1" applyFont="1" applyFill="1" applyBorder="1" applyAlignment="1">
      <alignment vertical="center" wrapText="1"/>
    </xf>
    <xf numFmtId="3" fontId="9" fillId="0" borderId="19" xfId="0" applyNumberFormat="1" applyFont="1" applyBorder="1" applyAlignment="1">
      <alignment horizontal="right" vertical="center"/>
    </xf>
    <xf numFmtId="3" fontId="26" fillId="0" borderId="19" xfId="0" applyNumberFormat="1" applyFont="1" applyBorder="1" applyAlignment="1">
      <alignment horizontal="right" vertical="center"/>
    </xf>
    <xf numFmtId="3" fontId="26" fillId="0" borderId="44" xfId="0" applyNumberFormat="1" applyFont="1" applyBorder="1" applyAlignment="1">
      <alignment horizontal="right" vertical="center"/>
    </xf>
    <xf numFmtId="3" fontId="26" fillId="0" borderId="19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28" xfId="0" applyNumberFormat="1" applyFont="1" applyBorder="1" applyAlignment="1">
      <alignment horizontal="right" vertical="center" wrapText="1"/>
    </xf>
    <xf numFmtId="3" fontId="9" fillId="33" borderId="19" xfId="0" applyNumberFormat="1" applyFont="1" applyFill="1" applyBorder="1" applyAlignment="1">
      <alignment horizontal="right" vertical="center"/>
    </xf>
    <xf numFmtId="3" fontId="26" fillId="33" borderId="19" xfId="0" applyNumberFormat="1" applyFont="1" applyFill="1" applyBorder="1" applyAlignment="1">
      <alignment horizontal="right"/>
    </xf>
    <xf numFmtId="3" fontId="26" fillId="33" borderId="19" xfId="0" applyNumberFormat="1" applyFont="1" applyFill="1" applyBorder="1" applyAlignment="1">
      <alignment horizontal="right" vertical="center" wrapText="1"/>
    </xf>
    <xf numFmtId="3" fontId="26" fillId="33" borderId="19" xfId="0" applyNumberFormat="1" applyFont="1" applyFill="1" applyBorder="1" applyAlignment="1">
      <alignment horizontal="right" vertical="top"/>
    </xf>
    <xf numFmtId="0" fontId="26" fillId="0" borderId="28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3" fontId="19" fillId="33" borderId="19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3" fontId="11" fillId="0" borderId="15" xfId="0" applyNumberFormat="1" applyFont="1" applyBorder="1" applyAlignment="1">
      <alignment horizontal="right" vertical="center"/>
    </xf>
    <xf numFmtId="181" fontId="9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26" fillId="0" borderId="15" xfId="0" applyNumberFormat="1" applyFont="1" applyFill="1" applyBorder="1" applyAlignment="1">
      <alignment vertical="center" wrapText="1"/>
    </xf>
    <xf numFmtId="49" fontId="9" fillId="0" borderId="55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26" fillId="0" borderId="35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97" fontId="9" fillId="0" borderId="0" xfId="42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6" fillId="0" borderId="19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9" fillId="0" borderId="44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45" xfId="0" applyFont="1" applyBorder="1" applyAlignment="1">
      <alignment wrapText="1"/>
    </xf>
    <xf numFmtId="0" fontId="9" fillId="0" borderId="0" xfId="0" applyFont="1" applyFill="1" applyAlignment="1">
      <alignment horizontal="left" vertical="top"/>
    </xf>
    <xf numFmtId="0" fontId="9" fillId="0" borderId="0" xfId="0" applyNumberFormat="1" applyFont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34" borderId="5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3" fontId="26" fillId="0" borderId="20" xfId="0" applyNumberFormat="1" applyFont="1" applyBorder="1" applyAlignment="1">
      <alignment wrapText="1"/>
    </xf>
    <xf numFmtId="3" fontId="9" fillId="0" borderId="20" xfId="0" applyNumberFormat="1" applyFont="1" applyBorder="1" applyAlignment="1">
      <alignment wrapText="1"/>
    </xf>
    <xf numFmtId="3" fontId="26" fillId="0" borderId="28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wrapText="1"/>
    </xf>
    <xf numFmtId="0" fontId="19" fillId="0" borderId="27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42" fillId="33" borderId="15" xfId="0" applyNumberFormat="1" applyFont="1" applyFill="1" applyBorder="1" applyAlignment="1">
      <alignment horizontal="center" vertical="center" wrapText="1"/>
    </xf>
    <xf numFmtId="3" fontId="17" fillId="0" borderId="37" xfId="0" applyNumberFormat="1" applyFont="1" applyFill="1" applyBorder="1" applyAlignment="1">
      <alignment horizontal="right" vertical="center"/>
    </xf>
    <xf numFmtId="196" fontId="17" fillId="0" borderId="43" xfId="0" applyNumberFormat="1" applyFont="1" applyFill="1" applyBorder="1" applyAlignment="1">
      <alignment horizontal="right" vertical="center" wrapText="1"/>
    </xf>
    <xf numFmtId="0" fontId="32" fillId="0" borderId="13" xfId="0" applyFont="1" applyFill="1" applyBorder="1" applyAlignment="1">
      <alignment horizontal="left" vertical="center"/>
    </xf>
    <xf numFmtId="194" fontId="17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26" fillId="0" borderId="52" xfId="0" applyFont="1" applyFill="1" applyBorder="1" applyAlignment="1">
      <alignment horizontal="right"/>
    </xf>
    <xf numFmtId="196" fontId="11" fillId="0" borderId="57" xfId="0" applyNumberFormat="1" applyFont="1" applyFill="1" applyBorder="1" applyAlignment="1">
      <alignment horizontal="right" vertical="center"/>
    </xf>
    <xf numFmtId="196" fontId="32" fillId="0" borderId="59" xfId="0" applyNumberFormat="1" applyFont="1" applyFill="1" applyBorder="1" applyAlignment="1">
      <alignment horizontal="right" vertical="center"/>
    </xf>
    <xf numFmtId="196" fontId="32" fillId="0" borderId="23" xfId="0" applyNumberFormat="1" applyFont="1" applyFill="1" applyBorder="1" applyAlignment="1">
      <alignment horizontal="right" vertical="center"/>
    </xf>
    <xf numFmtId="196" fontId="32" fillId="0" borderId="20" xfId="0" applyNumberFormat="1" applyFont="1" applyFill="1" applyBorder="1" applyAlignment="1">
      <alignment horizontal="right" vertical="center"/>
    </xf>
    <xf numFmtId="196" fontId="33" fillId="0" borderId="23" xfId="0" applyNumberFormat="1" applyFont="1" applyFill="1" applyBorder="1" applyAlignment="1">
      <alignment horizontal="right" vertical="center"/>
    </xf>
    <xf numFmtId="196" fontId="33" fillId="0" borderId="20" xfId="0" applyNumberFormat="1" applyFont="1" applyFill="1" applyBorder="1" applyAlignment="1">
      <alignment horizontal="right" vertical="center"/>
    </xf>
    <xf numFmtId="194" fontId="32" fillId="0" borderId="20" xfId="0" applyNumberFormat="1" applyFont="1" applyFill="1" applyBorder="1" applyAlignment="1">
      <alignment horizontal="right" vertical="center"/>
    </xf>
    <xf numFmtId="194" fontId="32" fillId="0" borderId="58" xfId="0" applyNumberFormat="1" applyFont="1" applyFill="1" applyBorder="1" applyAlignment="1">
      <alignment horizontal="right" vertical="center"/>
    </xf>
    <xf numFmtId="196" fontId="33" fillId="0" borderId="58" xfId="0" applyNumberFormat="1" applyFont="1" applyFill="1" applyBorder="1" applyAlignment="1">
      <alignment horizontal="right" vertical="center" wrapText="1"/>
    </xf>
    <xf numFmtId="194" fontId="17" fillId="0" borderId="20" xfId="0" applyNumberFormat="1" applyFont="1" applyFill="1" applyBorder="1" applyAlignment="1">
      <alignment horizontal="right" vertical="center" wrapText="1"/>
    </xf>
    <xf numFmtId="196" fontId="32" fillId="0" borderId="60" xfId="0" applyNumberFormat="1" applyFont="1" applyFill="1" applyBorder="1" applyAlignment="1">
      <alignment horizontal="right" vertical="center"/>
    </xf>
    <xf numFmtId="3" fontId="33" fillId="0" borderId="10" xfId="0" applyNumberFormat="1" applyFont="1" applyFill="1" applyBorder="1" applyAlignment="1">
      <alignment horizontal="right" vertical="center" wrapText="1"/>
    </xf>
    <xf numFmtId="0" fontId="26" fillId="0" borderId="61" xfId="0" applyFont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horizontal="left" vertical="top"/>
    </xf>
    <xf numFmtId="0" fontId="116" fillId="0" borderId="10" xfId="0" applyFont="1" applyBorder="1" applyAlignment="1">
      <alignment wrapText="1"/>
    </xf>
    <xf numFmtId="0" fontId="9" fillId="0" borderId="30" xfId="0" applyFont="1" applyFill="1" applyBorder="1" applyAlignment="1">
      <alignment vertical="center" wrapText="1"/>
    </xf>
    <xf numFmtId="0" fontId="116" fillId="35" borderId="1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9" fillId="0" borderId="25" xfId="0" applyFont="1" applyFill="1" applyBorder="1" applyAlignment="1">
      <alignment horizontal="center" vertical="center" wrapText="1"/>
    </xf>
    <xf numFmtId="203" fontId="29" fillId="0" borderId="30" xfId="62" applyNumberFormat="1" applyFont="1" applyFill="1" applyBorder="1" applyAlignment="1">
      <alignment horizontal="right" vertical="center" wrapText="1"/>
    </xf>
    <xf numFmtId="49" fontId="42" fillId="33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94" fontId="17" fillId="0" borderId="58" xfId="0" applyNumberFormat="1" applyFont="1" applyFill="1" applyBorder="1" applyAlignment="1">
      <alignment horizontal="right" vertical="center"/>
    </xf>
    <xf numFmtId="3" fontId="26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horizontal="right" wrapText="1"/>
    </xf>
    <xf numFmtId="3" fontId="9" fillId="0" borderId="45" xfId="0" applyNumberFormat="1" applyFont="1" applyBorder="1" applyAlignment="1">
      <alignment/>
    </xf>
    <xf numFmtId="0" fontId="9" fillId="0" borderId="0" xfId="0" applyNumberFormat="1" applyFont="1" applyAlignment="1">
      <alignment vertical="top"/>
    </xf>
    <xf numFmtId="0" fontId="0" fillId="0" borderId="12" xfId="0" applyBorder="1" applyAlignment="1">
      <alignment/>
    </xf>
    <xf numFmtId="194" fontId="32" fillId="0" borderId="48" xfId="0" applyNumberFormat="1" applyFont="1" applyFill="1" applyBorder="1" applyAlignment="1">
      <alignment horizontal="right" vertical="center" wrapText="1"/>
    </xf>
    <xf numFmtId="3" fontId="32" fillId="0" borderId="29" xfId="0" applyNumberFormat="1" applyFont="1" applyFill="1" applyBorder="1" applyAlignment="1">
      <alignment horizontal="right" vertical="center"/>
    </xf>
    <xf numFmtId="3" fontId="32" fillId="0" borderId="32" xfId="0" applyNumberFormat="1" applyFont="1" applyFill="1" applyBorder="1" applyAlignment="1">
      <alignment horizontal="right" vertical="center"/>
    </xf>
    <xf numFmtId="49" fontId="10" fillId="0" borderId="54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55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 applyFill="1" applyAlignment="1">
      <alignment horizontal="right" vertical="center"/>
    </xf>
    <xf numFmtId="3" fontId="29" fillId="0" borderId="11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3" fontId="33" fillId="0" borderId="37" xfId="0" applyNumberFormat="1" applyFont="1" applyFill="1" applyBorder="1" applyAlignment="1">
      <alignment horizontal="right" vertical="center"/>
    </xf>
    <xf numFmtId="196" fontId="17" fillId="0" borderId="62" xfId="0" applyNumberFormat="1" applyFont="1" applyFill="1" applyBorder="1" applyAlignment="1">
      <alignment horizontal="right" vertical="center"/>
    </xf>
    <xf numFmtId="196" fontId="33" fillId="0" borderId="21" xfId="0" applyNumberFormat="1" applyFont="1" applyFill="1" applyBorder="1" applyAlignment="1">
      <alignment horizontal="right" vertical="center"/>
    </xf>
    <xf numFmtId="0" fontId="26" fillId="34" borderId="19" xfId="0" applyFont="1" applyFill="1" applyBorder="1" applyAlignment="1">
      <alignment horizontal="center" wrapText="1"/>
    </xf>
    <xf numFmtId="196" fontId="26" fillId="0" borderId="28" xfId="0" applyNumberFormat="1" applyFont="1" applyBorder="1" applyAlignment="1">
      <alignment horizontal="right"/>
    </xf>
    <xf numFmtId="0" fontId="9" fillId="34" borderId="19" xfId="0" applyFont="1" applyFill="1" applyBorder="1" applyAlignment="1">
      <alignment horizontal="center" wrapText="1"/>
    </xf>
    <xf numFmtId="196" fontId="9" fillId="0" borderId="28" xfId="0" applyNumberFormat="1" applyFont="1" applyBorder="1" applyAlignment="1">
      <alignment horizontal="right" wrapText="1"/>
    </xf>
    <xf numFmtId="0" fontId="26" fillId="34" borderId="19" xfId="0" applyFont="1" applyFill="1" applyBorder="1" applyAlignment="1">
      <alignment horizontal="center" vertical="center" wrapText="1"/>
    </xf>
    <xf numFmtId="196" fontId="26" fillId="0" borderId="28" xfId="0" applyNumberFormat="1" applyFont="1" applyBorder="1" applyAlignment="1">
      <alignment horizontal="right" wrapText="1"/>
    </xf>
    <xf numFmtId="49" fontId="9" fillId="34" borderId="19" xfId="0" applyNumberFormat="1" applyFont="1" applyFill="1" applyBorder="1" applyAlignment="1">
      <alignment horizontal="center" vertical="center" wrapText="1"/>
    </xf>
    <xf numFmtId="49" fontId="26" fillId="34" borderId="19" xfId="0" applyNumberFormat="1" applyFont="1" applyFill="1" applyBorder="1" applyAlignment="1">
      <alignment horizontal="center" vertical="center" wrapText="1"/>
    </xf>
    <xf numFmtId="196" fontId="26" fillId="0" borderId="28" xfId="0" applyNumberFormat="1" applyFont="1" applyBorder="1" applyAlignment="1">
      <alignment horizontal="right" vertical="center"/>
    </xf>
    <xf numFmtId="196" fontId="9" fillId="0" borderId="28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196" fontId="26" fillId="0" borderId="28" xfId="0" applyNumberFormat="1" applyFont="1" applyBorder="1" applyAlignment="1">
      <alignment/>
    </xf>
    <xf numFmtId="196" fontId="9" fillId="0" borderId="28" xfId="0" applyNumberFormat="1" applyFont="1" applyBorder="1" applyAlignment="1">
      <alignment wrapText="1"/>
    </xf>
    <xf numFmtId="0" fontId="116" fillId="0" borderId="27" xfId="0" applyFont="1" applyBorder="1" applyAlignment="1">
      <alignment/>
    </xf>
    <xf numFmtId="0" fontId="117" fillId="0" borderId="0" xfId="0" applyFont="1" applyBorder="1" applyAlignment="1">
      <alignment wrapText="1"/>
    </xf>
    <xf numFmtId="0" fontId="116" fillId="0" borderId="0" xfId="0" applyFont="1" applyBorder="1" applyAlignment="1">
      <alignment wrapText="1"/>
    </xf>
    <xf numFmtId="3" fontId="118" fillId="0" borderId="0" xfId="0" applyNumberFormat="1" applyFont="1" applyAlignment="1">
      <alignment vertical="center"/>
    </xf>
    <xf numFmtId="0" fontId="119" fillId="0" borderId="0" xfId="0" applyFont="1" applyBorder="1" applyAlignment="1">
      <alignment vertical="center"/>
    </xf>
    <xf numFmtId="49" fontId="120" fillId="0" borderId="19" xfId="0" applyNumberFormat="1" applyFont="1" applyBorder="1" applyAlignment="1">
      <alignment horizontal="center" vertical="center"/>
    </xf>
    <xf numFmtId="49" fontId="120" fillId="0" borderId="25" xfId="0" applyNumberFormat="1" applyFont="1" applyFill="1" applyBorder="1" applyAlignment="1">
      <alignment horizontal="center" vertical="center"/>
    </xf>
    <xf numFmtId="0" fontId="120" fillId="0" borderId="10" xfId="0" applyFont="1" applyFill="1" applyBorder="1" applyAlignment="1">
      <alignment vertical="center" wrapText="1"/>
    </xf>
    <xf numFmtId="3" fontId="120" fillId="0" borderId="10" xfId="0" applyNumberFormat="1" applyFont="1" applyFill="1" applyBorder="1" applyAlignment="1">
      <alignment horizontal="center" vertical="center"/>
    </xf>
    <xf numFmtId="49" fontId="121" fillId="0" borderId="26" xfId="0" applyNumberFormat="1" applyFont="1" applyBorder="1" applyAlignment="1">
      <alignment horizontal="center" vertical="center"/>
    </xf>
    <xf numFmtId="49" fontId="121" fillId="0" borderId="24" xfId="0" applyNumberFormat="1" applyFont="1" applyFill="1" applyBorder="1" applyAlignment="1">
      <alignment horizontal="center" vertical="center"/>
    </xf>
    <xf numFmtId="0" fontId="121" fillId="0" borderId="27" xfId="0" applyFont="1" applyFill="1" applyBorder="1" applyAlignment="1">
      <alignment vertical="center" wrapText="1"/>
    </xf>
    <xf numFmtId="3" fontId="121" fillId="0" borderId="10" xfId="0" applyNumberFormat="1" applyFont="1" applyFill="1" applyBorder="1" applyAlignment="1">
      <alignment horizontal="center" vertical="center"/>
    </xf>
    <xf numFmtId="49" fontId="121" fillId="0" borderId="19" xfId="0" applyNumberFormat="1" applyFont="1" applyFill="1" applyBorder="1" applyAlignment="1">
      <alignment horizontal="center" vertical="center"/>
    </xf>
    <xf numFmtId="49" fontId="121" fillId="0" borderId="10" xfId="0" applyNumberFormat="1" applyFont="1" applyFill="1" applyBorder="1" applyAlignment="1">
      <alignment horizontal="center" vertical="center"/>
    </xf>
    <xf numFmtId="0" fontId="121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200" fontId="26" fillId="0" borderId="35" xfId="0" applyNumberFormat="1" applyFont="1" applyFill="1" applyBorder="1" applyAlignment="1">
      <alignment horizontal="center" vertical="center"/>
    </xf>
    <xf numFmtId="200" fontId="26" fillId="0" borderId="50" xfId="0" applyNumberFormat="1" applyFont="1" applyFill="1" applyBorder="1" applyAlignment="1">
      <alignment horizontal="center" vertical="center"/>
    </xf>
    <xf numFmtId="200" fontId="10" fillId="33" borderId="15" xfId="0" applyNumberFormat="1" applyFont="1" applyFill="1" applyBorder="1" applyAlignment="1">
      <alignment horizontal="center" vertical="center"/>
    </xf>
    <xf numFmtId="200" fontId="9" fillId="33" borderId="27" xfId="0" applyNumberFormat="1" applyFont="1" applyFill="1" applyBorder="1" applyAlignment="1">
      <alignment horizontal="center" vertical="center"/>
    </xf>
    <xf numFmtId="9" fontId="9" fillId="0" borderId="27" xfId="0" applyNumberFormat="1" applyFont="1" applyFill="1" applyBorder="1" applyAlignment="1">
      <alignment horizontal="center" vertical="center"/>
    </xf>
    <xf numFmtId="200" fontId="9" fillId="33" borderId="43" xfId="0" applyNumberFormat="1" applyFont="1" applyFill="1" applyBorder="1" applyAlignment="1">
      <alignment horizontal="center" vertical="center"/>
    </xf>
    <xf numFmtId="200" fontId="10" fillId="33" borderId="10" xfId="0" applyNumberFormat="1" applyFont="1" applyFill="1" applyBorder="1" applyAlignment="1">
      <alignment horizontal="center" vertical="center"/>
    </xf>
    <xf numFmtId="200" fontId="10" fillId="33" borderId="28" xfId="0" applyNumberFormat="1" applyFont="1" applyFill="1" applyBorder="1" applyAlignment="1">
      <alignment horizontal="center" vertical="center"/>
    </xf>
    <xf numFmtId="200" fontId="9" fillId="33" borderId="10" xfId="0" applyNumberFormat="1" applyFont="1" applyFill="1" applyBorder="1" applyAlignment="1">
      <alignment horizontal="center" vertical="center"/>
    </xf>
    <xf numFmtId="200" fontId="9" fillId="33" borderId="28" xfId="0" applyNumberFormat="1" applyFont="1" applyFill="1" applyBorder="1" applyAlignment="1">
      <alignment horizontal="center" vertical="center"/>
    </xf>
    <xf numFmtId="200" fontId="10" fillId="33" borderId="27" xfId="0" applyNumberFormat="1" applyFont="1" applyFill="1" applyBorder="1" applyAlignment="1">
      <alignment horizontal="center" vertical="center"/>
    </xf>
    <xf numFmtId="200" fontId="10" fillId="0" borderId="43" xfId="0" applyNumberFormat="1" applyFont="1" applyFill="1" applyBorder="1" applyAlignment="1">
      <alignment horizontal="center" vertical="center"/>
    </xf>
    <xf numFmtId="200" fontId="10" fillId="0" borderId="28" xfId="0" applyNumberFormat="1" applyFont="1" applyFill="1" applyBorder="1" applyAlignment="1">
      <alignment horizontal="center" vertical="center"/>
    </xf>
    <xf numFmtId="200" fontId="9" fillId="0" borderId="10" xfId="0" applyNumberFormat="1" applyFont="1" applyFill="1" applyBorder="1" applyAlignment="1">
      <alignment horizontal="center" vertical="center"/>
    </xf>
    <xf numFmtId="200" fontId="10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200" fontId="10" fillId="33" borderId="43" xfId="0" applyNumberFormat="1" applyFont="1" applyFill="1" applyBorder="1" applyAlignment="1">
      <alignment horizontal="center" vertical="center"/>
    </xf>
    <xf numFmtId="9" fontId="10" fillId="33" borderId="27" xfId="0" applyNumberFormat="1" applyFont="1" applyFill="1" applyBorder="1" applyAlignment="1">
      <alignment horizontal="center" vertical="center"/>
    </xf>
    <xf numFmtId="9" fontId="9" fillId="33" borderId="27" xfId="0" applyNumberFormat="1" applyFont="1" applyFill="1" applyBorder="1" applyAlignment="1">
      <alignment horizontal="center" vertical="center"/>
    </xf>
    <xf numFmtId="9" fontId="9" fillId="33" borderId="43" xfId="0" applyNumberFormat="1" applyFont="1" applyFill="1" applyBorder="1" applyAlignment="1">
      <alignment horizontal="center" vertical="center"/>
    </xf>
    <xf numFmtId="9" fontId="10" fillId="33" borderId="43" xfId="0" applyNumberFormat="1" applyFont="1" applyFill="1" applyBorder="1" applyAlignment="1">
      <alignment horizontal="center" vertical="center"/>
    </xf>
    <xf numFmtId="9" fontId="9" fillId="33" borderId="28" xfId="0" applyNumberFormat="1" applyFont="1" applyFill="1" applyBorder="1" applyAlignment="1">
      <alignment horizontal="center" vertical="center"/>
    </xf>
    <xf numFmtId="9" fontId="10" fillId="33" borderId="28" xfId="0" applyNumberFormat="1" applyFont="1" applyFill="1" applyBorder="1" applyAlignment="1">
      <alignment horizontal="center" vertical="center"/>
    </xf>
    <xf numFmtId="200" fontId="9" fillId="0" borderId="27" xfId="0" applyNumberFormat="1" applyFont="1" applyFill="1" applyBorder="1" applyAlignment="1">
      <alignment horizontal="center" vertical="center"/>
    </xf>
    <xf numFmtId="9" fontId="9" fillId="33" borderId="10" xfId="0" applyNumberFormat="1" applyFont="1" applyFill="1" applyBorder="1" applyAlignment="1">
      <alignment horizontal="center" vertical="center"/>
    </xf>
    <xf numFmtId="9" fontId="10" fillId="33" borderId="10" xfId="0" applyNumberFormat="1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 vertical="center"/>
    </xf>
    <xf numFmtId="200" fontId="10" fillId="0" borderId="16" xfId="0" applyNumberFormat="1" applyFont="1" applyFill="1" applyBorder="1" applyAlignment="1">
      <alignment horizontal="center" vertical="center"/>
    </xf>
    <xf numFmtId="200" fontId="9" fillId="33" borderId="29" xfId="0" applyNumberFormat="1" applyFont="1" applyFill="1" applyBorder="1" applyAlignment="1">
      <alignment horizontal="center" vertical="center"/>
    </xf>
    <xf numFmtId="9" fontId="9" fillId="33" borderId="29" xfId="0" applyNumberFormat="1" applyFont="1" applyFill="1" applyBorder="1" applyAlignment="1">
      <alignment horizontal="center" vertical="center"/>
    </xf>
    <xf numFmtId="200" fontId="9" fillId="0" borderId="28" xfId="0" applyNumberFormat="1" applyFont="1" applyFill="1" applyBorder="1" applyAlignment="1">
      <alignment horizontal="center" vertical="center"/>
    </xf>
    <xf numFmtId="9" fontId="10" fillId="0" borderId="28" xfId="0" applyNumberFormat="1" applyFont="1" applyFill="1" applyBorder="1" applyAlignment="1">
      <alignment horizontal="center" vertical="center"/>
    </xf>
    <xf numFmtId="9" fontId="9" fillId="0" borderId="28" xfId="0" applyNumberFormat="1" applyFont="1" applyFill="1" applyBorder="1" applyAlignment="1">
      <alignment horizontal="center" vertical="center"/>
    </xf>
    <xf numFmtId="3" fontId="10" fillId="33" borderId="27" xfId="0" applyNumberFormat="1" applyFont="1" applyFill="1" applyBorder="1" applyAlignment="1">
      <alignment horizontal="center" vertical="center"/>
    </xf>
    <xf numFmtId="9" fontId="10" fillId="0" borderId="43" xfId="0" applyNumberFormat="1" applyFont="1" applyFill="1" applyBorder="1" applyAlignment="1">
      <alignment horizontal="center" vertical="center"/>
    </xf>
    <xf numFmtId="9" fontId="9" fillId="0" borderId="43" xfId="0" applyNumberFormat="1" applyFont="1" applyFill="1" applyBorder="1" applyAlignment="1">
      <alignment horizontal="center" vertical="center"/>
    </xf>
    <xf numFmtId="200" fontId="9" fillId="0" borderId="43" xfId="0" applyNumberFormat="1" applyFont="1" applyFill="1" applyBorder="1" applyAlignment="1">
      <alignment horizontal="center" vertical="center"/>
    </xf>
    <xf numFmtId="200" fontId="26" fillId="33" borderId="15" xfId="0" applyNumberFormat="1" applyFont="1" applyFill="1" applyBorder="1" applyAlignment="1">
      <alignment horizontal="center" vertical="center"/>
    </xf>
    <xf numFmtId="200" fontId="26" fillId="0" borderId="16" xfId="0" applyNumberFormat="1" applyFont="1" applyFill="1" applyBorder="1" applyAlignment="1">
      <alignment horizontal="center" vertical="center"/>
    </xf>
    <xf numFmtId="200" fontId="10" fillId="33" borderId="31" xfId="0" applyNumberFormat="1" applyFont="1" applyFill="1" applyBorder="1" applyAlignment="1">
      <alignment horizontal="center" vertical="center"/>
    </xf>
    <xf numFmtId="9" fontId="26" fillId="33" borderId="15" xfId="0" applyNumberFormat="1" applyFont="1" applyFill="1" applyBorder="1" applyAlignment="1">
      <alignment horizontal="center" vertical="center"/>
    </xf>
    <xf numFmtId="9" fontId="10" fillId="33" borderId="30" xfId="0" applyNumberFormat="1" applyFont="1" applyFill="1" applyBorder="1" applyAlignment="1">
      <alignment horizontal="center" vertical="center"/>
    </xf>
    <xf numFmtId="9" fontId="10" fillId="0" borderId="4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00" fontId="9" fillId="33" borderId="45" xfId="0" applyNumberFormat="1" applyFont="1" applyFill="1" applyBorder="1" applyAlignment="1">
      <alignment horizontal="center" vertical="center"/>
    </xf>
    <xf numFmtId="9" fontId="10" fillId="33" borderId="45" xfId="0" applyNumberFormat="1" applyFont="1" applyFill="1" applyBorder="1" applyAlignment="1">
      <alignment horizontal="center" vertical="center"/>
    </xf>
    <xf numFmtId="9" fontId="10" fillId="0" borderId="47" xfId="0" applyNumberFormat="1" applyFont="1" applyFill="1" applyBorder="1" applyAlignment="1">
      <alignment horizontal="center" vertical="center"/>
    </xf>
    <xf numFmtId="200" fontId="9" fillId="33" borderId="31" xfId="0" applyNumberFormat="1" applyFont="1" applyFill="1" applyBorder="1" applyAlignment="1">
      <alignment horizontal="center" vertical="center"/>
    </xf>
    <xf numFmtId="200" fontId="26" fillId="0" borderId="15" xfId="0" applyNumberFormat="1" applyFont="1" applyFill="1" applyBorder="1" applyAlignment="1">
      <alignment horizontal="center" vertical="center"/>
    </xf>
    <xf numFmtId="200" fontId="2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96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49" fontId="30" fillId="33" borderId="31" xfId="0" applyNumberFormat="1" applyFont="1" applyFill="1" applyBorder="1" applyAlignment="1">
      <alignment horizontal="center" vertical="center" wrapText="1"/>
    </xf>
    <xf numFmtId="203" fontId="29" fillId="0" borderId="10" xfId="62" applyNumberFormat="1" applyFont="1" applyFill="1" applyBorder="1" applyAlignment="1">
      <alignment horizontal="right" vertical="center" wrapText="1"/>
    </xf>
    <xf numFmtId="203" fontId="40" fillId="33" borderId="27" xfId="62" applyNumberFormat="1" applyFont="1" applyFill="1" applyBorder="1" applyAlignment="1">
      <alignment horizontal="right" vertical="center" wrapText="1"/>
    </xf>
    <xf numFmtId="10" fontId="10" fillId="0" borderId="28" xfId="0" applyNumberFormat="1" applyFont="1" applyFill="1" applyBorder="1" applyAlignment="1">
      <alignment horizontal="center" vertical="center"/>
    </xf>
    <xf numFmtId="10" fontId="9" fillId="0" borderId="28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vertical="center" wrapText="1"/>
    </xf>
    <xf numFmtId="3" fontId="26" fillId="0" borderId="15" xfId="0" applyNumberFormat="1" applyFont="1" applyFill="1" applyBorder="1" applyAlignment="1">
      <alignment vertical="center" wrapText="1"/>
    </xf>
    <xf numFmtId="9" fontId="121" fillId="0" borderId="28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/>
    </xf>
    <xf numFmtId="3" fontId="30" fillId="33" borderId="15" xfId="0" applyNumberFormat="1" applyFont="1" applyFill="1" applyBorder="1" applyAlignment="1">
      <alignment horizontal="right" vertical="center" wrapText="1"/>
    </xf>
    <xf numFmtId="4" fontId="9" fillId="33" borderId="19" xfId="0" applyNumberFormat="1" applyFont="1" applyFill="1" applyBorder="1" applyAlignment="1">
      <alignment horizontal="right" vertical="center"/>
    </xf>
    <xf numFmtId="3" fontId="26" fillId="33" borderId="21" xfId="0" applyNumberFormat="1" applyFont="1" applyFill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right" vertical="center"/>
    </xf>
    <xf numFmtId="4" fontId="26" fillId="0" borderId="26" xfId="0" applyNumberFormat="1" applyFont="1" applyBorder="1" applyAlignment="1">
      <alignment horizontal="right" vertical="center"/>
    </xf>
    <xf numFmtId="4" fontId="26" fillId="0" borderId="19" xfId="0" applyNumberFormat="1" applyFont="1" applyBorder="1" applyAlignment="1">
      <alignment horizontal="right" vertical="center"/>
    </xf>
    <xf numFmtId="4" fontId="26" fillId="0" borderId="44" xfId="0" applyNumberFormat="1" applyFont="1" applyBorder="1" applyAlignment="1">
      <alignment horizontal="right" vertical="center"/>
    </xf>
    <xf numFmtId="0" fontId="28" fillId="0" borderId="0" xfId="0" applyFont="1" applyFill="1" applyAlignment="1">
      <alignment/>
    </xf>
    <xf numFmtId="194" fontId="17" fillId="0" borderId="43" xfId="0" applyNumberFormat="1" applyFont="1" applyFill="1" applyBorder="1" applyAlignment="1">
      <alignment horizontal="right" vertical="center" wrapText="1"/>
    </xf>
    <xf numFmtId="0" fontId="17" fillId="0" borderId="63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vertical="center" wrapText="1"/>
    </xf>
    <xf numFmtId="196" fontId="32" fillId="0" borderId="64" xfId="0" applyNumberFormat="1" applyFont="1" applyFill="1" applyBorder="1" applyAlignment="1">
      <alignment horizontal="right" vertical="center"/>
    </xf>
    <xf numFmtId="196" fontId="32" fillId="0" borderId="57" xfId="0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right" vertical="center" wrapText="1"/>
    </xf>
    <xf numFmtId="3" fontId="32" fillId="0" borderId="15" xfId="0" applyNumberFormat="1" applyFont="1" applyFill="1" applyBorder="1" applyAlignment="1">
      <alignment horizontal="right" vertical="center" wrapText="1"/>
    </xf>
    <xf numFmtId="3" fontId="32" fillId="0" borderId="65" xfId="0" applyNumberFormat="1" applyFont="1" applyFill="1" applyBorder="1" applyAlignment="1">
      <alignment horizontal="right" vertical="center"/>
    </xf>
    <xf numFmtId="196" fontId="32" fillId="0" borderId="66" xfId="0" applyNumberFormat="1" applyFont="1" applyFill="1" applyBorder="1" applyAlignment="1">
      <alignment horizontal="right" vertical="center"/>
    </xf>
    <xf numFmtId="4" fontId="17" fillId="0" borderId="19" xfId="0" applyNumberFormat="1" applyFont="1" applyFill="1" applyBorder="1" applyAlignment="1">
      <alignment horizontal="right" vertical="center"/>
    </xf>
    <xf numFmtId="196" fontId="26" fillId="0" borderId="28" xfId="0" applyNumberFormat="1" applyFont="1" applyBorder="1" applyAlignment="1">
      <alignment horizontal="right" vertical="center" wrapText="1"/>
    </xf>
    <xf numFmtId="3" fontId="26" fillId="34" borderId="20" xfId="0" applyNumberFormat="1" applyFont="1" applyFill="1" applyBorder="1" applyAlignment="1">
      <alignment vertical="center" wrapText="1"/>
    </xf>
    <xf numFmtId="9" fontId="10" fillId="0" borderId="27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vertical="center" wrapText="1"/>
    </xf>
    <xf numFmtId="0" fontId="35" fillId="0" borderId="67" xfId="0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horizontal="right" vertical="center"/>
    </xf>
    <xf numFmtId="3" fontId="17" fillId="0" borderId="45" xfId="0" applyNumberFormat="1" applyFont="1" applyFill="1" applyBorder="1" applyAlignment="1">
      <alignment horizontal="right" vertical="center"/>
    </xf>
    <xf numFmtId="0" fontId="17" fillId="0" borderId="68" xfId="0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vertical="center" wrapText="1"/>
    </xf>
    <xf numFmtId="194" fontId="17" fillId="0" borderId="47" xfId="0" applyNumberFormat="1" applyFont="1" applyFill="1" applyBorder="1" applyAlignment="1">
      <alignment horizontal="right" vertical="center" wrapText="1"/>
    </xf>
    <xf numFmtId="196" fontId="17" fillId="0" borderId="47" xfId="0" applyNumberFormat="1" applyFont="1" applyFill="1" applyBorder="1" applyAlignment="1">
      <alignment horizontal="right" vertical="center" wrapText="1"/>
    </xf>
    <xf numFmtId="3" fontId="17" fillId="0" borderId="56" xfId="0" applyNumberFormat="1" applyFont="1" applyFill="1" applyBorder="1" applyAlignment="1">
      <alignment horizontal="right" vertical="center"/>
    </xf>
    <xf numFmtId="3" fontId="17" fillId="0" borderId="45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3" fontId="26" fillId="0" borderId="28" xfId="0" applyNumberFormat="1" applyFont="1" applyFill="1" applyBorder="1" applyAlignment="1">
      <alignment horizontal="right" vertical="center"/>
    </xf>
    <xf numFmtId="3" fontId="26" fillId="0" borderId="28" xfId="0" applyNumberFormat="1" applyFont="1" applyFill="1" applyBorder="1" applyAlignment="1">
      <alignment horizontal="right"/>
    </xf>
    <xf numFmtId="3" fontId="19" fillId="0" borderId="28" xfId="0" applyNumberFormat="1" applyFont="1" applyFill="1" applyBorder="1" applyAlignment="1">
      <alignment horizontal="right" vertical="center" wrapText="1"/>
    </xf>
    <xf numFmtId="3" fontId="26" fillId="0" borderId="25" xfId="0" applyNumberFormat="1" applyFont="1" applyFill="1" applyBorder="1" applyAlignment="1">
      <alignment horizontal="right" vertical="center" wrapText="1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4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top"/>
    </xf>
    <xf numFmtId="3" fontId="26" fillId="0" borderId="21" xfId="0" applyNumberFormat="1" applyFont="1" applyFill="1" applyBorder="1" applyAlignment="1">
      <alignment horizontal="right" vertical="top"/>
    </xf>
    <xf numFmtId="0" fontId="9" fillId="0" borderId="27" xfId="0" applyFont="1" applyFill="1" applyBorder="1" applyAlignment="1" quotePrefix="1">
      <alignment vertical="center" wrapText="1"/>
    </xf>
    <xf numFmtId="49" fontId="9" fillId="34" borderId="24" xfId="0" applyNumberFormat="1" applyFont="1" applyFill="1" applyBorder="1" applyAlignment="1">
      <alignment horizontal="center" vertical="center"/>
    </xf>
    <xf numFmtId="9" fontId="9" fillId="0" borderId="30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0" fontId="120" fillId="34" borderId="10" xfId="0" applyFont="1" applyFill="1" applyBorder="1" applyAlignment="1">
      <alignment horizontal="center" vertical="center" wrapText="1"/>
    </xf>
    <xf numFmtId="0" fontId="120" fillId="34" borderId="10" xfId="0" applyFont="1" applyFill="1" applyBorder="1" applyAlignment="1" quotePrefix="1">
      <alignment vertical="center" wrapText="1"/>
    </xf>
    <xf numFmtId="49" fontId="9" fillId="0" borderId="31" xfId="0" applyNumberFormat="1" applyFont="1" applyFill="1" applyBorder="1" applyAlignment="1">
      <alignment horizontal="center" vertical="center"/>
    </xf>
    <xf numFmtId="203" fontId="30" fillId="34" borderId="18" xfId="0" applyNumberFormat="1" applyFont="1" applyFill="1" applyBorder="1" applyAlignment="1">
      <alignment horizontal="right" vertical="center" wrapText="1"/>
    </xf>
    <xf numFmtId="49" fontId="40" fillId="0" borderId="55" xfId="0" applyNumberFormat="1" applyFont="1" applyBorder="1" applyAlignment="1">
      <alignment horizontal="center" vertical="center"/>
    </xf>
    <xf numFmtId="3" fontId="40" fillId="33" borderId="31" xfId="0" applyNumberFormat="1" applyFont="1" applyFill="1" applyBorder="1" applyAlignment="1">
      <alignment horizontal="right" vertical="center" wrapText="1"/>
    </xf>
    <xf numFmtId="3" fontId="40" fillId="33" borderId="54" xfId="0" applyNumberFormat="1" applyFont="1" applyFill="1" applyBorder="1" applyAlignment="1">
      <alignment horizontal="right" vertical="center" wrapText="1"/>
    </xf>
    <xf numFmtId="203" fontId="40" fillId="0" borderId="54" xfId="62" applyNumberFormat="1" applyFont="1" applyFill="1" applyBorder="1" applyAlignment="1">
      <alignment horizontal="right" vertical="center" wrapText="1"/>
    </xf>
    <xf numFmtId="203" fontId="30" fillId="33" borderId="15" xfId="62" applyNumberFormat="1" applyFont="1" applyFill="1" applyBorder="1" applyAlignment="1">
      <alignment horizontal="right" vertical="center" wrapText="1"/>
    </xf>
    <xf numFmtId="0" fontId="122" fillId="34" borderId="10" xfId="0" applyFont="1" applyFill="1" applyBorder="1" applyAlignment="1">
      <alignment horizontal="center" vertical="center" wrapText="1"/>
    </xf>
    <xf numFmtId="0" fontId="122" fillId="34" borderId="19" xfId="0" applyFont="1" applyFill="1" applyBorder="1" applyAlignment="1">
      <alignment horizontal="center" vertical="center" wrapText="1"/>
    </xf>
    <xf numFmtId="0" fontId="120" fillId="0" borderId="10" xfId="0" applyFont="1" applyFill="1" applyBorder="1" applyAlignment="1" quotePrefix="1">
      <alignment vertical="center" wrapText="1"/>
    </xf>
    <xf numFmtId="9" fontId="26" fillId="0" borderId="35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200" fontId="10" fillId="33" borderId="30" xfId="0" applyNumberFormat="1" applyFont="1" applyFill="1" applyBorder="1" applyAlignment="1">
      <alignment horizontal="center" vertical="center"/>
    </xf>
    <xf numFmtId="9" fontId="9" fillId="33" borderId="40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horizontal="left" vertical="center" wrapText="1"/>
    </xf>
    <xf numFmtId="200" fontId="10" fillId="0" borderId="69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200" fontId="19" fillId="0" borderId="0" xfId="0" applyNumberFormat="1" applyFont="1" applyAlignment="1">
      <alignment horizontal="right" vertical="center"/>
    </xf>
    <xf numFmtId="200" fontId="13" fillId="0" borderId="0" xfId="0" applyNumberFormat="1" applyFont="1" applyAlignment="1">
      <alignment horizontal="right" vertical="center"/>
    </xf>
    <xf numFmtId="200" fontId="9" fillId="0" borderId="50" xfId="0" applyNumberFormat="1" applyFont="1" applyBorder="1" applyAlignment="1">
      <alignment horizontal="center" vertical="center" wrapText="1"/>
    </xf>
    <xf numFmtId="200" fontId="11" fillId="0" borderId="16" xfId="0" applyNumberFormat="1" applyFont="1" applyBorder="1" applyAlignment="1">
      <alignment horizontal="right" vertical="center"/>
    </xf>
    <xf numFmtId="200" fontId="9" fillId="0" borderId="0" xfId="0" applyNumberFormat="1" applyFont="1" applyAlignment="1">
      <alignment horizontal="right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vertical="center" wrapText="1"/>
    </xf>
    <xf numFmtId="3" fontId="10" fillId="0" borderId="65" xfId="0" applyNumberFormat="1" applyFont="1" applyFill="1" applyBorder="1" applyAlignment="1">
      <alignment horizontal="center" vertical="center"/>
    </xf>
    <xf numFmtId="200" fontId="10" fillId="33" borderId="65" xfId="0" applyNumberFormat="1" applyFont="1" applyFill="1" applyBorder="1" applyAlignment="1">
      <alignment horizontal="center" vertical="center"/>
    </xf>
    <xf numFmtId="9" fontId="10" fillId="0" borderId="65" xfId="0" applyNumberFormat="1" applyFont="1" applyFill="1" applyBorder="1" applyAlignment="1">
      <alignment horizontal="center" vertical="center"/>
    </xf>
    <xf numFmtId="200" fontId="10" fillId="0" borderId="66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 wrapText="1"/>
    </xf>
    <xf numFmtId="3" fontId="10" fillId="0" borderId="29" xfId="0" applyNumberFormat="1" applyFont="1" applyFill="1" applyBorder="1" applyAlignment="1">
      <alignment horizontal="center" vertical="center"/>
    </xf>
    <xf numFmtId="200" fontId="10" fillId="33" borderId="29" xfId="0" applyNumberFormat="1" applyFont="1" applyFill="1" applyBorder="1" applyAlignment="1">
      <alignment horizontal="center" vertical="center"/>
    </xf>
    <xf numFmtId="9" fontId="10" fillId="33" borderId="29" xfId="0" applyNumberFormat="1" applyFont="1" applyFill="1" applyBorder="1" applyAlignment="1">
      <alignment horizontal="center" vertical="center"/>
    </xf>
    <xf numFmtId="200" fontId="10" fillId="0" borderId="48" xfId="0" applyNumberFormat="1" applyFont="1" applyFill="1" applyBorder="1" applyAlignment="1">
      <alignment horizontal="center" vertical="center"/>
    </xf>
    <xf numFmtId="10" fontId="9" fillId="0" borderId="48" xfId="0" applyNumberFormat="1" applyFont="1" applyFill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29" xfId="0" applyNumberFormat="1" applyFont="1" applyFill="1" applyBorder="1" applyAlignment="1">
      <alignment vertical="center" wrapText="1"/>
    </xf>
    <xf numFmtId="49" fontId="10" fillId="0" borderId="70" xfId="0" applyNumberFormat="1" applyFont="1" applyBorder="1" applyAlignment="1">
      <alignment horizontal="center" vertical="center"/>
    </xf>
    <xf numFmtId="49" fontId="10" fillId="0" borderId="29" xfId="0" applyNumberFormat="1" applyFont="1" applyFill="1" applyBorder="1" applyAlignment="1">
      <alignment vertical="top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9" fontId="10" fillId="0" borderId="29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horizontal="left" vertical="center" wrapText="1"/>
    </xf>
    <xf numFmtId="200" fontId="10" fillId="33" borderId="4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12" xfId="0" applyNumberFormat="1" applyFont="1" applyBorder="1" applyAlignment="1">
      <alignment vertical="top"/>
    </xf>
    <xf numFmtId="0" fontId="9" fillId="0" borderId="11" xfId="0" applyFont="1" applyBorder="1" applyAlignment="1">
      <alignment/>
    </xf>
    <xf numFmtId="200" fontId="19" fillId="0" borderId="11" xfId="0" applyNumberFormat="1" applyFont="1" applyBorder="1" applyAlignment="1">
      <alignment horizontal="right" vertical="center"/>
    </xf>
    <xf numFmtId="200" fontId="19" fillId="0" borderId="12" xfId="0" applyNumberFormat="1" applyFont="1" applyBorder="1" applyAlignment="1">
      <alignment horizontal="right" vertical="center"/>
    </xf>
    <xf numFmtId="3" fontId="17" fillId="0" borderId="17" xfId="0" applyNumberFormat="1" applyFont="1" applyFill="1" applyBorder="1" applyAlignment="1">
      <alignment horizontal="right" vertical="center"/>
    </xf>
    <xf numFmtId="3" fontId="17" fillId="0" borderId="15" xfId="0" applyNumberFormat="1" applyFont="1" applyFill="1" applyBorder="1" applyAlignment="1">
      <alignment horizontal="right" vertical="center"/>
    </xf>
    <xf numFmtId="196" fontId="17" fillId="0" borderId="16" xfId="0" applyNumberFormat="1" applyFont="1" applyFill="1" applyBorder="1" applyAlignment="1">
      <alignment horizontal="right" vertical="center"/>
    </xf>
    <xf numFmtId="196" fontId="17" fillId="0" borderId="16" xfId="0" applyNumberFormat="1" applyFont="1" applyFill="1" applyBorder="1" applyAlignment="1">
      <alignment horizontal="right" vertical="center" wrapText="1"/>
    </xf>
    <xf numFmtId="0" fontId="120" fillId="0" borderId="19" xfId="0" applyFont="1" applyFill="1" applyBorder="1" applyAlignment="1">
      <alignment horizontal="center" vertical="center" wrapText="1"/>
    </xf>
    <xf numFmtId="0" fontId="120" fillId="0" borderId="10" xfId="0" applyFont="1" applyFill="1" applyBorder="1" applyAlignment="1">
      <alignment horizontal="center" vertical="center" wrapText="1"/>
    </xf>
    <xf numFmtId="49" fontId="120" fillId="0" borderId="22" xfId="0" applyNumberFormat="1" applyFont="1" applyFill="1" applyBorder="1" applyAlignment="1">
      <alignment horizontal="center" vertical="center" wrapText="1"/>
    </xf>
    <xf numFmtId="49" fontId="120" fillId="0" borderId="30" xfId="0" applyNumberFormat="1" applyFont="1" applyFill="1" applyBorder="1" applyAlignment="1">
      <alignment horizontal="center" vertical="center" wrapText="1"/>
    </xf>
    <xf numFmtId="49" fontId="120" fillId="0" borderId="10" xfId="0" applyNumberFormat="1" applyFont="1" applyFill="1" applyBorder="1" applyAlignment="1">
      <alignment horizontal="center" vertical="center" wrapText="1"/>
    </xf>
    <xf numFmtId="200" fontId="120" fillId="0" borderId="28" xfId="0" applyNumberFormat="1" applyFont="1" applyFill="1" applyBorder="1" applyAlignment="1">
      <alignment horizontal="center" vertical="center"/>
    </xf>
    <xf numFmtId="200" fontId="121" fillId="0" borderId="28" xfId="0" applyNumberFormat="1" applyFont="1" applyFill="1" applyBorder="1" applyAlignment="1">
      <alignment horizontal="center" vertical="center"/>
    </xf>
    <xf numFmtId="0" fontId="120" fillId="0" borderId="55" xfId="0" applyFont="1" applyFill="1" applyBorder="1" applyAlignment="1">
      <alignment horizontal="center" vertical="center" wrapText="1"/>
    </xf>
    <xf numFmtId="49" fontId="120" fillId="0" borderId="31" xfId="0" applyNumberFormat="1" applyFont="1" applyFill="1" applyBorder="1" applyAlignment="1">
      <alignment horizontal="center" vertical="center" wrapText="1"/>
    </xf>
    <xf numFmtId="49" fontId="120" fillId="0" borderId="31" xfId="0" applyNumberFormat="1" applyFont="1" applyFill="1" applyBorder="1" applyAlignment="1" quotePrefix="1">
      <alignment vertical="center" wrapText="1"/>
    </xf>
    <xf numFmtId="0" fontId="120" fillId="0" borderId="22" xfId="0" applyFont="1" applyFill="1" applyBorder="1" applyAlignment="1">
      <alignment horizontal="center" vertical="center" wrapText="1"/>
    </xf>
    <xf numFmtId="49" fontId="120" fillId="0" borderId="30" xfId="0" applyNumberFormat="1" applyFont="1" applyFill="1" applyBorder="1" applyAlignment="1" quotePrefix="1">
      <alignment vertical="center" wrapText="1"/>
    </xf>
    <xf numFmtId="49" fontId="120" fillId="0" borderId="19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/>
    </xf>
    <xf numFmtId="49" fontId="120" fillId="0" borderId="26" xfId="0" applyNumberFormat="1" applyFont="1" applyFill="1" applyBorder="1" applyAlignment="1">
      <alignment horizontal="center" vertical="center" wrapText="1"/>
    </xf>
    <xf numFmtId="49" fontId="120" fillId="0" borderId="27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left" vertical="center" wrapText="1"/>
    </xf>
    <xf numFmtId="49" fontId="121" fillId="0" borderId="19" xfId="0" applyNumberFormat="1" applyFont="1" applyBorder="1" applyAlignment="1">
      <alignment horizontal="center" vertical="center"/>
    </xf>
    <xf numFmtId="49" fontId="121" fillId="0" borderId="25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 wrapText="1"/>
    </xf>
    <xf numFmtId="9" fontId="10" fillId="0" borderId="30" xfId="0" applyNumberFormat="1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/>
    </xf>
    <xf numFmtId="0" fontId="26" fillId="0" borderId="69" xfId="0" applyFont="1" applyFill="1" applyBorder="1" applyAlignment="1">
      <alignment horizontal="center"/>
    </xf>
    <xf numFmtId="0" fontId="33" fillId="0" borderId="71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wrapText="1"/>
    </xf>
    <xf numFmtId="0" fontId="17" fillId="0" borderId="6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/>
    </xf>
    <xf numFmtId="0" fontId="17" fillId="0" borderId="67" xfId="0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left" vertical="center" wrapText="1"/>
    </xf>
    <xf numFmtId="0" fontId="33" fillId="0" borderId="67" xfId="0" applyFont="1" applyFill="1" applyBorder="1" applyAlignment="1">
      <alignment horizontal="center" vertical="center"/>
    </xf>
    <xf numFmtId="0" fontId="33" fillId="0" borderId="21" xfId="0" applyFont="1" applyBorder="1" applyAlignment="1">
      <alignment vertical="center" wrapText="1"/>
    </xf>
    <xf numFmtId="0" fontId="33" fillId="0" borderId="21" xfId="0" applyFont="1" applyFill="1" applyBorder="1" applyAlignment="1">
      <alignment vertical="justify" wrapText="1"/>
    </xf>
    <xf numFmtId="0" fontId="17" fillId="0" borderId="21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wrapText="1"/>
    </xf>
    <xf numFmtId="0" fontId="17" fillId="0" borderId="21" xfId="0" applyFont="1" applyFill="1" applyBorder="1" applyAlignment="1">
      <alignment horizontal="left" vertical="center" wrapText="1"/>
    </xf>
    <xf numFmtId="194" fontId="45" fillId="0" borderId="28" xfId="0" applyNumberFormat="1" applyFont="1" applyFill="1" applyBorder="1" applyAlignment="1">
      <alignment horizontal="right" vertical="center"/>
    </xf>
    <xf numFmtId="0" fontId="123" fillId="0" borderId="25" xfId="0" applyFont="1" applyFill="1" applyBorder="1" applyAlignment="1">
      <alignment vertical="center" wrapText="1"/>
    </xf>
    <xf numFmtId="0" fontId="123" fillId="0" borderId="67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33" fillId="0" borderId="72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vertical="center"/>
    </xf>
    <xf numFmtId="194" fontId="33" fillId="0" borderId="62" xfId="0" applyNumberFormat="1" applyFont="1" applyFill="1" applyBorder="1" applyAlignment="1">
      <alignment horizontal="right" vertical="center" wrapText="1"/>
    </xf>
    <xf numFmtId="194" fontId="33" fillId="0" borderId="58" xfId="0" applyNumberFormat="1" applyFont="1" applyFill="1" applyBorder="1" applyAlignment="1">
      <alignment horizontal="right" vertical="center"/>
    </xf>
    <xf numFmtId="0" fontId="17" fillId="0" borderId="67" xfId="0" applyNumberFormat="1" applyFont="1" applyFill="1" applyBorder="1" applyAlignment="1">
      <alignment horizontal="center" vertical="center"/>
    </xf>
    <xf numFmtId="2" fontId="35" fillId="0" borderId="21" xfId="0" applyNumberFormat="1" applyFont="1" applyFill="1" applyBorder="1" applyAlignment="1">
      <alignment wrapText="1"/>
    </xf>
    <xf numFmtId="0" fontId="17" fillId="0" borderId="21" xfId="0" applyFont="1" applyFill="1" applyBorder="1" applyAlignment="1">
      <alignment vertical="center"/>
    </xf>
    <xf numFmtId="0" fontId="17" fillId="0" borderId="72" xfId="0" applyNumberFormat="1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vertical="center" wrapText="1"/>
    </xf>
    <xf numFmtId="0" fontId="34" fillId="0" borderId="62" xfId="0" applyFont="1" applyFill="1" applyBorder="1" applyAlignment="1">
      <alignment vertical="center" wrapText="1"/>
    </xf>
    <xf numFmtId="3" fontId="33" fillId="0" borderId="11" xfId="0" applyNumberFormat="1" applyFont="1" applyFill="1" applyBorder="1" applyAlignment="1">
      <alignment horizontal="right" vertical="center" wrapText="1"/>
    </xf>
    <xf numFmtId="0" fontId="17" fillId="0" borderId="72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35" fillId="0" borderId="67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vertical="center"/>
    </xf>
    <xf numFmtId="0" fontId="33" fillId="0" borderId="62" xfId="0" applyFont="1" applyFill="1" applyBorder="1" applyAlignment="1">
      <alignment vertical="center"/>
    </xf>
    <xf numFmtId="3" fontId="33" fillId="0" borderId="33" xfId="0" applyNumberFormat="1" applyFont="1" applyFill="1" applyBorder="1" applyAlignment="1">
      <alignment horizontal="right" vertical="center"/>
    </xf>
    <xf numFmtId="196" fontId="33" fillId="0" borderId="28" xfId="0" applyNumberFormat="1" applyFont="1" applyFill="1" applyBorder="1" applyAlignment="1">
      <alignment horizontal="right" vertical="center" wrapText="1"/>
    </xf>
    <xf numFmtId="0" fontId="33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vertical="center"/>
    </xf>
    <xf numFmtId="0" fontId="32" fillId="0" borderId="64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left" vertical="center" wrapText="1"/>
    </xf>
    <xf numFmtId="0" fontId="35" fillId="0" borderId="75" xfId="0" applyFont="1" applyFill="1" applyBorder="1" applyAlignment="1">
      <alignment vertical="center" wrapText="1"/>
    </xf>
    <xf numFmtId="0" fontId="32" fillId="0" borderId="64" xfId="0" applyFont="1" applyFill="1" applyBorder="1" applyAlignment="1">
      <alignment horizontal="left" vertical="center"/>
    </xf>
    <xf numFmtId="0" fontId="17" fillId="0" borderId="64" xfId="0" applyFont="1" applyFill="1" applyBorder="1" applyAlignment="1">
      <alignment wrapText="1"/>
    </xf>
    <xf numFmtId="3" fontId="17" fillId="0" borderId="39" xfId="0" applyNumberFormat="1" applyFont="1" applyFill="1" applyBorder="1" applyAlignment="1">
      <alignment vertical="center" wrapText="1"/>
    </xf>
    <xf numFmtId="0" fontId="36" fillId="0" borderId="64" xfId="0" applyFont="1" applyFill="1" applyBorder="1" applyAlignment="1">
      <alignment vertical="center" wrapText="1"/>
    </xf>
    <xf numFmtId="3" fontId="32" fillId="0" borderId="57" xfId="0" applyNumberFormat="1" applyFont="1" applyFill="1" applyBorder="1" applyAlignment="1">
      <alignment horizontal="right" vertical="center"/>
    </xf>
    <xf numFmtId="196" fontId="33" fillId="0" borderId="4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top"/>
    </xf>
    <xf numFmtId="194" fontId="47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3" fontId="32" fillId="0" borderId="62" xfId="0" applyNumberFormat="1" applyFont="1" applyFill="1" applyBorder="1" applyAlignment="1">
      <alignment horizontal="right" vertical="center"/>
    </xf>
    <xf numFmtId="3" fontId="17" fillId="0" borderId="62" xfId="0" applyNumberFormat="1" applyFont="1" applyFill="1" applyBorder="1" applyAlignment="1">
      <alignment horizontal="right" vertical="center"/>
    </xf>
    <xf numFmtId="3" fontId="33" fillId="0" borderId="12" xfId="0" applyNumberFormat="1" applyFont="1" applyFill="1" applyBorder="1" applyAlignment="1">
      <alignment horizontal="right" vertical="center"/>
    </xf>
    <xf numFmtId="0" fontId="17" fillId="0" borderId="67" xfId="0" applyFont="1" applyBorder="1" applyAlignment="1">
      <alignment horizontal="center" vertical="center"/>
    </xf>
    <xf numFmtId="3" fontId="17" fillId="0" borderId="28" xfId="0" applyNumberFormat="1" applyFont="1" applyFill="1" applyBorder="1" applyAlignment="1">
      <alignment horizontal="right" vertical="center"/>
    </xf>
    <xf numFmtId="3" fontId="45" fillId="0" borderId="1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3" fontId="32" fillId="0" borderId="0" xfId="0" applyNumberFormat="1" applyFont="1" applyFill="1" applyBorder="1" applyAlignment="1">
      <alignment horizontal="right" vertical="center"/>
    </xf>
    <xf numFmtId="196" fontId="32" fillId="0" borderId="0" xfId="0" applyNumberFormat="1" applyFont="1" applyFill="1" applyBorder="1" applyAlignment="1">
      <alignment horizontal="right" vertical="center"/>
    </xf>
    <xf numFmtId="194" fontId="32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26" fillId="0" borderId="10" xfId="0" applyFont="1" applyBorder="1" applyAlignment="1">
      <alignment horizontal="center" vertical="center" wrapText="1"/>
    </xf>
    <xf numFmtId="196" fontId="9" fillId="0" borderId="28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wrapText="1"/>
    </xf>
    <xf numFmtId="49" fontId="124" fillId="0" borderId="22" xfId="0" applyNumberFormat="1" applyFont="1" applyFill="1" applyBorder="1" applyAlignment="1">
      <alignment horizontal="center" vertical="center"/>
    </xf>
    <xf numFmtId="0" fontId="124" fillId="0" borderId="30" xfId="0" applyFont="1" applyFill="1" applyBorder="1" applyAlignment="1">
      <alignment horizontal="centerContinuous" vertical="center"/>
    </xf>
    <xf numFmtId="0" fontId="124" fillId="0" borderId="30" xfId="0" applyFont="1" applyFill="1" applyBorder="1" applyAlignment="1" quotePrefix="1">
      <alignment horizontal="center" vertical="center" wrapText="1"/>
    </xf>
    <xf numFmtId="222" fontId="124" fillId="0" borderId="30" xfId="0" applyNumberFormat="1" applyFont="1" applyFill="1" applyBorder="1" applyAlignment="1">
      <alignment horizontal="right" vertical="center"/>
    </xf>
    <xf numFmtId="0" fontId="120" fillId="0" borderId="36" xfId="0" applyFont="1" applyFill="1" applyBorder="1" applyAlignment="1">
      <alignment horizontal="center" vertical="center"/>
    </xf>
    <xf numFmtId="0" fontId="120" fillId="0" borderId="10" xfId="0" applyFont="1" applyFill="1" applyBorder="1" applyAlignment="1">
      <alignment horizontal="center"/>
    </xf>
    <xf numFmtId="0" fontId="120" fillId="0" borderId="10" xfId="0" applyFont="1" applyFill="1" applyBorder="1" applyAlignment="1">
      <alignment horizontal="left"/>
    </xf>
    <xf numFmtId="196" fontId="9" fillId="0" borderId="28" xfId="0" applyNumberFormat="1" applyFont="1" applyBorder="1" applyAlignment="1">
      <alignment/>
    </xf>
    <xf numFmtId="0" fontId="124" fillId="0" borderId="30" xfId="0" applyFont="1" applyFill="1" applyBorder="1" applyAlignment="1">
      <alignment horizontal="center" vertical="center" wrapText="1"/>
    </xf>
    <xf numFmtId="0" fontId="120" fillId="0" borderId="22" xfId="0" applyFont="1" applyFill="1" applyBorder="1" applyAlignment="1">
      <alignment horizontal="centerContinuous" vertical="center"/>
    </xf>
    <xf numFmtId="0" fontId="120" fillId="0" borderId="30" xfId="0" applyFont="1" applyFill="1" applyBorder="1" applyAlignment="1">
      <alignment horizontal="centerContinuous" vertical="center"/>
    </xf>
    <xf numFmtId="0" fontId="120" fillId="0" borderId="30" xfId="0" applyFont="1" applyFill="1" applyBorder="1" applyAlignment="1">
      <alignment horizontal="left" vertical="center" wrapText="1"/>
    </xf>
    <xf numFmtId="222" fontId="120" fillId="0" borderId="10" xfId="0" applyNumberFormat="1" applyFont="1" applyFill="1" applyBorder="1" applyAlignment="1">
      <alignment horizontal="right" vertical="center"/>
    </xf>
    <xf numFmtId="222" fontId="124" fillId="0" borderId="23" xfId="0" applyNumberFormat="1" applyFont="1" applyFill="1" applyBorder="1" applyAlignment="1">
      <alignment horizontal="right" vertical="center"/>
    </xf>
    <xf numFmtId="196" fontId="9" fillId="0" borderId="47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/>
    </xf>
    <xf numFmtId="3" fontId="32" fillId="0" borderId="2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25" fillId="34" borderId="55" xfId="0" applyNumberFormat="1" applyFont="1" applyFill="1" applyBorder="1" applyAlignment="1">
      <alignment horizontal="center" vertical="center" wrapText="1"/>
    </xf>
    <xf numFmtId="49" fontId="125" fillId="34" borderId="31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vertical="center" wrapText="1"/>
    </xf>
    <xf numFmtId="0" fontId="48" fillId="33" borderId="15" xfId="0" applyFont="1" applyFill="1" applyBorder="1" applyAlignment="1">
      <alignment horizontal="center" vertical="center" wrapText="1"/>
    </xf>
    <xf numFmtId="49" fontId="40" fillId="0" borderId="31" xfId="0" applyNumberFormat="1" applyFont="1" applyBorder="1" applyAlignment="1">
      <alignment horizontal="center" vertical="center"/>
    </xf>
    <xf numFmtId="0" fontId="40" fillId="0" borderId="31" xfId="0" applyFont="1" applyBorder="1" applyAlignment="1">
      <alignment horizontal="left" vertical="center" wrapText="1"/>
    </xf>
    <xf numFmtId="0" fontId="48" fillId="33" borderId="31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0" fontId="44" fillId="34" borderId="10" xfId="0" applyFont="1" applyFill="1" applyBorder="1" applyAlignment="1" quotePrefix="1">
      <alignment horizontal="left" vertical="center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3" fontId="29" fillId="34" borderId="10" xfId="0" applyNumberFormat="1" applyFont="1" applyFill="1" applyBorder="1" applyAlignment="1">
      <alignment horizontal="right" vertical="center" wrapText="1"/>
    </xf>
    <xf numFmtId="203" fontId="29" fillId="34" borderId="10" xfId="62" applyNumberFormat="1" applyFont="1" applyFill="1" applyBorder="1" applyAlignment="1">
      <alignment horizontal="right" vertical="center" wrapText="1"/>
    </xf>
    <xf numFmtId="49" fontId="122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4" fillId="34" borderId="30" xfId="0" applyFont="1" applyFill="1" applyBorder="1" applyAlignment="1">
      <alignment horizontal="left" vertical="center" wrapText="1"/>
    </xf>
    <xf numFmtId="0" fontId="126" fillId="0" borderId="26" xfId="0" applyFont="1" applyFill="1" applyBorder="1" applyAlignment="1">
      <alignment horizontal="center" vertical="center" wrapText="1"/>
    </xf>
    <xf numFmtId="0" fontId="126" fillId="0" borderId="27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left" vertical="center" wrapText="1"/>
    </xf>
    <xf numFmtId="49" fontId="29" fillId="0" borderId="27" xfId="0" applyNumberFormat="1" applyFont="1" applyBorder="1" applyAlignment="1">
      <alignment horizontal="center" vertical="center" wrapText="1"/>
    </xf>
    <xf numFmtId="3" fontId="29" fillId="0" borderId="27" xfId="0" applyNumberFormat="1" applyFont="1" applyBorder="1" applyAlignment="1">
      <alignment horizontal="right" vertical="center" wrapText="1"/>
    </xf>
    <xf numFmtId="49" fontId="29" fillId="0" borderId="30" xfId="0" applyNumberFormat="1" applyFont="1" applyBorder="1" applyAlignment="1">
      <alignment horizontal="center" vertical="center" wrapText="1"/>
    </xf>
    <xf numFmtId="3" fontId="29" fillId="0" borderId="30" xfId="0" applyNumberFormat="1" applyFont="1" applyBorder="1" applyAlignment="1">
      <alignment horizontal="right" vertical="center" wrapText="1"/>
    </xf>
    <xf numFmtId="3" fontId="40" fillId="0" borderId="10" xfId="0" applyNumberFormat="1" applyFont="1" applyBorder="1" applyAlignment="1">
      <alignment horizontal="right" vertical="center" wrapText="1"/>
    </xf>
    <xf numFmtId="49" fontId="40" fillId="0" borderId="26" xfId="0" applyNumberFormat="1" applyFont="1" applyBorder="1" applyAlignment="1">
      <alignment horizontal="center" vertical="center"/>
    </xf>
    <xf numFmtId="49" fontId="40" fillId="0" borderId="27" xfId="0" applyNumberFormat="1" applyFont="1" applyBorder="1" applyAlignment="1">
      <alignment horizontal="center" vertical="center"/>
    </xf>
    <xf numFmtId="0" fontId="48" fillId="33" borderId="27" xfId="0" applyFont="1" applyFill="1" applyBorder="1" applyAlignment="1">
      <alignment horizontal="left" vertical="center" wrapText="1"/>
    </xf>
    <xf numFmtId="49" fontId="30" fillId="33" borderId="27" xfId="0" applyNumberFormat="1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right" vertical="center" wrapText="1"/>
    </xf>
    <xf numFmtId="0" fontId="122" fillId="34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horizontal="right" vertical="center" wrapText="1"/>
    </xf>
    <xf numFmtId="49" fontId="40" fillId="0" borderId="27" xfId="0" applyNumberFormat="1" applyFont="1" applyBorder="1" applyAlignment="1">
      <alignment horizontal="center" vertical="center" wrapText="1"/>
    </xf>
    <xf numFmtId="0" fontId="48" fillId="0" borderId="31" xfId="0" applyFont="1" applyBorder="1" applyAlignment="1">
      <alignment horizontal="left" vertical="center" wrapText="1"/>
    </xf>
    <xf numFmtId="49" fontId="30" fillId="0" borderId="31" xfId="0" applyNumberFormat="1" applyFont="1" applyBorder="1" applyAlignment="1">
      <alignment horizontal="center" vertical="center" wrapText="1"/>
    </xf>
    <xf numFmtId="3" fontId="40" fillId="0" borderId="27" xfId="0" applyNumberFormat="1" applyFont="1" applyBorder="1" applyAlignment="1">
      <alignment horizontal="right" vertical="center"/>
    </xf>
    <xf numFmtId="3" fontId="40" fillId="0" borderId="58" xfId="0" applyNumberFormat="1" applyFont="1" applyBorder="1" applyAlignment="1">
      <alignment horizontal="right" vertical="center"/>
    </xf>
    <xf numFmtId="3" fontId="44" fillId="0" borderId="10" xfId="0" applyNumberFormat="1" applyFont="1" applyFill="1" applyBorder="1" applyAlignment="1">
      <alignment vertical="center" wrapText="1"/>
    </xf>
    <xf numFmtId="3" fontId="29" fillId="0" borderId="58" xfId="0" applyNumberFormat="1" applyFont="1" applyBorder="1" applyAlignment="1">
      <alignment horizontal="right" vertical="center"/>
    </xf>
    <xf numFmtId="200" fontId="29" fillId="34" borderId="27" xfId="0" applyNumberFormat="1" applyFont="1" applyFill="1" applyBorder="1" applyAlignment="1">
      <alignment horizontal="right" vertical="center"/>
    </xf>
    <xf numFmtId="3" fontId="49" fillId="0" borderId="20" xfId="0" applyNumberFormat="1" applyFont="1" applyFill="1" applyBorder="1" applyAlignment="1">
      <alignment vertical="center" wrapText="1"/>
    </xf>
    <xf numFmtId="3" fontId="44" fillId="0" borderId="20" xfId="0" applyNumberFormat="1" applyFont="1" applyFill="1" applyBorder="1" applyAlignment="1">
      <alignment vertical="center" wrapText="1"/>
    </xf>
    <xf numFmtId="3" fontId="29" fillId="34" borderId="58" xfId="0" applyNumberFormat="1" applyFont="1" applyFill="1" applyBorder="1" applyAlignment="1">
      <alignment horizontal="right" vertical="center"/>
    </xf>
    <xf numFmtId="3" fontId="40" fillId="34" borderId="58" xfId="0" applyNumberFormat="1" applyFont="1" applyFill="1" applyBorder="1" applyAlignment="1">
      <alignment horizontal="right" vertical="center"/>
    </xf>
    <xf numFmtId="9" fontId="40" fillId="0" borderId="10" xfId="0" applyNumberFormat="1" applyFont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3" fontId="29" fillId="0" borderId="20" xfId="0" applyNumberFormat="1" applyFont="1" applyBorder="1" applyAlignment="1">
      <alignment vertical="center"/>
    </xf>
    <xf numFmtId="3" fontId="29" fillId="0" borderId="2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44" fillId="0" borderId="20" xfId="0" applyFont="1" applyFill="1" applyBorder="1" applyAlignment="1">
      <alignment vertical="center" wrapText="1"/>
    </xf>
    <xf numFmtId="3" fontId="40" fillId="0" borderId="20" xfId="0" applyNumberFormat="1" applyFont="1" applyBorder="1" applyAlignment="1">
      <alignment vertical="center"/>
    </xf>
    <xf numFmtId="200" fontId="40" fillId="0" borderId="10" xfId="0" applyNumberFormat="1" applyFont="1" applyBorder="1" applyAlignment="1">
      <alignment vertical="center"/>
    </xf>
    <xf numFmtId="3" fontId="40" fillId="0" borderId="20" xfId="0" applyNumberFormat="1" applyFont="1" applyBorder="1" applyAlignment="1">
      <alignment horizontal="right" vertical="center"/>
    </xf>
    <xf numFmtId="0" fontId="44" fillId="0" borderId="10" xfId="0" applyFont="1" applyFill="1" applyBorder="1" applyAlignment="1">
      <alignment horizontal="left" vertical="center" wrapText="1"/>
    </xf>
    <xf numFmtId="3" fontId="29" fillId="0" borderId="10" xfId="0" applyNumberFormat="1" applyFont="1" applyBorder="1" applyAlignment="1">
      <alignment horizontal="right" vertical="center"/>
    </xf>
    <xf numFmtId="3" fontId="29" fillId="0" borderId="27" xfId="0" applyNumberFormat="1" applyFont="1" applyBorder="1" applyAlignment="1">
      <alignment horizontal="right" vertical="center"/>
    </xf>
    <xf numFmtId="3" fontId="40" fillId="0" borderId="27" xfId="0" applyNumberFormat="1" applyFont="1" applyBorder="1" applyAlignment="1">
      <alignment horizontal="center" vertical="center"/>
    </xf>
    <xf numFmtId="200" fontId="40" fillId="0" borderId="27" xfId="0" applyNumberFormat="1" applyFont="1" applyBorder="1" applyAlignment="1">
      <alignment horizontal="center" vertical="center"/>
    </xf>
    <xf numFmtId="0" fontId="122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27" xfId="0" applyNumberFormat="1" applyFont="1" applyBorder="1" applyAlignment="1">
      <alignment vertical="center"/>
    </xf>
    <xf numFmtId="0" fontId="49" fillId="0" borderId="20" xfId="0" applyFont="1" applyFill="1" applyBorder="1" applyAlignment="1">
      <alignment vertical="center" wrapText="1"/>
    </xf>
    <xf numFmtId="3" fontId="29" fillId="34" borderId="10" xfId="0" applyNumberFormat="1" applyFont="1" applyFill="1" applyBorder="1" applyAlignment="1">
      <alignment horizontal="right" vertical="center"/>
    </xf>
    <xf numFmtId="3" fontId="49" fillId="0" borderId="10" xfId="0" applyNumberFormat="1" applyFont="1" applyFill="1" applyBorder="1" applyAlignment="1">
      <alignment vertical="center" wrapText="1"/>
    </xf>
    <xf numFmtId="3" fontId="40" fillId="34" borderId="10" xfId="0" applyNumberFormat="1" applyFont="1" applyFill="1" applyBorder="1" applyAlignment="1">
      <alignment horizontal="right" vertical="center"/>
    </xf>
    <xf numFmtId="200" fontId="40" fillId="0" borderId="10" xfId="0" applyNumberFormat="1" applyFont="1" applyBorder="1" applyAlignment="1">
      <alignment horizontal="right" vertical="center" wrapText="1"/>
    </xf>
    <xf numFmtId="3" fontId="40" fillId="0" borderId="10" xfId="0" applyNumberFormat="1" applyFont="1" applyBorder="1" applyAlignment="1">
      <alignment horizontal="right" vertical="center"/>
    </xf>
    <xf numFmtId="200" fontId="29" fillId="0" borderId="10" xfId="0" applyNumberFormat="1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vertical="center"/>
    </xf>
    <xf numFmtId="0" fontId="49" fillId="0" borderId="58" xfId="0" applyFont="1" applyFill="1" applyBorder="1" applyAlignment="1">
      <alignment vertical="center" wrapText="1"/>
    </xf>
    <xf numFmtId="3" fontId="29" fillId="34" borderId="10" xfId="0" applyNumberFormat="1" applyFont="1" applyFill="1" applyBorder="1" applyAlignment="1">
      <alignment horizontal="center" vertical="center"/>
    </xf>
    <xf numFmtId="200" fontId="29" fillId="0" borderId="10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vertical="center"/>
    </xf>
    <xf numFmtId="3" fontId="49" fillId="0" borderId="27" xfId="0" applyNumberFormat="1" applyFont="1" applyFill="1" applyBorder="1" applyAlignment="1">
      <alignment vertical="center" wrapText="1"/>
    </xf>
    <xf numFmtId="3" fontId="40" fillId="34" borderId="27" xfId="0" applyNumberFormat="1" applyFont="1" applyFill="1" applyBorder="1" applyAlignment="1">
      <alignment vertical="center"/>
    </xf>
    <xf numFmtId="3" fontId="40" fillId="0" borderId="27" xfId="0" applyNumberFormat="1" applyFont="1" applyBorder="1" applyAlignment="1">
      <alignment vertical="center" wrapText="1"/>
    </xf>
    <xf numFmtId="200" fontId="40" fillId="0" borderId="27" xfId="0" applyNumberFormat="1" applyFont="1" applyBorder="1" applyAlignment="1">
      <alignment vertical="center" wrapText="1"/>
    </xf>
    <xf numFmtId="0" fontId="127" fillId="0" borderId="10" xfId="0" applyFont="1" applyBorder="1" applyAlignment="1">
      <alignment horizontal="left" vertical="center" wrapText="1"/>
    </xf>
    <xf numFmtId="3" fontId="40" fillId="34" borderId="30" xfId="0" applyNumberFormat="1" applyFont="1" applyFill="1" applyBorder="1" applyAlignment="1">
      <alignment vertical="center"/>
    </xf>
    <xf numFmtId="3" fontId="40" fillId="0" borderId="30" xfId="0" applyNumberFormat="1" applyFont="1" applyBorder="1" applyAlignment="1">
      <alignment vertical="center" wrapText="1"/>
    </xf>
    <xf numFmtId="200" fontId="40" fillId="0" borderId="30" xfId="0" applyNumberFormat="1" applyFont="1" applyBorder="1" applyAlignment="1">
      <alignment vertical="center" wrapText="1"/>
    </xf>
    <xf numFmtId="0" fontId="128" fillId="0" borderId="76" xfId="0" applyFont="1" applyFill="1" applyBorder="1" applyAlignment="1">
      <alignment vertical="center" wrapText="1"/>
    </xf>
    <xf numFmtId="0" fontId="30" fillId="0" borderId="14" xfId="0" applyFont="1" applyBorder="1" applyAlignment="1">
      <alignment horizontal="center" vertical="center"/>
    </xf>
    <xf numFmtId="203" fontId="30" fillId="33" borderId="15" xfId="62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49" fontId="30" fillId="33" borderId="0" xfId="0" applyNumberFormat="1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3" fontId="30" fillId="33" borderId="0" xfId="0" applyNumberFormat="1" applyFont="1" applyFill="1" applyBorder="1" applyAlignment="1">
      <alignment horizontal="center" vertical="center" wrapText="1"/>
    </xf>
    <xf numFmtId="203" fontId="30" fillId="33" borderId="0" xfId="62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2" fontId="11" fillId="0" borderId="0" xfId="0" applyNumberFormat="1" applyFont="1" applyBorder="1" applyAlignment="1">
      <alignment horizontal="left" vertical="center"/>
    </xf>
    <xf numFmtId="0" fontId="49" fillId="0" borderId="30" xfId="0" applyFont="1" applyFill="1" applyBorder="1" applyAlignment="1">
      <alignment vertical="center" wrapText="1"/>
    </xf>
    <xf numFmtId="49" fontId="40" fillId="0" borderId="30" xfId="0" applyNumberFormat="1" applyFont="1" applyBorder="1" applyAlignment="1">
      <alignment horizontal="center" vertical="center" wrapText="1"/>
    </xf>
    <xf numFmtId="3" fontId="40" fillId="0" borderId="30" xfId="0" applyNumberFormat="1" applyFont="1" applyBorder="1" applyAlignment="1">
      <alignment horizontal="right" vertical="center" wrapText="1"/>
    </xf>
    <xf numFmtId="203" fontId="40" fillId="0" borderId="30" xfId="62" applyNumberFormat="1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left" vertical="center"/>
    </xf>
    <xf numFmtId="49" fontId="9" fillId="34" borderId="0" xfId="0" applyNumberFormat="1" applyFont="1" applyFill="1" applyAlignment="1">
      <alignment vertical="center"/>
    </xf>
    <xf numFmtId="49" fontId="9" fillId="34" borderId="0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center"/>
    </xf>
    <xf numFmtId="0" fontId="26" fillId="0" borderId="17" xfId="0" applyFont="1" applyBorder="1" applyAlignment="1">
      <alignment horizontal="center" vertical="center"/>
    </xf>
    <xf numFmtId="49" fontId="26" fillId="33" borderId="18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0" fillId="33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3" fontId="10" fillId="0" borderId="23" xfId="0" applyNumberFormat="1" applyFont="1" applyBorder="1" applyAlignment="1">
      <alignment horizontal="right" vertical="center" wrapText="1"/>
    </xf>
    <xf numFmtId="49" fontId="19" fillId="0" borderId="0" xfId="0" applyNumberFormat="1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26" fillId="0" borderId="34" xfId="0" applyNumberFormat="1" applyFont="1" applyBorder="1" applyAlignment="1">
      <alignment horizontal="center" vertical="center" wrapText="1"/>
    </xf>
    <xf numFmtId="49" fontId="26" fillId="0" borderId="35" xfId="0" applyNumberFormat="1" applyFont="1" applyBorder="1" applyAlignment="1">
      <alignment horizontal="center" vertical="center" wrapText="1"/>
    </xf>
    <xf numFmtId="49" fontId="26" fillId="0" borderId="45" xfId="0" applyNumberFormat="1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3" fontId="11" fillId="0" borderId="57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49" fontId="16" fillId="0" borderId="18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3" fontId="16" fillId="0" borderId="57" xfId="0" applyNumberFormat="1" applyFont="1" applyBorder="1" applyAlignment="1">
      <alignment horizontal="right" vertical="center" wrapText="1"/>
    </xf>
    <xf numFmtId="0" fontId="40" fillId="0" borderId="0" xfId="0" applyFont="1" applyAlignment="1">
      <alignment/>
    </xf>
    <xf numFmtId="0" fontId="125" fillId="34" borderId="31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vertical="center" wrapText="1"/>
    </xf>
    <xf numFmtId="3" fontId="13" fillId="0" borderId="76" xfId="0" applyNumberFormat="1" applyFont="1" applyBorder="1" applyAlignment="1">
      <alignment horizontal="right" vertical="center" wrapText="1"/>
    </xf>
    <xf numFmtId="0" fontId="13" fillId="0" borderId="31" xfId="0" applyFont="1" applyBorder="1" applyAlignment="1">
      <alignment horizontal="right" vertical="center"/>
    </xf>
    <xf numFmtId="0" fontId="30" fillId="0" borderId="17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49" fontId="30" fillId="0" borderId="15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2" fillId="0" borderId="0" xfId="0" applyFont="1" applyAlignment="1">
      <alignment vertical="center" wrapText="1"/>
    </xf>
    <xf numFmtId="4" fontId="51" fillId="0" borderId="0" xfId="0" applyNumberFormat="1" applyFont="1" applyAlignment="1">
      <alignment vertical="center"/>
    </xf>
    <xf numFmtId="3" fontId="9" fillId="0" borderId="0" xfId="0" applyNumberFormat="1" applyFont="1" applyAlignment="1">
      <alignment/>
    </xf>
    <xf numFmtId="9" fontId="16" fillId="0" borderId="16" xfId="0" applyNumberFormat="1" applyFont="1" applyBorder="1" applyAlignment="1">
      <alignment horizontal="right" vertical="center"/>
    </xf>
    <xf numFmtId="9" fontId="13" fillId="0" borderId="69" xfId="0" applyNumberFormat="1" applyFont="1" applyBorder="1" applyAlignment="1">
      <alignment horizontal="right" vertical="center"/>
    </xf>
    <xf numFmtId="3" fontId="9" fillId="33" borderId="22" xfId="0" applyNumberFormat="1" applyFont="1" applyFill="1" applyBorder="1" applyAlignment="1">
      <alignment horizontal="right" vertical="center"/>
    </xf>
    <xf numFmtId="3" fontId="26" fillId="33" borderId="19" xfId="0" applyNumberFormat="1" applyFont="1" applyFill="1" applyBorder="1" applyAlignment="1">
      <alignment horizontal="right" vertical="center"/>
    </xf>
    <xf numFmtId="3" fontId="9" fillId="33" borderId="25" xfId="0" applyNumberFormat="1" applyFont="1" applyFill="1" applyBorder="1" applyAlignment="1">
      <alignment horizontal="right" vertical="center"/>
    </xf>
    <xf numFmtId="3" fontId="26" fillId="33" borderId="10" xfId="0" applyNumberFormat="1" applyFont="1" applyFill="1" applyBorder="1" applyAlignment="1">
      <alignment horizontal="right" vertical="center"/>
    </xf>
    <xf numFmtId="0" fontId="22" fillId="0" borderId="21" xfId="0" applyFont="1" applyBorder="1" applyAlignment="1">
      <alignment horizontal="center" vertical="center" wrapText="1"/>
    </xf>
    <xf numFmtId="0" fontId="125" fillId="34" borderId="54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49" fontId="129" fillId="0" borderId="10" xfId="0" applyNumberFormat="1" applyFont="1" applyFill="1" applyBorder="1" applyAlignment="1" quotePrefix="1">
      <alignment vertical="center" wrapText="1"/>
    </xf>
    <xf numFmtId="0" fontId="32" fillId="0" borderId="51" xfId="0" applyFont="1" applyFill="1" applyBorder="1" applyAlignment="1">
      <alignment horizontal="center" vertical="center"/>
    </xf>
    <xf numFmtId="0" fontId="32" fillId="0" borderId="77" xfId="0" applyFont="1" applyFill="1" applyBorder="1" applyAlignment="1">
      <alignment horizontal="center"/>
    </xf>
    <xf numFmtId="3" fontId="32" fillId="0" borderId="61" xfId="0" applyNumberFormat="1" applyFont="1" applyFill="1" applyBorder="1" applyAlignment="1">
      <alignment horizontal="right" vertical="center"/>
    </xf>
    <xf numFmtId="3" fontId="32" fillId="0" borderId="35" xfId="0" applyNumberFormat="1" applyFont="1" applyFill="1" applyBorder="1" applyAlignment="1">
      <alignment horizontal="right" vertical="center"/>
    </xf>
    <xf numFmtId="194" fontId="32" fillId="0" borderId="77" xfId="0" applyNumberFormat="1" applyFont="1" applyFill="1" applyBorder="1" applyAlignment="1">
      <alignment horizontal="right" vertical="center"/>
    </xf>
    <xf numFmtId="3" fontId="32" fillId="0" borderId="34" xfId="0" applyNumberFormat="1" applyFont="1" applyFill="1" applyBorder="1" applyAlignment="1">
      <alignment horizontal="right" vertical="center"/>
    </xf>
    <xf numFmtId="3" fontId="32" fillId="0" borderId="49" xfId="0" applyNumberFormat="1" applyFont="1" applyFill="1" applyBorder="1" applyAlignment="1">
      <alignment horizontal="right" vertical="center"/>
    </xf>
    <xf numFmtId="196" fontId="32" fillId="0" borderId="50" xfId="0" applyNumberFormat="1" applyFont="1" applyFill="1" applyBorder="1" applyAlignment="1">
      <alignment horizontal="right" vertical="center"/>
    </xf>
    <xf numFmtId="200" fontId="29" fillId="34" borderId="10" xfId="0" applyNumberFormat="1" applyFont="1" applyFill="1" applyBorder="1" applyAlignment="1">
      <alignment horizontal="right" vertical="center"/>
    </xf>
    <xf numFmtId="49" fontId="3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/>
    </xf>
    <xf numFmtId="9" fontId="11" fillId="0" borderId="0" xfId="0" applyNumberFormat="1" applyFont="1" applyBorder="1" applyAlignment="1">
      <alignment horizontal="right" vertical="center"/>
    </xf>
    <xf numFmtId="49" fontId="26" fillId="0" borderId="55" xfId="0" applyNumberFormat="1" applyFont="1" applyFill="1" applyBorder="1" applyAlignment="1">
      <alignment horizontal="center" vertical="center" wrapText="1"/>
    </xf>
    <xf numFmtId="49" fontId="19" fillId="0" borderId="55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130" fillId="0" borderId="0" xfId="0" applyFont="1" applyAlignment="1">
      <alignment/>
    </xf>
    <xf numFmtId="0" fontId="9" fillId="0" borderId="12" xfId="0" applyFont="1" applyFill="1" applyBorder="1" applyAlignment="1">
      <alignment vertical="center"/>
    </xf>
    <xf numFmtId="0" fontId="13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49" fontId="30" fillId="0" borderId="17" xfId="0" applyNumberFormat="1" applyFont="1" applyBorder="1" applyAlignment="1">
      <alignment vertical="center"/>
    </xf>
    <xf numFmtId="49" fontId="30" fillId="0" borderId="15" xfId="0" applyNumberFormat="1" applyFont="1" applyFill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0" fontId="131" fillId="0" borderId="0" xfId="0" applyFont="1" applyAlignment="1">
      <alignment/>
    </xf>
    <xf numFmtId="49" fontId="40" fillId="0" borderId="17" xfId="0" applyNumberFormat="1" applyFont="1" applyBorder="1" applyAlignment="1">
      <alignment vertical="center"/>
    </xf>
    <xf numFmtId="49" fontId="40" fillId="0" borderId="18" xfId="0" applyNumberFormat="1" applyFont="1" applyFill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0" fontId="40" fillId="0" borderId="31" xfId="0" applyFont="1" applyFill="1" applyBorder="1" applyAlignment="1">
      <alignment vertical="center" wrapText="1"/>
    </xf>
    <xf numFmtId="0" fontId="132" fillId="0" borderId="0" xfId="0" applyFont="1" applyAlignment="1">
      <alignment/>
    </xf>
    <xf numFmtId="0" fontId="30" fillId="0" borderId="15" xfId="0" applyFont="1" applyBorder="1" applyAlignment="1">
      <alignment vertical="center"/>
    </xf>
    <xf numFmtId="0" fontId="50" fillId="0" borderId="15" xfId="0" applyFont="1" applyFill="1" applyBorder="1" applyAlignment="1">
      <alignment vertical="center" wrapText="1"/>
    </xf>
    <xf numFmtId="49" fontId="26" fillId="0" borderId="0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40" fillId="0" borderId="17" xfId="0" applyFont="1" applyBorder="1" applyAlignment="1">
      <alignment vertical="center" wrapText="1"/>
    </xf>
    <xf numFmtId="0" fontId="122" fillId="0" borderId="29" xfId="0" applyFont="1" applyBorder="1" applyAlignment="1">
      <alignment vertical="center" wrapText="1"/>
    </xf>
    <xf numFmtId="0" fontId="122" fillId="0" borderId="10" xfId="0" applyFont="1" applyBorder="1" applyAlignment="1">
      <alignment vertical="center" wrapText="1"/>
    </xf>
    <xf numFmtId="49" fontId="29" fillId="0" borderId="14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left"/>
    </xf>
    <xf numFmtId="3" fontId="28" fillId="0" borderId="0" xfId="0" applyNumberFormat="1" applyFont="1" applyBorder="1" applyAlignment="1">
      <alignment horizontal="left"/>
    </xf>
    <xf numFmtId="2" fontId="26" fillId="0" borderId="0" xfId="0" applyNumberFormat="1" applyFont="1" applyBorder="1" applyAlignment="1">
      <alignment horizontal="left"/>
    </xf>
    <xf numFmtId="0" fontId="51" fillId="0" borderId="0" xfId="0" applyFont="1" applyBorder="1" applyAlignment="1">
      <alignment vertical="center"/>
    </xf>
    <xf numFmtId="3" fontId="9" fillId="0" borderId="0" xfId="0" applyNumberFormat="1" applyFont="1" applyFill="1" applyAlignment="1" applyProtection="1">
      <alignment/>
      <protection/>
    </xf>
    <xf numFmtId="49" fontId="51" fillId="0" borderId="0" xfId="0" applyNumberFormat="1" applyFont="1" applyBorder="1" applyAlignment="1">
      <alignment vertical="center"/>
    </xf>
    <xf numFmtId="0" fontId="133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19" fillId="0" borderId="0" xfId="0" applyFont="1" applyFill="1" applyBorder="1" applyAlignment="1">
      <alignment/>
    </xf>
    <xf numFmtId="9" fontId="11" fillId="0" borderId="16" xfId="0" applyNumberFormat="1" applyFont="1" applyBorder="1" applyAlignment="1">
      <alignment horizontal="right" vertical="center"/>
    </xf>
    <xf numFmtId="3" fontId="30" fillId="0" borderId="57" xfId="0" applyNumberFormat="1" applyFont="1" applyFill="1" applyBorder="1" applyAlignment="1">
      <alignment horizontal="center" vertical="center" wrapText="1"/>
    </xf>
    <xf numFmtId="3" fontId="40" fillId="0" borderId="57" xfId="0" applyNumberFormat="1" applyFont="1" applyFill="1" applyBorder="1" applyAlignment="1">
      <alignment horizontal="center" vertical="center" wrapText="1"/>
    </xf>
    <xf numFmtId="3" fontId="30" fillId="0" borderId="57" xfId="0" applyNumberFormat="1" applyFont="1" applyFill="1" applyBorder="1" applyAlignment="1">
      <alignment horizontal="center" vertical="center"/>
    </xf>
    <xf numFmtId="0" fontId="130" fillId="0" borderId="30" xfId="0" applyFont="1" applyBorder="1" applyAlignment="1">
      <alignment horizontal="center"/>
    </xf>
    <xf numFmtId="49" fontId="26" fillId="0" borderId="31" xfId="0" applyNumberFormat="1" applyFont="1" applyFill="1" applyBorder="1" applyAlignment="1">
      <alignment horizontal="center" vertical="center" wrapText="1"/>
    </xf>
    <xf numFmtId="49" fontId="26" fillId="0" borderId="30" xfId="0" applyNumberFormat="1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vertical="top" wrapText="1"/>
    </xf>
    <xf numFmtId="0" fontId="130" fillId="0" borderId="40" xfId="0" applyFont="1" applyBorder="1" applyAlignment="1">
      <alignment horizontal="center"/>
    </xf>
    <xf numFmtId="0" fontId="131" fillId="0" borderId="27" xfId="0" applyFont="1" applyBorder="1" applyAlignment="1">
      <alignment horizontal="right" vertical="center"/>
    </xf>
    <xf numFmtId="0" fontId="122" fillId="0" borderId="27" xfId="0" applyFont="1" applyBorder="1" applyAlignment="1">
      <alignment vertical="center" wrapText="1"/>
    </xf>
    <xf numFmtId="3" fontId="40" fillId="0" borderId="15" xfId="0" applyNumberFormat="1" applyFont="1" applyFill="1" applyBorder="1" applyAlignment="1">
      <alignment horizontal="center" vertical="center" wrapText="1"/>
    </xf>
    <xf numFmtId="4" fontId="122" fillId="0" borderId="29" xfId="0" applyNumberFormat="1" applyFont="1" applyBorder="1" applyAlignment="1">
      <alignment horizontal="right" vertical="center" wrapText="1"/>
    </xf>
    <xf numFmtId="4" fontId="122" fillId="0" borderId="10" xfId="0" applyNumberFormat="1" applyFont="1" applyBorder="1" applyAlignment="1">
      <alignment horizontal="right" vertical="center" wrapText="1"/>
    </xf>
    <xf numFmtId="4" fontId="122" fillId="0" borderId="27" xfId="0" applyNumberFormat="1" applyFont="1" applyBorder="1" applyAlignment="1">
      <alignment vertical="center" wrapText="1"/>
    </xf>
    <xf numFmtId="4" fontId="122" fillId="0" borderId="10" xfId="0" applyNumberFormat="1" applyFont="1" applyBorder="1" applyAlignment="1">
      <alignment vertical="center" wrapText="1"/>
    </xf>
    <xf numFmtId="3" fontId="30" fillId="0" borderId="15" xfId="0" applyNumberFormat="1" applyFont="1" applyFill="1" applyBorder="1" applyAlignment="1">
      <alignment horizontal="center" vertical="center"/>
    </xf>
    <xf numFmtId="0" fontId="26" fillId="0" borderId="78" xfId="0" applyFont="1" applyBorder="1" applyAlignment="1">
      <alignment horizontal="center"/>
    </xf>
    <xf numFmtId="49" fontId="26" fillId="0" borderId="39" xfId="0" applyNumberFormat="1" applyFont="1" applyFill="1" applyBorder="1" applyAlignment="1">
      <alignment horizontal="center" vertical="center" wrapText="1"/>
    </xf>
    <xf numFmtId="49" fontId="26" fillId="0" borderId="65" xfId="0" applyNumberFormat="1" applyFont="1" applyFill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3" fontId="30" fillId="0" borderId="15" xfId="0" applyNumberFormat="1" applyFont="1" applyFill="1" applyBorder="1" applyAlignment="1">
      <alignment horizontal="center" vertical="center" wrapText="1"/>
    </xf>
    <xf numFmtId="4" fontId="122" fillId="0" borderId="27" xfId="0" applyNumberFormat="1" applyFont="1" applyBorder="1" applyAlignment="1">
      <alignment horizontal="right" vertical="center" wrapText="1"/>
    </xf>
    <xf numFmtId="0" fontId="26" fillId="0" borderId="80" xfId="0" applyFont="1" applyBorder="1" applyAlignment="1">
      <alignment horizontal="center"/>
    </xf>
    <xf numFmtId="0" fontId="122" fillId="0" borderId="30" xfId="0" applyFont="1" applyBorder="1" applyAlignment="1">
      <alignment vertical="center" wrapText="1"/>
    </xf>
    <xf numFmtId="4" fontId="122" fillId="0" borderId="30" xfId="0" applyNumberFormat="1" applyFont="1" applyBorder="1" applyAlignment="1">
      <alignment vertical="center" wrapText="1"/>
    </xf>
    <xf numFmtId="3" fontId="40" fillId="0" borderId="29" xfId="0" applyNumberFormat="1" applyFont="1" applyBorder="1" applyAlignment="1">
      <alignment horizontal="right" vertical="center"/>
    </xf>
    <xf numFmtId="9" fontId="29" fillId="0" borderId="16" xfId="0" applyNumberFormat="1" applyFont="1" applyBorder="1" applyAlignment="1">
      <alignment horizontal="right" vertical="center"/>
    </xf>
    <xf numFmtId="4" fontId="29" fillId="0" borderId="30" xfId="0" applyNumberFormat="1" applyFont="1" applyBorder="1" applyAlignment="1">
      <alignment horizontal="right" vertical="center"/>
    </xf>
    <xf numFmtId="4" fontId="29" fillId="0" borderId="10" xfId="0" applyNumberFormat="1" applyFont="1" applyBorder="1" applyAlignment="1">
      <alignment horizontal="right" vertical="center"/>
    </xf>
    <xf numFmtId="4" fontId="29" fillId="0" borderId="27" xfId="0" applyNumberFormat="1" applyFont="1" applyBorder="1" applyAlignment="1">
      <alignment horizontal="right" vertical="center"/>
    </xf>
    <xf numFmtId="9" fontId="40" fillId="0" borderId="48" xfId="0" applyNumberFormat="1" applyFont="1" applyBorder="1" applyAlignment="1">
      <alignment horizontal="right" vertical="center"/>
    </xf>
    <xf numFmtId="9" fontId="40" fillId="0" borderId="28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45" xfId="0" applyFont="1" applyBorder="1" applyAlignment="1">
      <alignment horizontal="left" vertical="center" wrapText="1"/>
    </xf>
    <xf numFmtId="49" fontId="26" fillId="33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9" fontId="13" fillId="33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3" fontId="10" fillId="0" borderId="46" xfId="0" applyNumberFormat="1" applyFont="1" applyBorder="1" applyAlignment="1">
      <alignment horizontal="right" vertical="center" wrapText="1"/>
    </xf>
    <xf numFmtId="3" fontId="26" fillId="0" borderId="57" xfId="0" applyNumberFormat="1" applyFont="1" applyBorder="1" applyAlignment="1">
      <alignment horizontal="center" vertical="center" wrapText="1"/>
    </xf>
    <xf numFmtId="49" fontId="19" fillId="0" borderId="54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76" xfId="0" applyNumberFormat="1" applyFont="1" applyBorder="1" applyAlignment="1">
      <alignment horizontal="center" vertical="center" wrapText="1"/>
    </xf>
    <xf numFmtId="3" fontId="9" fillId="0" borderId="58" xfId="0" applyNumberFormat="1" applyFont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9" fillId="0" borderId="29" xfId="0" applyFont="1" applyBorder="1" applyAlignment="1">
      <alignment horizontal="left" vertical="center" wrapText="1"/>
    </xf>
    <xf numFmtId="3" fontId="9" fillId="0" borderId="8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10" fontId="11" fillId="0" borderId="0" xfId="0" applyNumberFormat="1" applyFont="1" applyAlignment="1">
      <alignment/>
    </xf>
    <xf numFmtId="200" fontId="26" fillId="0" borderId="64" xfId="0" applyNumberFormat="1" applyFont="1" applyBorder="1" applyAlignment="1">
      <alignment horizontal="center" vertical="center"/>
    </xf>
    <xf numFmtId="200" fontId="9" fillId="0" borderId="48" xfId="0" applyNumberFormat="1" applyFont="1" applyBorder="1" applyAlignment="1">
      <alignment vertical="center"/>
    </xf>
    <xf numFmtId="9" fontId="10" fillId="0" borderId="43" xfId="0" applyNumberFormat="1" applyFont="1" applyBorder="1" applyAlignment="1">
      <alignment vertical="center"/>
    </xf>
    <xf numFmtId="200" fontId="10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26" fillId="0" borderId="15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center" vertical="center" wrapText="1"/>
    </xf>
    <xf numFmtId="200" fontId="26" fillId="0" borderId="16" xfId="0" applyNumberFormat="1" applyFont="1" applyBorder="1" applyAlignment="1">
      <alignment horizontal="center" vertical="center"/>
    </xf>
    <xf numFmtId="3" fontId="10" fillId="0" borderId="57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/>
    </xf>
    <xf numFmtId="200" fontId="10" fillId="0" borderId="16" xfId="0" applyNumberFormat="1" applyFont="1" applyBorder="1" applyAlignment="1">
      <alignment horizontal="center" vertical="center"/>
    </xf>
    <xf numFmtId="9" fontId="120" fillId="0" borderId="28" xfId="0" applyNumberFormat="1" applyFont="1" applyFill="1" applyBorder="1" applyAlignment="1">
      <alignment horizontal="center" vertical="center"/>
    </xf>
    <xf numFmtId="9" fontId="120" fillId="0" borderId="10" xfId="0" applyNumberFormat="1" applyFont="1" applyFill="1" applyBorder="1" applyAlignment="1">
      <alignment horizontal="center" vertical="center"/>
    </xf>
    <xf numFmtId="9" fontId="121" fillId="0" borderId="10" xfId="0" applyNumberFormat="1" applyFont="1" applyFill="1" applyBorder="1" applyAlignment="1">
      <alignment horizontal="center" vertical="center"/>
    </xf>
    <xf numFmtId="200" fontId="120" fillId="0" borderId="10" xfId="0" applyNumberFormat="1" applyFont="1" applyFill="1" applyBorder="1" applyAlignment="1">
      <alignment horizontal="center" vertical="center"/>
    </xf>
    <xf numFmtId="200" fontId="121" fillId="0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right"/>
    </xf>
    <xf numFmtId="0" fontId="9" fillId="0" borderId="4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125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0" fontId="30" fillId="0" borderId="0" xfId="0" applyFont="1" applyAlignment="1">
      <alignment/>
    </xf>
    <xf numFmtId="9" fontId="30" fillId="33" borderId="16" xfId="0" applyNumberFormat="1" applyFont="1" applyFill="1" applyBorder="1" applyAlignment="1">
      <alignment horizontal="right" vertical="center" wrapText="1"/>
    </xf>
    <xf numFmtId="9" fontId="40" fillId="33" borderId="69" xfId="0" applyNumberFormat="1" applyFont="1" applyFill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9" fontId="29" fillId="0" borderId="28" xfId="0" applyNumberFormat="1" applyFont="1" applyBorder="1" applyAlignment="1">
      <alignment horizontal="right" vertical="center" wrapText="1"/>
    </xf>
    <xf numFmtId="0" fontId="122" fillId="34" borderId="10" xfId="0" applyFont="1" applyFill="1" applyBorder="1" applyAlignment="1" quotePrefix="1">
      <alignment horizontal="left" vertical="center" wrapText="1"/>
    </xf>
    <xf numFmtId="49" fontId="122" fillId="34" borderId="10" xfId="0" applyNumberFormat="1" applyFont="1" applyFill="1" applyBorder="1" applyAlignment="1" quotePrefix="1">
      <alignment horizontal="left" vertical="center" wrapText="1"/>
    </xf>
    <xf numFmtId="49" fontId="122" fillId="34" borderId="30" xfId="0" applyNumberFormat="1" applyFont="1" applyFill="1" applyBorder="1" applyAlignment="1" quotePrefix="1">
      <alignment horizontal="left" vertical="center" wrapText="1"/>
    </xf>
    <xf numFmtId="0" fontId="126" fillId="0" borderId="27" xfId="0" applyFont="1" applyFill="1" applyBorder="1" applyAlignment="1" quotePrefix="1">
      <alignment horizontal="left" vertical="center" wrapText="1"/>
    </xf>
    <xf numFmtId="9" fontId="29" fillId="0" borderId="43" xfId="0" applyNumberFormat="1" applyFont="1" applyBorder="1" applyAlignment="1">
      <alignment horizontal="right" vertical="center" wrapText="1"/>
    </xf>
    <xf numFmtId="49" fontId="29" fillId="0" borderId="31" xfId="0" applyNumberFormat="1" applyFont="1" applyBorder="1" applyAlignment="1">
      <alignment horizontal="center" vertical="center" wrapText="1"/>
    </xf>
    <xf numFmtId="3" fontId="29" fillId="0" borderId="31" xfId="0" applyNumberFormat="1" applyFont="1" applyBorder="1" applyAlignment="1">
      <alignment horizontal="right" vertical="center" wrapText="1"/>
    </xf>
    <xf numFmtId="203" fontId="29" fillId="33" borderId="31" xfId="62" applyNumberFormat="1" applyFont="1" applyFill="1" applyBorder="1" applyAlignment="1">
      <alignment horizontal="right" vertical="center" wrapText="1"/>
    </xf>
    <xf numFmtId="9" fontId="29" fillId="0" borderId="28" xfId="0" applyNumberFormat="1" applyFont="1" applyBorder="1" applyAlignment="1">
      <alignment vertical="center" wrapText="1"/>
    </xf>
    <xf numFmtId="9" fontId="29" fillId="0" borderId="40" xfId="0" applyNumberFormat="1" applyFont="1" applyBorder="1" applyAlignment="1">
      <alignment vertical="center" wrapText="1"/>
    </xf>
    <xf numFmtId="49" fontId="30" fillId="0" borderId="15" xfId="0" applyNumberFormat="1" applyFont="1" applyBorder="1" applyAlignment="1">
      <alignment horizontal="left" vertical="center" wrapText="1"/>
    </xf>
    <xf numFmtId="49" fontId="40" fillId="0" borderId="27" xfId="0" applyNumberFormat="1" applyFont="1" applyBorder="1" applyAlignment="1">
      <alignment horizontal="left" vertical="center" wrapText="1"/>
    </xf>
    <xf numFmtId="9" fontId="30" fillId="33" borderId="43" xfId="0" applyNumberFormat="1" applyFont="1" applyFill="1" applyBorder="1" applyAlignment="1">
      <alignment horizontal="right" vertical="center" wrapText="1"/>
    </xf>
    <xf numFmtId="9" fontId="30" fillId="33" borderId="28" xfId="0" applyNumberFormat="1" applyFont="1" applyFill="1" applyBorder="1" applyAlignment="1">
      <alignment horizontal="right" vertical="center" wrapText="1"/>
    </xf>
    <xf numFmtId="9" fontId="40" fillId="0" borderId="43" xfId="0" applyNumberFormat="1" applyFont="1" applyBorder="1" applyAlignment="1">
      <alignment horizontal="right" vertical="center"/>
    </xf>
    <xf numFmtId="200" fontId="29" fillId="0" borderId="28" xfId="0" applyNumberFormat="1" applyFont="1" applyBorder="1" applyAlignment="1">
      <alignment horizontal="right" vertical="center"/>
    </xf>
    <xf numFmtId="3" fontId="40" fillId="0" borderId="58" xfId="0" applyNumberFormat="1" applyFont="1" applyFill="1" applyBorder="1" applyAlignment="1">
      <alignment horizontal="right" vertical="center"/>
    </xf>
    <xf numFmtId="9" fontId="40" fillId="34" borderId="27" xfId="0" applyNumberFormat="1" applyFont="1" applyFill="1" applyBorder="1" applyAlignment="1">
      <alignment horizontal="right" vertical="center"/>
    </xf>
    <xf numFmtId="200" fontId="40" fillId="0" borderId="28" xfId="0" applyNumberFormat="1" applyFont="1" applyBorder="1" applyAlignment="1">
      <alignment horizontal="right" vertical="center"/>
    </xf>
    <xf numFmtId="200" fontId="40" fillId="0" borderId="43" xfId="0" applyNumberFormat="1" applyFont="1" applyBorder="1" applyAlignment="1">
      <alignment horizontal="right" vertical="center"/>
    </xf>
    <xf numFmtId="200" fontId="40" fillId="0" borderId="28" xfId="0" applyNumberFormat="1" applyFont="1" applyFill="1" applyBorder="1" applyAlignment="1">
      <alignment horizontal="right" vertical="center"/>
    </xf>
    <xf numFmtId="0" fontId="44" fillId="0" borderId="20" xfId="0" applyFont="1" applyFill="1" applyBorder="1" applyAlignment="1">
      <alignment horizontal="left" vertical="center" wrapText="1"/>
    </xf>
    <xf numFmtId="200" fontId="29" fillId="0" borderId="10" xfId="0" applyNumberFormat="1" applyFont="1" applyBorder="1" applyAlignment="1">
      <alignment vertical="center"/>
    </xf>
    <xf numFmtId="200" fontId="29" fillId="0" borderId="27" xfId="0" applyNumberFormat="1" applyFont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200" fontId="40" fillId="0" borderId="27" xfId="0" applyNumberFormat="1" applyFont="1" applyBorder="1" applyAlignment="1">
      <alignment vertical="center"/>
    </xf>
    <xf numFmtId="3" fontId="29" fillId="0" borderId="2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3" fontId="29" fillId="0" borderId="30" xfId="0" applyNumberFormat="1" applyFont="1" applyBorder="1" applyAlignment="1">
      <alignment horizontal="right" vertical="center"/>
    </xf>
    <xf numFmtId="200" fontId="40" fillId="34" borderId="27" xfId="0" applyNumberFormat="1" applyFont="1" applyFill="1" applyBorder="1" applyAlignment="1">
      <alignment horizontal="right" vertical="center"/>
    </xf>
    <xf numFmtId="200" fontId="29" fillId="0" borderId="43" xfId="0" applyNumberFormat="1" applyFont="1" applyBorder="1" applyAlignment="1">
      <alignment horizontal="right" vertical="center"/>
    </xf>
    <xf numFmtId="0" fontId="122" fillId="0" borderId="10" xfId="0" applyFont="1" applyFill="1" applyBorder="1" applyAlignment="1" quotePrefix="1">
      <alignment horizontal="left" vertical="center" wrapText="1"/>
    </xf>
    <xf numFmtId="0" fontId="44" fillId="0" borderId="58" xfId="0" applyFont="1" applyFill="1" applyBorder="1" applyAlignment="1">
      <alignment horizontal="left" vertical="center" wrapText="1"/>
    </xf>
    <xf numFmtId="3" fontId="40" fillId="0" borderId="27" xfId="0" applyNumberFormat="1" applyFont="1" applyFill="1" applyBorder="1" applyAlignment="1">
      <alignment horizontal="right" vertical="center"/>
    </xf>
    <xf numFmtId="3" fontId="40" fillId="0" borderId="27" xfId="0" applyNumberFormat="1" applyFont="1" applyFill="1" applyBorder="1" applyAlignment="1">
      <alignment horizontal="center" vertical="center"/>
    </xf>
    <xf numFmtId="200" fontId="40" fillId="0" borderId="27" xfId="0" applyNumberFormat="1" applyFont="1" applyFill="1" applyBorder="1" applyAlignment="1">
      <alignment horizontal="center" vertical="center"/>
    </xf>
    <xf numFmtId="200" fontId="40" fillId="0" borderId="43" xfId="0" applyNumberFormat="1" applyFont="1" applyFill="1" applyBorder="1" applyAlignment="1">
      <alignment horizontal="right" vertical="center"/>
    </xf>
    <xf numFmtId="9" fontId="29" fillId="0" borderId="10" xfId="0" applyNumberFormat="1" applyFont="1" applyBorder="1" applyAlignment="1">
      <alignment horizontal="right" vertical="center" wrapText="1"/>
    </xf>
    <xf numFmtId="200" fontId="40" fillId="0" borderId="43" xfId="0" applyNumberFormat="1" applyFont="1" applyBorder="1" applyAlignment="1">
      <alignment vertical="center"/>
    </xf>
    <xf numFmtId="9" fontId="30" fillId="33" borderId="16" xfId="0" applyNumberFormat="1" applyFont="1" applyFill="1" applyBorder="1" applyAlignment="1">
      <alignment horizontal="center" vertical="center" wrapText="1"/>
    </xf>
    <xf numFmtId="9" fontId="30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9" fontId="27" fillId="0" borderId="0" xfId="0" applyNumberFormat="1" applyFont="1" applyBorder="1" applyAlignment="1">
      <alignment horizontal="right" vertical="center"/>
    </xf>
    <xf numFmtId="0" fontId="134" fillId="0" borderId="0" xfId="0" applyFont="1" applyBorder="1" applyAlignment="1">
      <alignment vertical="center"/>
    </xf>
    <xf numFmtId="0" fontId="122" fillId="0" borderId="0" xfId="0" applyFont="1" applyBorder="1" applyAlignment="1">
      <alignment/>
    </xf>
    <xf numFmtId="0" fontId="29" fillId="0" borderId="0" xfId="0" applyFont="1" applyBorder="1" applyAlignment="1">
      <alignment horizontal="right" vertical="center"/>
    </xf>
    <xf numFmtId="0" fontId="122" fillId="0" borderId="0" xfId="0" applyFont="1" applyBorder="1" applyAlignment="1">
      <alignment horizontal="right"/>
    </xf>
    <xf numFmtId="0" fontId="122" fillId="0" borderId="0" xfId="0" applyFont="1" applyAlignment="1">
      <alignment vertical="center"/>
    </xf>
    <xf numFmtId="0" fontId="131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9" fontId="27" fillId="0" borderId="0" xfId="0" applyNumberFormat="1" applyFont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0" fontId="10" fillId="33" borderId="11" xfId="0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right" vertical="center"/>
    </xf>
    <xf numFmtId="0" fontId="54" fillId="33" borderId="0" xfId="0" applyFont="1" applyFill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35" xfId="0" applyFont="1" applyBorder="1" applyAlignment="1">
      <alignment horizontal="center" vertical="center" wrapText="1"/>
    </xf>
    <xf numFmtId="3" fontId="28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34" borderId="0" xfId="0" applyFont="1" applyFill="1" applyAlignment="1">
      <alignment horizontal="right" vertical="center"/>
    </xf>
    <xf numFmtId="0" fontId="9" fillId="33" borderId="0" xfId="0" applyFont="1" applyFill="1" applyAlignment="1">
      <alignment vertical="center"/>
    </xf>
    <xf numFmtId="3" fontId="33" fillId="34" borderId="10" xfId="0" applyNumberFormat="1" applyFont="1" applyFill="1" applyBorder="1" applyAlignment="1">
      <alignment horizontal="right" vertical="center" wrapText="1"/>
    </xf>
    <xf numFmtId="0" fontId="33" fillId="0" borderId="33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left" vertical="center" wrapText="1"/>
    </xf>
    <xf numFmtId="0" fontId="33" fillId="33" borderId="37" xfId="0" applyFont="1" applyFill="1" applyBorder="1" applyAlignment="1">
      <alignment horizontal="center" vertical="center"/>
    </xf>
    <xf numFmtId="0" fontId="33" fillId="33" borderId="72" xfId="0" applyFont="1" applyFill="1" applyBorder="1" applyAlignment="1">
      <alignment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67" xfId="0" applyFont="1" applyFill="1" applyBorder="1" applyAlignment="1">
      <alignment horizontal="left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vertical="center"/>
    </xf>
    <xf numFmtId="0" fontId="17" fillId="0" borderId="36" xfId="0" applyFont="1" applyBorder="1" applyAlignment="1">
      <alignment horizontal="center" vertical="center"/>
    </xf>
    <xf numFmtId="0" fontId="17" fillId="0" borderId="72" xfId="0" applyFont="1" applyBorder="1" applyAlignment="1">
      <alignment horizontal="left" vertical="center" wrapText="1"/>
    </xf>
    <xf numFmtId="0" fontId="17" fillId="0" borderId="67" xfId="0" applyFont="1" applyBorder="1" applyAlignment="1">
      <alignment vertical="center" wrapText="1"/>
    </xf>
    <xf numFmtId="0" fontId="17" fillId="0" borderId="41" xfId="0" applyFont="1" applyBorder="1" applyAlignment="1">
      <alignment horizontal="center" vertical="center"/>
    </xf>
    <xf numFmtId="3" fontId="17" fillId="0" borderId="41" xfId="0" applyNumberFormat="1" applyFont="1" applyFill="1" applyBorder="1" applyAlignment="1">
      <alignment horizontal="right" vertical="center"/>
    </xf>
    <xf numFmtId="3" fontId="17" fillId="0" borderId="74" xfId="0" applyNumberFormat="1" applyFont="1" applyFill="1" applyBorder="1" applyAlignment="1">
      <alignment horizontal="right" vertical="center"/>
    </xf>
    <xf numFmtId="0" fontId="17" fillId="33" borderId="67" xfId="0" applyNumberFormat="1" applyFont="1" applyFill="1" applyBorder="1" applyAlignment="1">
      <alignment vertical="center" wrapText="1"/>
    </xf>
    <xf numFmtId="196" fontId="17" fillId="0" borderId="21" xfId="0" applyNumberFormat="1" applyFont="1" applyFill="1" applyBorder="1" applyAlignment="1">
      <alignment horizontal="right" vertical="center" wrapText="1"/>
    </xf>
    <xf numFmtId="0" fontId="17" fillId="0" borderId="61" xfId="0" applyFont="1" applyBorder="1" applyAlignment="1">
      <alignment horizontal="center" vertical="center"/>
    </xf>
    <xf numFmtId="0" fontId="17" fillId="33" borderId="51" xfId="0" applyNumberFormat="1" applyFont="1" applyFill="1" applyBorder="1" applyAlignment="1">
      <alignment vertical="center" wrapText="1"/>
    </xf>
    <xf numFmtId="3" fontId="17" fillId="0" borderId="33" xfId="0" applyNumberFormat="1" applyFont="1" applyFill="1" applyBorder="1" applyAlignment="1">
      <alignment horizontal="right" vertical="center" wrapText="1"/>
    </xf>
    <xf numFmtId="3" fontId="17" fillId="0" borderId="31" xfId="0" applyNumberFormat="1" applyFont="1" applyFill="1" applyBorder="1" applyAlignment="1">
      <alignment horizontal="right" vertical="center" wrapText="1"/>
    </xf>
    <xf numFmtId="3" fontId="17" fillId="0" borderId="61" xfId="0" applyNumberFormat="1" applyFont="1" applyFill="1" applyBorder="1" applyAlignment="1">
      <alignment horizontal="right" vertical="center"/>
    </xf>
    <xf numFmtId="3" fontId="17" fillId="0" borderId="35" xfId="0" applyNumberFormat="1" applyFont="1" applyFill="1" applyBorder="1" applyAlignment="1">
      <alignment horizontal="right" vertical="center"/>
    </xf>
    <xf numFmtId="196" fontId="17" fillId="0" borderId="77" xfId="0" applyNumberFormat="1" applyFont="1" applyFill="1" applyBorder="1" applyAlignment="1">
      <alignment horizontal="right" vertical="center" wrapText="1"/>
    </xf>
    <xf numFmtId="3" fontId="17" fillId="0" borderId="54" xfId="0" applyNumberFormat="1" applyFont="1" applyFill="1" applyBorder="1" applyAlignment="1">
      <alignment horizontal="right" vertical="center"/>
    </xf>
    <xf numFmtId="3" fontId="17" fillId="0" borderId="31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right" vertical="center" wrapText="1"/>
    </xf>
    <xf numFmtId="0" fontId="135" fillId="0" borderId="34" xfId="0" applyFont="1" applyFill="1" applyBorder="1" applyAlignment="1">
      <alignment horizontal="center" vertical="center" wrapText="1"/>
    </xf>
    <xf numFmtId="0" fontId="135" fillId="0" borderId="35" xfId="0" applyFont="1" applyFill="1" applyBorder="1" applyAlignment="1">
      <alignment horizontal="center" vertical="center" wrapText="1"/>
    </xf>
    <xf numFmtId="3" fontId="29" fillId="0" borderId="35" xfId="0" applyNumberFormat="1" applyFont="1" applyBorder="1" applyAlignment="1">
      <alignment horizontal="right" vertical="center" wrapText="1"/>
    </xf>
    <xf numFmtId="49" fontId="30" fillId="0" borderId="34" xfId="0" applyNumberFormat="1" applyFont="1" applyBorder="1" applyAlignment="1">
      <alignment horizontal="center" vertical="center"/>
    </xf>
    <xf numFmtId="49" fontId="30" fillId="0" borderId="35" xfId="0" applyNumberFormat="1" applyFont="1" applyBorder="1" applyAlignment="1">
      <alignment horizontal="center" vertical="center" wrapText="1"/>
    </xf>
    <xf numFmtId="3" fontId="30" fillId="0" borderId="35" xfId="0" applyNumberFormat="1" applyFont="1" applyBorder="1" applyAlignment="1">
      <alignment horizontal="left" vertical="center" wrapText="1"/>
    </xf>
    <xf numFmtId="0" fontId="48" fillId="0" borderId="35" xfId="0" applyFont="1" applyBorder="1" applyAlignment="1">
      <alignment horizontal="left" vertical="center" wrapText="1"/>
    </xf>
    <xf numFmtId="3" fontId="30" fillId="0" borderId="35" xfId="0" applyNumberFormat="1" applyFont="1" applyBorder="1" applyAlignment="1">
      <alignment horizontal="right" vertical="center"/>
    </xf>
    <xf numFmtId="203" fontId="30" fillId="0" borderId="35" xfId="62" applyNumberFormat="1" applyFont="1" applyFill="1" applyBorder="1" applyAlignment="1">
      <alignment horizontal="right" vertical="center" wrapText="1"/>
    </xf>
    <xf numFmtId="9" fontId="30" fillId="0" borderId="50" xfId="0" applyNumberFormat="1" applyFont="1" applyBorder="1" applyAlignment="1">
      <alignment horizontal="right" vertical="center"/>
    </xf>
    <xf numFmtId="9" fontId="29" fillId="33" borderId="10" xfId="0" applyNumberFormat="1" applyFont="1" applyFill="1" applyBorder="1" applyAlignment="1">
      <alignment horizontal="right" vertical="center" wrapText="1"/>
    </xf>
    <xf numFmtId="9" fontId="29" fillId="33" borderId="28" xfId="0" applyNumberFormat="1" applyFont="1" applyFill="1" applyBorder="1" applyAlignment="1">
      <alignment horizontal="right" vertical="center" wrapText="1"/>
    </xf>
    <xf numFmtId="49" fontId="122" fillId="0" borderId="19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right" vertical="center"/>
    </xf>
    <xf numFmtId="200" fontId="29" fillId="0" borderId="28" xfId="0" applyNumberFormat="1" applyFont="1" applyFill="1" applyBorder="1" applyAlignment="1">
      <alignment horizontal="right" vertical="center"/>
    </xf>
    <xf numFmtId="3" fontId="29" fillId="0" borderId="58" xfId="0" applyNumberFormat="1" applyFont="1" applyFill="1" applyBorder="1" applyAlignment="1">
      <alignment horizontal="center" vertical="center" wrapText="1"/>
    </xf>
    <xf numFmtId="3" fontId="40" fillId="0" borderId="76" xfId="0" applyNumberFormat="1" applyFont="1" applyFill="1" applyBorder="1" applyAlignment="1">
      <alignment horizontal="center" vertical="center" wrapText="1"/>
    </xf>
    <xf numFmtId="0" fontId="136" fillId="0" borderId="15" xfId="0" applyFont="1" applyBorder="1" applyAlignment="1">
      <alignment horizontal="right" vertical="center"/>
    </xf>
    <xf numFmtId="9" fontId="136" fillId="0" borderId="16" xfId="0" applyNumberFormat="1" applyFont="1" applyBorder="1" applyAlignment="1">
      <alignment horizontal="right" vertical="center"/>
    </xf>
    <xf numFmtId="0" fontId="131" fillId="0" borderId="15" xfId="0" applyFont="1" applyBorder="1" applyAlignment="1">
      <alignment horizontal="right" vertical="center"/>
    </xf>
    <xf numFmtId="9" fontId="132" fillId="0" borderId="16" xfId="0" applyNumberFormat="1" applyFont="1" applyBorder="1" applyAlignment="1">
      <alignment horizontal="right" vertical="center"/>
    </xf>
    <xf numFmtId="9" fontId="131" fillId="0" borderId="48" xfId="0" applyNumberFormat="1" applyFont="1" applyBorder="1" applyAlignment="1">
      <alignment horizontal="right" vertical="center"/>
    </xf>
    <xf numFmtId="0" fontId="132" fillId="0" borderId="45" xfId="0" applyFont="1" applyBorder="1" applyAlignment="1">
      <alignment horizontal="right" vertical="center"/>
    </xf>
    <xf numFmtId="9" fontId="132" fillId="0" borderId="50" xfId="0" applyNumberFormat="1" applyFont="1" applyBorder="1" applyAlignment="1">
      <alignment horizontal="right" vertical="center"/>
    </xf>
    <xf numFmtId="200" fontId="10" fillId="34" borderId="27" xfId="0" applyNumberFormat="1" applyFont="1" applyFill="1" applyBorder="1" applyAlignment="1">
      <alignment horizontal="center" vertical="center"/>
    </xf>
    <xf numFmtId="3" fontId="9" fillId="34" borderId="27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26" fillId="34" borderId="35" xfId="0" applyNumberFormat="1" applyFont="1" applyFill="1" applyBorder="1" applyAlignment="1">
      <alignment horizontal="center" vertical="center"/>
    </xf>
    <xf numFmtId="3" fontId="26" fillId="34" borderId="82" xfId="0" applyNumberFormat="1" applyFont="1" applyFill="1" applyBorder="1" applyAlignment="1">
      <alignment horizontal="center" vertical="center"/>
    </xf>
    <xf numFmtId="3" fontId="10" fillId="34" borderId="29" xfId="0" applyNumberFormat="1" applyFont="1" applyFill="1" applyBorder="1" applyAlignment="1">
      <alignment horizontal="center" vertical="center"/>
    </xf>
    <xf numFmtId="3" fontId="10" fillId="34" borderId="25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9" fillId="34" borderId="25" xfId="0" applyNumberFormat="1" applyFont="1" applyFill="1" applyBorder="1" applyAlignment="1">
      <alignment horizontal="center" vertical="center"/>
    </xf>
    <xf numFmtId="3" fontId="10" fillId="34" borderId="24" xfId="0" applyNumberFormat="1" applyFont="1" applyFill="1" applyBorder="1" applyAlignment="1">
      <alignment horizontal="center" vertical="center"/>
    </xf>
    <xf numFmtId="3" fontId="10" fillId="34" borderId="27" xfId="0" applyNumberFormat="1" applyFont="1" applyFill="1" applyBorder="1" applyAlignment="1">
      <alignment horizontal="center" vertical="center"/>
    </xf>
    <xf numFmtId="3" fontId="9" fillId="34" borderId="3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26" fillId="34" borderId="15" xfId="0" applyNumberFormat="1" applyFont="1" applyFill="1" applyBorder="1" applyAlignment="1">
      <alignment horizontal="center" vertical="center"/>
    </xf>
    <xf numFmtId="3" fontId="26" fillId="34" borderId="18" xfId="0" applyNumberFormat="1" applyFont="1" applyFill="1" applyBorder="1" applyAlignment="1">
      <alignment horizontal="center" vertical="center"/>
    </xf>
    <xf numFmtId="3" fontId="120" fillId="34" borderId="10" xfId="0" applyNumberFormat="1" applyFont="1" applyFill="1" applyBorder="1" applyAlignment="1">
      <alignment horizontal="center" vertical="center"/>
    </xf>
    <xf numFmtId="3" fontId="121" fillId="34" borderId="10" xfId="0" applyNumberFormat="1" applyFont="1" applyFill="1" applyBorder="1" applyAlignment="1">
      <alignment horizontal="center" vertical="center"/>
    </xf>
    <xf numFmtId="3" fontId="121" fillId="34" borderId="25" xfId="0" applyNumberFormat="1" applyFont="1" applyFill="1" applyBorder="1" applyAlignment="1">
      <alignment horizontal="center" vertical="center"/>
    </xf>
    <xf numFmtId="3" fontId="120" fillId="34" borderId="25" xfId="0" applyNumberFormat="1" applyFont="1" applyFill="1" applyBorder="1" applyAlignment="1">
      <alignment horizontal="center" vertical="center"/>
    </xf>
    <xf numFmtId="3" fontId="10" fillId="34" borderId="31" xfId="0" applyNumberFormat="1" applyFont="1" applyFill="1" applyBorder="1" applyAlignment="1">
      <alignment horizontal="center" vertical="center"/>
    </xf>
    <xf numFmtId="3" fontId="10" fillId="34" borderId="54" xfId="0" applyNumberFormat="1" applyFont="1" applyFill="1" applyBorder="1" applyAlignment="1">
      <alignment horizontal="center" vertical="center"/>
    </xf>
    <xf numFmtId="3" fontId="10" fillId="34" borderId="42" xfId="0" applyNumberFormat="1" applyFont="1" applyFill="1" applyBorder="1" applyAlignment="1">
      <alignment horizontal="center" vertical="center"/>
    </xf>
    <xf numFmtId="3" fontId="10" fillId="34" borderId="70" xfId="0" applyNumberFormat="1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 vertical="center"/>
    </xf>
    <xf numFmtId="3" fontId="9" fillId="34" borderId="31" xfId="0" applyNumberFormat="1" applyFont="1" applyFill="1" applyBorder="1" applyAlignment="1">
      <alignment horizontal="center" vertical="center"/>
    </xf>
    <xf numFmtId="3" fontId="9" fillId="34" borderId="54" xfId="0" applyNumberFormat="1" applyFont="1" applyFill="1" applyBorder="1" applyAlignment="1">
      <alignment horizontal="center" vertical="center"/>
    </xf>
    <xf numFmtId="222" fontId="120" fillId="34" borderId="30" xfId="0" applyNumberFormat="1" applyFont="1" applyFill="1" applyBorder="1" applyAlignment="1">
      <alignment horizontal="center" vertical="center"/>
    </xf>
    <xf numFmtId="3" fontId="9" fillId="34" borderId="42" xfId="0" applyNumberFormat="1" applyFont="1" applyFill="1" applyBorder="1" applyAlignment="1">
      <alignment horizontal="center" vertical="center"/>
    </xf>
    <xf numFmtId="0" fontId="116" fillId="34" borderId="10" xfId="0" applyFont="1" applyFill="1" applyBorder="1" applyAlignment="1">
      <alignment horizontal="center" vertical="top" wrapText="1"/>
    </xf>
    <xf numFmtId="3" fontId="9" fillId="34" borderId="45" xfId="0" applyNumberFormat="1" applyFont="1" applyFill="1" applyBorder="1" applyAlignment="1">
      <alignment horizontal="center" vertical="center"/>
    </xf>
    <xf numFmtId="3" fontId="10" fillId="34" borderId="56" xfId="0" applyNumberFormat="1" applyFont="1" applyFill="1" applyBorder="1" applyAlignment="1">
      <alignment horizontal="center" vertical="center"/>
    </xf>
    <xf numFmtId="3" fontId="10" fillId="34" borderId="15" xfId="0" applyNumberFormat="1" applyFont="1" applyFill="1" applyBorder="1" applyAlignment="1">
      <alignment horizontal="center" vertical="center"/>
    </xf>
    <xf numFmtId="3" fontId="10" fillId="34" borderId="18" xfId="0" applyNumberFormat="1" applyFont="1" applyFill="1" applyBorder="1" applyAlignment="1">
      <alignment horizontal="center" vertical="center"/>
    </xf>
    <xf numFmtId="3" fontId="9" fillId="34" borderId="29" xfId="0" applyNumberFormat="1" applyFont="1" applyFill="1" applyBorder="1" applyAlignment="1">
      <alignment horizontal="center" vertical="center"/>
    </xf>
    <xf numFmtId="3" fontId="9" fillId="34" borderId="70" xfId="0" applyNumberFormat="1" applyFont="1" applyFill="1" applyBorder="1" applyAlignment="1">
      <alignment horizontal="center" vertical="center"/>
    </xf>
    <xf numFmtId="3" fontId="10" fillId="34" borderId="65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9" fontId="26" fillId="33" borderId="13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200" fontId="9" fillId="33" borderId="30" xfId="0" applyNumberFormat="1" applyFont="1" applyFill="1" applyBorder="1" applyAlignment="1">
      <alignment horizontal="center" vertical="center"/>
    </xf>
    <xf numFmtId="3" fontId="121" fillId="34" borderId="29" xfId="0" applyNumberFormat="1" applyFont="1" applyFill="1" applyBorder="1" applyAlignment="1">
      <alignment horizontal="center" vertical="center"/>
    </xf>
    <xf numFmtId="3" fontId="26" fillId="34" borderId="57" xfId="0" applyNumberFormat="1" applyFont="1" applyFill="1" applyBorder="1" applyAlignment="1">
      <alignment horizontal="center" vertical="center"/>
    </xf>
    <xf numFmtId="3" fontId="121" fillId="34" borderId="24" xfId="0" applyNumberFormat="1" applyFont="1" applyFill="1" applyBorder="1" applyAlignment="1">
      <alignment horizontal="center" vertical="center"/>
    </xf>
    <xf numFmtId="3" fontId="10" fillId="34" borderId="45" xfId="0" applyNumberFormat="1" applyFont="1" applyFill="1" applyBorder="1" applyAlignment="1">
      <alignment horizontal="center" vertical="center"/>
    </xf>
    <xf numFmtId="49" fontId="120" fillId="34" borderId="10" xfId="0" applyNumberFormat="1" applyFont="1" applyFill="1" applyBorder="1" applyAlignment="1">
      <alignment horizontal="center" vertical="center"/>
    </xf>
    <xf numFmtId="0" fontId="120" fillId="0" borderId="27" xfId="0" applyFont="1" applyFill="1" applyBorder="1" applyAlignment="1">
      <alignment vertical="center" wrapText="1"/>
    </xf>
    <xf numFmtId="3" fontId="120" fillId="34" borderId="27" xfId="0" applyNumberFormat="1" applyFont="1" applyFill="1" applyBorder="1" applyAlignment="1">
      <alignment horizontal="center" vertical="center"/>
    </xf>
    <xf numFmtId="200" fontId="120" fillId="33" borderId="27" xfId="0" applyNumberFormat="1" applyFont="1" applyFill="1" applyBorder="1" applyAlignment="1">
      <alignment horizontal="center" vertical="center"/>
    </xf>
    <xf numFmtId="200" fontId="121" fillId="33" borderId="10" xfId="0" applyNumberFormat="1" applyFont="1" applyFill="1" applyBorder="1" applyAlignment="1">
      <alignment horizontal="center" vertical="center"/>
    </xf>
    <xf numFmtId="200" fontId="120" fillId="33" borderId="10" xfId="0" applyNumberFormat="1" applyFont="1" applyFill="1" applyBorder="1" applyAlignment="1">
      <alignment horizontal="center" vertical="center"/>
    </xf>
    <xf numFmtId="49" fontId="120" fillId="34" borderId="24" xfId="0" applyNumberFormat="1" applyFont="1" applyFill="1" applyBorder="1" applyAlignment="1">
      <alignment horizontal="center" vertical="center"/>
    </xf>
    <xf numFmtId="49" fontId="120" fillId="0" borderId="10" xfId="0" applyNumberFormat="1" applyFont="1" applyFill="1" applyBorder="1" applyAlignment="1">
      <alignment horizontal="center" vertical="center"/>
    </xf>
    <xf numFmtId="49" fontId="121" fillId="0" borderId="10" xfId="0" applyNumberFormat="1" applyFont="1" applyFill="1" applyBorder="1" applyAlignment="1">
      <alignment horizontal="center" vertical="center" wrapText="1"/>
    </xf>
    <xf numFmtId="49" fontId="120" fillId="0" borderId="24" xfId="0" applyNumberFormat="1" applyFont="1" applyFill="1" applyBorder="1" applyAlignment="1">
      <alignment horizontal="center" vertical="center"/>
    </xf>
    <xf numFmtId="49" fontId="120" fillId="0" borderId="3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200" fontId="19" fillId="0" borderId="0" xfId="0" applyNumberFormat="1" applyFont="1" applyBorder="1" applyAlignment="1">
      <alignment horizontal="right"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right" vertical="center" wrapText="1"/>
    </xf>
    <xf numFmtId="200" fontId="16" fillId="0" borderId="16" xfId="0" applyNumberFormat="1" applyFont="1" applyFill="1" applyBorder="1" applyAlignment="1">
      <alignment horizontal="right" vertical="center"/>
    </xf>
    <xf numFmtId="49" fontId="13" fillId="0" borderId="37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 wrapText="1"/>
    </xf>
    <xf numFmtId="0" fontId="125" fillId="0" borderId="27" xfId="0" applyFont="1" applyFill="1" applyBorder="1" applyAlignment="1" quotePrefix="1">
      <alignment vertical="center" wrapText="1"/>
    </xf>
    <xf numFmtId="0" fontId="13" fillId="0" borderId="10" xfId="0" applyFont="1" applyFill="1" applyBorder="1" applyAlignment="1" quotePrefix="1">
      <alignment vertical="center" wrapText="1"/>
    </xf>
    <xf numFmtId="3" fontId="13" fillId="0" borderId="29" xfId="0" applyNumberFormat="1" applyFont="1" applyFill="1" applyBorder="1" applyAlignment="1">
      <alignment horizontal="right" vertical="center"/>
    </xf>
    <xf numFmtId="3" fontId="16" fillId="0" borderId="29" xfId="0" applyNumberFormat="1" applyFont="1" applyFill="1" applyBorder="1" applyAlignment="1">
      <alignment horizontal="right" vertical="center"/>
    </xf>
    <xf numFmtId="3" fontId="13" fillId="0" borderId="27" xfId="0" applyNumberFormat="1" applyFont="1" applyFill="1" applyBorder="1" applyAlignment="1">
      <alignment horizontal="right" vertical="center"/>
    </xf>
    <xf numFmtId="3" fontId="16" fillId="0" borderId="27" xfId="0" applyNumberFormat="1" applyFont="1" applyFill="1" applyBorder="1" applyAlignment="1">
      <alignment horizontal="right" vertical="center"/>
    </xf>
    <xf numFmtId="200" fontId="13" fillId="0" borderId="43" xfId="0" applyNumberFormat="1" applyFont="1" applyFill="1" applyBorder="1" applyAlignment="1">
      <alignment horizontal="right" vertical="center"/>
    </xf>
    <xf numFmtId="0" fontId="125" fillId="0" borderId="19" xfId="0" applyFont="1" applyFill="1" applyBorder="1" applyAlignment="1">
      <alignment horizontal="center" vertical="center" wrapText="1"/>
    </xf>
    <xf numFmtId="0" fontId="125" fillId="0" borderId="10" xfId="0" applyFont="1" applyFill="1" applyBorder="1" applyAlignment="1">
      <alignment horizontal="center" vertical="center" wrapText="1"/>
    </xf>
    <xf numFmtId="0" fontId="125" fillId="0" borderId="25" xfId="0" applyFont="1" applyFill="1" applyBorder="1" applyAlignment="1" quotePrefix="1">
      <alignment vertical="center" wrapText="1"/>
    </xf>
    <xf numFmtId="0" fontId="125" fillId="0" borderId="10" xfId="0" applyFont="1" applyFill="1" applyBorder="1" applyAlignment="1" quotePrefix="1">
      <alignment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200" fontId="13" fillId="0" borderId="28" xfId="0" applyNumberFormat="1" applyFont="1" applyFill="1" applyBorder="1" applyAlignment="1">
      <alignment horizontal="right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3" fontId="13" fillId="0" borderId="27" xfId="0" applyNumberFormat="1" applyFont="1" applyFill="1" applyBorder="1" applyAlignment="1">
      <alignment vertical="center"/>
    </xf>
    <xf numFmtId="3" fontId="13" fillId="0" borderId="25" xfId="0" applyNumberFormat="1" applyFont="1" applyFill="1" applyBorder="1" applyAlignment="1">
      <alignment horizontal="right" vertical="center"/>
    </xf>
    <xf numFmtId="0" fontId="125" fillId="0" borderId="26" xfId="0" applyFont="1" applyFill="1" applyBorder="1" applyAlignment="1">
      <alignment horizontal="center" vertical="center" wrapText="1"/>
    </xf>
    <xf numFmtId="0" fontId="125" fillId="0" borderId="27" xfId="0" applyFont="1" applyFill="1" applyBorder="1" applyAlignment="1">
      <alignment horizontal="center" vertical="center" wrapText="1"/>
    </xf>
    <xf numFmtId="9" fontId="13" fillId="0" borderId="43" xfId="0" applyNumberFormat="1" applyFont="1" applyFill="1" applyBorder="1" applyAlignment="1">
      <alignment horizontal="right" vertical="center"/>
    </xf>
    <xf numFmtId="49" fontId="125" fillId="0" borderId="19" xfId="0" applyNumberFormat="1" applyFont="1" applyFill="1" applyBorder="1" applyAlignment="1">
      <alignment horizontal="center" vertical="center" wrapText="1"/>
    </xf>
    <xf numFmtId="49" fontId="125" fillId="0" borderId="10" xfId="0" applyNumberFormat="1" applyFont="1" applyFill="1" applyBorder="1" applyAlignment="1">
      <alignment horizontal="center" vertical="center" wrapText="1"/>
    </xf>
    <xf numFmtId="49" fontId="125" fillId="0" borderId="10" xfId="0" applyNumberFormat="1" applyFont="1" applyFill="1" applyBorder="1" applyAlignment="1" quotePrefix="1">
      <alignment vertical="center" wrapText="1"/>
    </xf>
    <xf numFmtId="0" fontId="13" fillId="0" borderId="30" xfId="0" applyFont="1" applyFill="1" applyBorder="1" applyAlignment="1" quotePrefix="1">
      <alignment vertical="center" wrapText="1"/>
    </xf>
    <xf numFmtId="49" fontId="125" fillId="0" borderId="26" xfId="0" applyNumberFormat="1" applyFont="1" applyFill="1" applyBorder="1" applyAlignment="1">
      <alignment horizontal="center" vertical="center" wrapText="1"/>
    </xf>
    <xf numFmtId="49" fontId="125" fillId="0" borderId="27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9" fontId="13" fillId="0" borderId="28" xfId="0" applyNumberFormat="1" applyFont="1" applyFill="1" applyBorder="1" applyAlignment="1">
      <alignment horizontal="right" vertical="center"/>
    </xf>
    <xf numFmtId="0" fontId="125" fillId="0" borderId="20" xfId="0" applyFont="1" applyFill="1" applyBorder="1" applyAlignment="1" quotePrefix="1">
      <alignment vertical="center" wrapText="1"/>
    </xf>
    <xf numFmtId="49" fontId="125" fillId="0" borderId="30" xfId="0" applyNumberFormat="1" applyFont="1" applyFill="1" applyBorder="1" applyAlignment="1" quotePrefix="1">
      <alignment horizontal="center" vertical="center" wrapText="1"/>
    </xf>
    <xf numFmtId="0" fontId="125" fillId="0" borderId="23" xfId="0" applyFont="1" applyFill="1" applyBorder="1" applyAlignment="1" quotePrefix="1">
      <alignment vertical="center" wrapText="1"/>
    </xf>
    <xf numFmtId="0" fontId="125" fillId="0" borderId="22" xfId="0" applyFont="1" applyFill="1" applyBorder="1" applyAlignment="1">
      <alignment horizontal="center" vertical="center" wrapText="1"/>
    </xf>
    <xf numFmtId="0" fontId="125" fillId="0" borderId="30" xfId="0" applyFont="1" applyFill="1" applyBorder="1" applyAlignment="1">
      <alignment horizontal="center" vertical="center" wrapText="1"/>
    </xf>
    <xf numFmtId="0" fontId="125" fillId="0" borderId="42" xfId="0" applyFont="1" applyFill="1" applyBorder="1" applyAlignment="1" quotePrefix="1">
      <alignment vertical="center" wrapText="1"/>
    </xf>
    <xf numFmtId="0" fontId="125" fillId="0" borderId="30" xfId="0" applyFont="1" applyFill="1" applyBorder="1" applyAlignment="1" quotePrefix="1">
      <alignment vertical="center" wrapText="1"/>
    </xf>
    <xf numFmtId="3" fontId="13" fillId="0" borderId="30" xfId="0" applyNumberFormat="1" applyFont="1" applyFill="1" applyBorder="1" applyAlignment="1">
      <alignment horizontal="right" vertical="center"/>
    </xf>
    <xf numFmtId="3" fontId="16" fillId="0" borderId="30" xfId="0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25" fillId="0" borderId="30" xfId="0" applyFont="1" applyFill="1" applyBorder="1" applyAlignment="1" quotePrefix="1">
      <alignment vertical="top" wrapText="1"/>
    </xf>
    <xf numFmtId="49" fontId="125" fillId="0" borderId="34" xfId="0" applyNumberFormat="1" applyFont="1" applyFill="1" applyBorder="1" applyAlignment="1">
      <alignment horizontal="center" vertical="center" wrapText="1"/>
    </xf>
    <xf numFmtId="49" fontId="125" fillId="0" borderId="35" xfId="0" applyNumberFormat="1" applyFont="1" applyFill="1" applyBorder="1" applyAlignment="1">
      <alignment horizontal="center" vertical="center" wrapText="1"/>
    </xf>
    <xf numFmtId="49" fontId="125" fillId="0" borderId="35" xfId="0" applyNumberFormat="1" applyFont="1" applyFill="1" applyBorder="1" applyAlignment="1" quotePrefix="1">
      <alignment vertical="center" wrapText="1"/>
    </xf>
    <xf numFmtId="0" fontId="125" fillId="0" borderId="35" xfId="0" applyFont="1" applyFill="1" applyBorder="1" applyAlignment="1" quotePrefix="1">
      <alignment vertical="center" wrapText="1"/>
    </xf>
    <xf numFmtId="0" fontId="13" fillId="0" borderId="35" xfId="0" applyFont="1" applyFill="1" applyBorder="1" applyAlignment="1" quotePrefix="1">
      <alignment vertical="center" wrapText="1"/>
    </xf>
    <xf numFmtId="3" fontId="13" fillId="0" borderId="35" xfId="0" applyNumberFormat="1" applyFont="1" applyFill="1" applyBorder="1" applyAlignment="1">
      <alignment horizontal="right" vertical="center"/>
    </xf>
    <xf numFmtId="3" fontId="16" fillId="0" borderId="35" xfId="0" applyNumberFormat="1" applyFont="1" applyFill="1" applyBorder="1" applyAlignment="1">
      <alignment horizontal="right" vertical="center"/>
    </xf>
    <xf numFmtId="9" fontId="13" fillId="0" borderId="50" xfId="0" applyNumberFormat="1" applyFont="1" applyFill="1" applyBorder="1" applyAlignment="1">
      <alignment horizontal="right" vertical="center"/>
    </xf>
    <xf numFmtId="0" fontId="137" fillId="0" borderId="17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57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200" fontId="11" fillId="0" borderId="16" xfId="0" applyNumberFormat="1" applyFont="1" applyFill="1" applyBorder="1" applyAlignment="1">
      <alignment horizontal="right" vertical="center"/>
    </xf>
    <xf numFmtId="49" fontId="138" fillId="0" borderId="17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left" vertical="center"/>
    </xf>
    <xf numFmtId="49" fontId="16" fillId="0" borderId="57" xfId="0" applyNumberFormat="1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5" fillId="0" borderId="55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horizontal="center" vertical="center" wrapText="1"/>
    </xf>
    <xf numFmtId="3" fontId="13" fillId="0" borderId="31" xfId="0" applyNumberFormat="1" applyFont="1" applyFill="1" applyBorder="1" applyAlignment="1">
      <alignment horizontal="right" vertical="center"/>
    </xf>
    <xf numFmtId="3" fontId="16" fillId="0" borderId="31" xfId="0" applyNumberFormat="1" applyFont="1" applyFill="1" applyBorder="1" applyAlignment="1">
      <alignment horizontal="right" vertical="center"/>
    </xf>
    <xf numFmtId="9" fontId="13" fillId="0" borderId="69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 wrapText="1"/>
    </xf>
    <xf numFmtId="3" fontId="125" fillId="0" borderId="10" xfId="0" applyNumberFormat="1" applyFont="1" applyFill="1" applyBorder="1" applyAlignment="1">
      <alignment horizontal="right" vertical="center"/>
    </xf>
    <xf numFmtId="3" fontId="138" fillId="0" borderId="10" xfId="0" applyNumberFormat="1" applyFont="1" applyFill="1" applyBorder="1" applyAlignment="1">
      <alignment horizontal="right" vertical="center"/>
    </xf>
    <xf numFmtId="49" fontId="125" fillId="0" borderId="22" xfId="0" applyNumberFormat="1" applyFont="1" applyFill="1" applyBorder="1" applyAlignment="1">
      <alignment horizontal="center" vertical="center" wrapText="1"/>
    </xf>
    <xf numFmtId="49" fontId="125" fillId="0" borderId="30" xfId="0" applyNumberFormat="1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left" vertical="center" wrapText="1"/>
    </xf>
    <xf numFmtId="0" fontId="125" fillId="0" borderId="76" xfId="0" applyFont="1" applyFill="1" applyBorder="1" applyAlignment="1" quotePrefix="1">
      <alignment vertical="center" wrapText="1"/>
    </xf>
    <xf numFmtId="9" fontId="13" fillId="0" borderId="40" xfId="0" applyNumberFormat="1" applyFont="1" applyFill="1" applyBorder="1" applyAlignment="1">
      <alignment horizontal="right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center" wrapText="1"/>
    </xf>
    <xf numFmtId="3" fontId="16" fillId="0" borderId="15" xfId="0" applyNumberFormat="1" applyFont="1" applyFill="1" applyBorder="1" applyAlignment="1">
      <alignment horizontal="right" vertical="center"/>
    </xf>
    <xf numFmtId="0" fontId="125" fillId="0" borderId="54" xfId="0" applyFont="1" applyFill="1" applyBorder="1" applyAlignment="1" quotePrefix="1">
      <alignment vertical="center" wrapText="1"/>
    </xf>
    <xf numFmtId="200" fontId="13" fillId="0" borderId="69" xfId="0" applyNumberFormat="1" applyFont="1" applyFill="1" applyBorder="1" applyAlignment="1">
      <alignment horizontal="right" vertical="center"/>
    </xf>
    <xf numFmtId="0" fontId="137" fillId="0" borderId="15" xfId="0" applyFont="1" applyFill="1" applyBorder="1" applyAlignment="1">
      <alignment horizontal="center" vertical="center" wrapText="1"/>
    </xf>
    <xf numFmtId="0" fontId="137" fillId="0" borderId="18" xfId="0" applyFont="1" applyFill="1" applyBorder="1" applyAlignment="1" quotePrefix="1">
      <alignment vertical="center" wrapText="1"/>
    </xf>
    <xf numFmtId="0" fontId="137" fillId="0" borderId="15" xfId="0" applyFont="1" applyFill="1" applyBorder="1" applyAlignment="1" quotePrefix="1">
      <alignment vertical="center" wrapText="1"/>
    </xf>
    <xf numFmtId="9" fontId="11" fillId="0" borderId="16" xfId="0" applyNumberFormat="1" applyFont="1" applyFill="1" applyBorder="1" applyAlignment="1">
      <alignment horizontal="right" vertical="center"/>
    </xf>
    <xf numFmtId="0" fontId="138" fillId="0" borderId="15" xfId="0" applyFont="1" applyFill="1" applyBorder="1" applyAlignment="1">
      <alignment horizontal="center" vertical="center" wrapText="1"/>
    </xf>
    <xf numFmtId="0" fontId="138" fillId="0" borderId="18" xfId="0" applyFont="1" applyFill="1" applyBorder="1" applyAlignment="1" quotePrefix="1">
      <alignment vertical="center" wrapText="1"/>
    </xf>
    <xf numFmtId="0" fontId="138" fillId="0" borderId="15" xfId="0" applyFont="1" applyFill="1" applyBorder="1" applyAlignment="1" quotePrefix="1">
      <alignment vertical="center" wrapText="1"/>
    </xf>
    <xf numFmtId="9" fontId="16" fillId="0" borderId="16" xfId="0" applyNumberFormat="1" applyFont="1" applyFill="1" applyBorder="1" applyAlignment="1">
      <alignment horizontal="right" vertical="center"/>
    </xf>
    <xf numFmtId="0" fontId="125" fillId="0" borderId="56" xfId="0" applyFont="1" applyFill="1" applyBorder="1" applyAlignment="1" quotePrefix="1">
      <alignment vertical="center" wrapText="1"/>
    </xf>
    <xf numFmtId="0" fontId="125" fillId="0" borderId="45" xfId="0" applyFont="1" applyFill="1" applyBorder="1" applyAlignment="1" quotePrefix="1">
      <alignment vertical="center" wrapText="1"/>
    </xf>
    <xf numFmtId="3" fontId="11" fillId="0" borderId="31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 wrapText="1"/>
    </xf>
    <xf numFmtId="0" fontId="125" fillId="0" borderId="32" xfId="0" applyFont="1" applyFill="1" applyBorder="1" applyAlignment="1">
      <alignment horizontal="center" vertical="center" wrapText="1"/>
    </xf>
    <xf numFmtId="0" fontId="125" fillId="0" borderId="29" xfId="0" applyFont="1" applyFill="1" applyBorder="1" applyAlignment="1">
      <alignment horizontal="center" vertical="center" wrapText="1"/>
    </xf>
    <xf numFmtId="3" fontId="13" fillId="0" borderId="29" xfId="0" applyNumberFormat="1" applyFont="1" applyFill="1" applyBorder="1" applyAlignment="1">
      <alignment horizontal="right" vertical="center" wrapText="1"/>
    </xf>
    <xf numFmtId="3" fontId="16" fillId="0" borderId="29" xfId="0" applyNumberFormat="1" applyFont="1" applyFill="1" applyBorder="1" applyAlignment="1">
      <alignment horizontal="right" vertical="center" wrapText="1"/>
    </xf>
    <xf numFmtId="9" fontId="13" fillId="0" borderId="48" xfId="0" applyNumberFormat="1" applyFont="1" applyFill="1" applyBorder="1" applyAlignment="1">
      <alignment horizontal="right" vertical="center"/>
    </xf>
    <xf numFmtId="3" fontId="13" fillId="0" borderId="27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6" fillId="0" borderId="27" xfId="0" applyNumberFormat="1" applyFont="1" applyFill="1" applyBorder="1" applyAlignment="1">
      <alignment horizontal="right" vertical="center" wrapText="1"/>
    </xf>
    <xf numFmtId="0" fontId="125" fillId="0" borderId="24" xfId="0" applyFont="1" applyFill="1" applyBorder="1" applyAlignment="1" quotePrefix="1">
      <alignment vertical="center" wrapText="1"/>
    </xf>
    <xf numFmtId="49" fontId="125" fillId="0" borderId="31" xfId="0" applyNumberFormat="1" applyFont="1" applyFill="1" applyBorder="1" applyAlignment="1" quotePrefix="1">
      <alignment vertical="center" wrapText="1"/>
    </xf>
    <xf numFmtId="49" fontId="125" fillId="0" borderId="30" xfId="0" applyNumberFormat="1" applyFont="1" applyFill="1" applyBorder="1" applyAlignment="1" quotePrefix="1">
      <alignment vertical="center" wrapText="1"/>
    </xf>
    <xf numFmtId="3" fontId="13" fillId="0" borderId="30" xfId="0" applyNumberFormat="1" applyFont="1" applyFill="1" applyBorder="1" applyAlignment="1">
      <alignment horizontal="right" vertical="center" wrapText="1"/>
    </xf>
    <xf numFmtId="3" fontId="16" fillId="0" borderId="30" xfId="0" applyNumberFormat="1" applyFont="1" applyFill="1" applyBorder="1" applyAlignment="1">
      <alignment horizontal="right" vertical="center" wrapText="1"/>
    </xf>
    <xf numFmtId="0" fontId="138" fillId="0" borderId="17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 quotePrefix="1">
      <alignment vertical="center" wrapText="1"/>
    </xf>
    <xf numFmtId="0" fontId="138" fillId="0" borderId="34" xfId="0" applyFont="1" applyFill="1" applyBorder="1" applyAlignment="1">
      <alignment horizontal="center" vertical="center" wrapText="1"/>
    </xf>
    <xf numFmtId="0" fontId="138" fillId="0" borderId="35" xfId="0" applyFont="1" applyFill="1" applyBorder="1" applyAlignment="1">
      <alignment horizontal="center" vertical="center" wrapText="1"/>
    </xf>
    <xf numFmtId="0" fontId="138" fillId="0" borderId="82" xfId="0" applyFont="1" applyFill="1" applyBorder="1" applyAlignment="1" quotePrefix="1">
      <alignment vertical="center" wrapText="1"/>
    </xf>
    <xf numFmtId="0" fontId="138" fillId="0" borderId="35" xfId="0" applyFont="1" applyFill="1" applyBorder="1" applyAlignment="1" quotePrefix="1">
      <alignment vertical="center" wrapText="1"/>
    </xf>
    <xf numFmtId="3" fontId="125" fillId="0" borderId="29" xfId="0" applyNumberFormat="1" applyFont="1" applyFill="1" applyBorder="1" applyAlignment="1">
      <alignment horizontal="right"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13" fillId="0" borderId="27" xfId="0" applyNumberFormat="1" applyFont="1" applyFill="1" applyBorder="1" applyAlignment="1">
      <alignment vertical="center" wrapText="1"/>
    </xf>
    <xf numFmtId="49" fontId="125" fillId="0" borderId="54" xfId="0" applyNumberFormat="1" applyFont="1" applyFill="1" applyBorder="1" applyAlignment="1">
      <alignment horizontal="center" vertical="center" wrapText="1"/>
    </xf>
    <xf numFmtId="49" fontId="125" fillId="0" borderId="31" xfId="0" applyNumberFormat="1" applyFont="1" applyFill="1" applyBorder="1" applyAlignment="1">
      <alignment horizontal="center" vertical="center" wrapText="1"/>
    </xf>
    <xf numFmtId="3" fontId="13" fillId="0" borderId="31" xfId="0" applyNumberFormat="1" applyFont="1" applyFill="1" applyBorder="1" applyAlignment="1">
      <alignment horizontal="right" vertical="center" wrapText="1"/>
    </xf>
    <xf numFmtId="3" fontId="16" fillId="0" borderId="31" xfId="0" applyNumberFormat="1" applyFont="1" applyFill="1" applyBorder="1" applyAlignment="1">
      <alignment horizontal="right" vertical="center" wrapText="1"/>
    </xf>
    <xf numFmtId="0" fontId="137" fillId="0" borderId="18" xfId="0" applyFont="1" applyFill="1" applyBorder="1" applyAlignment="1">
      <alignment horizontal="center" vertical="center" wrapText="1"/>
    </xf>
    <xf numFmtId="0" fontId="125" fillId="0" borderId="15" xfId="0" applyFont="1" applyFill="1" applyBorder="1" applyAlignment="1" quotePrefix="1">
      <alignment vertical="center" wrapText="1"/>
    </xf>
    <xf numFmtId="0" fontId="13" fillId="0" borderId="15" xfId="0" applyFont="1" applyFill="1" applyBorder="1" applyAlignment="1" quotePrefix="1">
      <alignment vertical="center" wrapText="1"/>
    </xf>
    <xf numFmtId="0" fontId="138" fillId="0" borderId="82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 quotePrefix="1">
      <alignment vertical="center" wrapText="1"/>
    </xf>
    <xf numFmtId="9" fontId="16" fillId="0" borderId="50" xfId="0" applyNumberFormat="1" applyFont="1" applyFill="1" applyBorder="1" applyAlignment="1">
      <alignment horizontal="right" vertical="center"/>
    </xf>
    <xf numFmtId="49" fontId="125" fillId="0" borderId="55" xfId="0" applyNumberFormat="1" applyFont="1" applyFill="1" applyBorder="1" applyAlignment="1">
      <alignment horizontal="center" vertical="center" wrapText="1"/>
    </xf>
    <xf numFmtId="0" fontId="139" fillId="0" borderId="31" xfId="0" applyFont="1" applyFill="1" applyBorder="1" applyAlignment="1">
      <alignment vertical="center" wrapText="1"/>
    </xf>
    <xf numFmtId="0" fontId="140" fillId="0" borderId="17" xfId="0" applyFont="1" applyFill="1" applyBorder="1" applyAlignment="1">
      <alignment horizontal="center" vertical="center" wrapText="1"/>
    </xf>
    <xf numFmtId="0" fontId="140" fillId="0" borderId="18" xfId="0" applyFont="1" applyFill="1" applyBorder="1" applyAlignment="1">
      <alignment horizontal="center" vertical="center" wrapText="1"/>
    </xf>
    <xf numFmtId="0" fontId="140" fillId="0" borderId="57" xfId="0" applyFont="1" applyFill="1" applyBorder="1" applyAlignment="1">
      <alignment horizontal="center" vertical="center" wrapText="1"/>
    </xf>
    <xf numFmtId="0" fontId="140" fillId="0" borderId="1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 quotePrefix="1">
      <alignment vertical="center" wrapText="1"/>
    </xf>
    <xf numFmtId="0" fontId="141" fillId="0" borderId="34" xfId="0" applyFont="1" applyFill="1" applyBorder="1" applyAlignment="1">
      <alignment horizontal="center" vertical="center" wrapText="1"/>
    </xf>
    <xf numFmtId="0" fontId="141" fillId="0" borderId="82" xfId="0" applyFont="1" applyFill="1" applyBorder="1" applyAlignment="1">
      <alignment horizontal="center" vertical="center" wrapText="1"/>
    </xf>
    <xf numFmtId="0" fontId="141" fillId="0" borderId="83" xfId="0" applyFont="1" applyFill="1" applyBorder="1" applyAlignment="1">
      <alignment horizontal="center" vertical="center" wrapText="1"/>
    </xf>
    <xf numFmtId="0" fontId="141" fillId="0" borderId="34" xfId="0" applyFont="1" applyFill="1" applyBorder="1" applyAlignment="1">
      <alignment horizontal="left" vertical="center" wrapText="1"/>
    </xf>
    <xf numFmtId="0" fontId="125" fillId="0" borderId="82" xfId="0" applyFont="1" applyFill="1" applyBorder="1" applyAlignment="1" quotePrefix="1">
      <alignment vertical="center" wrapText="1"/>
    </xf>
    <xf numFmtId="0" fontId="142" fillId="0" borderId="54" xfId="0" applyFont="1" applyFill="1" applyBorder="1" applyAlignment="1">
      <alignment horizontal="center" vertical="center" wrapText="1"/>
    </xf>
    <xf numFmtId="49" fontId="142" fillId="0" borderId="31" xfId="0" applyNumberFormat="1" applyFont="1" applyFill="1" applyBorder="1" applyAlignment="1">
      <alignment horizontal="center" vertical="center" wrapText="1"/>
    </xf>
    <xf numFmtId="0" fontId="142" fillId="0" borderId="31" xfId="0" applyFont="1" applyFill="1" applyBorder="1" applyAlignment="1">
      <alignment horizontal="left" vertical="center" wrapText="1"/>
    </xf>
    <xf numFmtId="3" fontId="13" fillId="0" borderId="31" xfId="62" applyNumberFormat="1" applyFont="1" applyFill="1" applyBorder="1" applyAlignment="1">
      <alignment horizontal="right" vertical="center"/>
    </xf>
    <xf numFmtId="0" fontId="138" fillId="0" borderId="18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right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0" fontId="142" fillId="0" borderId="55" xfId="0" applyFont="1" applyFill="1" applyBorder="1" applyAlignment="1">
      <alignment horizontal="center" vertical="center" wrapText="1"/>
    </xf>
    <xf numFmtId="9" fontId="121" fillId="0" borderId="65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17" fillId="0" borderId="72" xfId="0" applyFont="1" applyFill="1" applyBorder="1" applyAlignment="1">
      <alignment vertical="center" wrapText="1"/>
    </xf>
    <xf numFmtId="3" fontId="17" fillId="0" borderId="12" xfId="0" applyNumberFormat="1" applyFont="1" applyFill="1" applyBorder="1" applyAlignment="1">
      <alignment horizontal="right" vertical="center"/>
    </xf>
    <xf numFmtId="196" fontId="17" fillId="0" borderId="21" xfId="0" applyNumberFormat="1" applyFont="1" applyFill="1" applyBorder="1" applyAlignment="1">
      <alignment horizontal="right" vertical="center"/>
    </xf>
    <xf numFmtId="3" fontId="26" fillId="34" borderId="10" xfId="0" applyNumberFormat="1" applyFont="1" applyFill="1" applyBorder="1" applyAlignment="1">
      <alignment horizontal="right" vertical="center" wrapText="1"/>
    </xf>
    <xf numFmtId="3" fontId="9" fillId="34" borderId="10" xfId="0" applyNumberFormat="1" applyFont="1" applyFill="1" applyBorder="1" applyAlignment="1">
      <alignment horizontal="right" vertical="center" wrapText="1"/>
    </xf>
    <xf numFmtId="3" fontId="26" fillId="34" borderId="20" xfId="0" applyNumberFormat="1" applyFont="1" applyFill="1" applyBorder="1" applyAlignment="1">
      <alignment wrapText="1"/>
    </xf>
    <xf numFmtId="3" fontId="9" fillId="34" borderId="20" xfId="0" applyNumberFormat="1" applyFont="1" applyFill="1" applyBorder="1" applyAlignment="1">
      <alignment wrapText="1"/>
    </xf>
    <xf numFmtId="3" fontId="26" fillId="34" borderId="20" xfId="0" applyNumberFormat="1" applyFont="1" applyFill="1" applyBorder="1" applyAlignment="1">
      <alignment horizontal="right" vertical="center" wrapText="1"/>
    </xf>
    <xf numFmtId="3" fontId="26" fillId="34" borderId="76" xfId="0" applyNumberFormat="1" applyFont="1" applyFill="1" applyBorder="1" applyAlignment="1">
      <alignment vertical="center" wrapText="1"/>
    </xf>
    <xf numFmtId="3" fontId="9" fillId="34" borderId="10" xfId="0" applyNumberFormat="1" applyFont="1" applyFill="1" applyBorder="1" applyAlignment="1">
      <alignment/>
    </xf>
    <xf numFmtId="196" fontId="9" fillId="0" borderId="28" xfId="0" applyNumberFormat="1" applyFont="1" applyBorder="1" applyAlignment="1">
      <alignment horizontal="right" vertical="center" wrapText="1"/>
    </xf>
    <xf numFmtId="3" fontId="9" fillId="34" borderId="10" xfId="0" applyNumberFormat="1" applyFont="1" applyFill="1" applyBorder="1" applyAlignment="1">
      <alignment wrapText="1"/>
    </xf>
    <xf numFmtId="222" fontId="124" fillId="0" borderId="10" xfId="0" applyNumberFormat="1" applyFont="1" applyFill="1" applyBorder="1" applyAlignment="1">
      <alignment horizontal="right" vertical="center"/>
    </xf>
    <xf numFmtId="0" fontId="124" fillId="0" borderId="0" xfId="0" applyFont="1" applyAlignment="1">
      <alignment/>
    </xf>
    <xf numFmtId="0" fontId="9" fillId="0" borderId="20" xfId="0" applyFont="1" applyBorder="1" applyAlignment="1">
      <alignment wrapText="1"/>
    </xf>
    <xf numFmtId="3" fontId="120" fillId="0" borderId="10" xfId="0" applyNumberFormat="1" applyFont="1" applyFill="1" applyBorder="1" applyAlignment="1">
      <alignment horizontal="right"/>
    </xf>
    <xf numFmtId="0" fontId="120" fillId="0" borderId="0" xfId="0" applyFont="1" applyAlignment="1">
      <alignment/>
    </xf>
    <xf numFmtId="222" fontId="124" fillId="34" borderId="30" xfId="0" applyNumberFormat="1" applyFont="1" applyFill="1" applyBorder="1" applyAlignment="1">
      <alignment horizontal="right" vertical="center"/>
    </xf>
    <xf numFmtId="222" fontId="120" fillId="34" borderId="30" xfId="0" applyNumberFormat="1" applyFont="1" applyFill="1" applyBorder="1" applyAlignment="1">
      <alignment horizontal="right" vertical="center"/>
    </xf>
    <xf numFmtId="222" fontId="120" fillId="34" borderId="10" xfId="0" applyNumberFormat="1" applyFont="1" applyFill="1" applyBorder="1" applyAlignment="1">
      <alignment horizontal="right" vertical="center"/>
    </xf>
    <xf numFmtId="1" fontId="120" fillId="34" borderId="10" xfId="0" applyNumberFormat="1" applyFont="1" applyFill="1" applyBorder="1" applyAlignment="1">
      <alignment horizontal="right" vertical="center"/>
    </xf>
    <xf numFmtId="3" fontId="120" fillId="34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wrapText="1"/>
    </xf>
    <xf numFmtId="222" fontId="120" fillId="34" borderId="23" xfId="0" applyNumberFormat="1" applyFont="1" applyFill="1" applyBorder="1" applyAlignment="1">
      <alignment horizontal="right" vertical="center"/>
    </xf>
    <xf numFmtId="3" fontId="9" fillId="34" borderId="10" xfId="0" applyNumberFormat="1" applyFont="1" applyFill="1" applyBorder="1" applyAlignment="1">
      <alignment horizontal="right" vertical="center"/>
    </xf>
    <xf numFmtId="3" fontId="9" fillId="34" borderId="20" xfId="0" applyNumberFormat="1" applyFont="1" applyFill="1" applyBorder="1" applyAlignment="1">
      <alignment horizontal="right" vertical="center"/>
    </xf>
    <xf numFmtId="3" fontId="9" fillId="34" borderId="12" xfId="0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3" fontId="26" fillId="34" borderId="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3" fontId="26" fillId="34" borderId="0" xfId="0" applyNumberFormat="1" applyFont="1" applyFill="1" applyAlignment="1">
      <alignment horizontal="center" vertical="center"/>
    </xf>
    <xf numFmtId="4" fontId="9" fillId="34" borderId="0" xfId="0" applyNumberFormat="1" applyFont="1" applyFill="1" applyAlignment="1">
      <alignment horizontal="center" vertical="center"/>
    </xf>
    <xf numFmtId="4" fontId="26" fillId="34" borderId="0" xfId="0" applyNumberFormat="1" applyFont="1" applyFill="1" applyBorder="1" applyAlignment="1">
      <alignment horizontal="center" vertical="center"/>
    </xf>
    <xf numFmtId="219" fontId="9" fillId="34" borderId="0" xfId="42" applyNumberFormat="1" applyFont="1" applyFill="1" applyBorder="1" applyAlignment="1">
      <alignment horizontal="center" vertical="center"/>
    </xf>
    <xf numFmtId="3" fontId="9" fillId="34" borderId="0" xfId="0" applyNumberFormat="1" applyFont="1" applyFill="1" applyAlignment="1">
      <alignment horizontal="center" vertical="center"/>
    </xf>
    <xf numFmtId="4" fontId="19" fillId="34" borderId="0" xfId="0" applyNumberFormat="1" applyFont="1" applyFill="1" applyAlignment="1">
      <alignment horizontal="center" vertical="center"/>
    </xf>
    <xf numFmtId="4" fontId="27" fillId="34" borderId="0" xfId="0" applyNumberFormat="1" applyFont="1" applyFill="1" applyAlignment="1">
      <alignment horizontal="center" vertical="center"/>
    </xf>
    <xf numFmtId="0" fontId="9" fillId="34" borderId="0" xfId="0" applyFont="1" applyFill="1" applyAlignment="1">
      <alignment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3" fontId="143" fillId="0" borderId="15" xfId="0" applyNumberFormat="1" applyFont="1" applyFill="1" applyBorder="1" applyAlignment="1">
      <alignment horizontal="right" vertical="center"/>
    </xf>
    <xf numFmtId="49" fontId="29" fillId="0" borderId="30" xfId="0" applyNumberFormat="1" applyFont="1" applyBorder="1" applyAlignment="1">
      <alignment horizontal="center" vertical="center"/>
    </xf>
    <xf numFmtId="0" fontId="29" fillId="0" borderId="27" xfId="0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3" fontId="30" fillId="33" borderId="18" xfId="0" applyNumberFormat="1" applyFont="1" applyFill="1" applyBorder="1" applyAlignment="1">
      <alignment horizontal="right" vertical="center" wrapText="1"/>
    </xf>
    <xf numFmtId="203" fontId="29" fillId="0" borderId="20" xfId="62" applyNumberFormat="1" applyFont="1" applyFill="1" applyBorder="1" applyAlignment="1">
      <alignment horizontal="right" vertical="center" wrapText="1"/>
    </xf>
    <xf numFmtId="203" fontId="29" fillId="34" borderId="20" xfId="62" applyNumberFormat="1" applyFont="1" applyFill="1" applyBorder="1" applyAlignment="1">
      <alignment horizontal="right" vertical="center" wrapText="1"/>
    </xf>
    <xf numFmtId="0" fontId="122" fillId="0" borderId="10" xfId="0" applyFont="1" applyBorder="1" applyAlignment="1">
      <alignment horizontal="center" vertical="center" wrapText="1"/>
    </xf>
    <xf numFmtId="0" fontId="122" fillId="0" borderId="10" xfId="0" applyFont="1" applyBorder="1" applyAlignment="1" quotePrefix="1">
      <alignment vertical="center" wrapText="1"/>
    </xf>
    <xf numFmtId="0" fontId="135" fillId="0" borderId="17" xfId="0" applyFont="1" applyFill="1" applyBorder="1" applyAlignment="1">
      <alignment horizontal="center" vertical="center" wrapText="1"/>
    </xf>
    <xf numFmtId="0" fontId="135" fillId="0" borderId="15" xfId="0" applyFont="1" applyFill="1" applyBorder="1" applyAlignment="1">
      <alignment horizontal="center" vertical="center" wrapText="1"/>
    </xf>
    <xf numFmtId="0" fontId="135" fillId="0" borderId="15" xfId="0" applyFont="1" applyFill="1" applyBorder="1" applyAlignment="1" quotePrefix="1">
      <alignment horizontal="left" vertical="center" wrapText="1"/>
    </xf>
    <xf numFmtId="3" fontId="29" fillId="0" borderId="15" xfId="0" applyNumberFormat="1" applyFont="1" applyBorder="1" applyAlignment="1">
      <alignment horizontal="right" vertical="center" wrapText="1"/>
    </xf>
    <xf numFmtId="203" fontId="29" fillId="33" borderId="76" xfId="62" applyNumberFormat="1" applyFont="1" applyFill="1" applyBorder="1" applyAlignment="1">
      <alignment horizontal="right" vertical="center" wrapText="1"/>
    </xf>
    <xf numFmtId="203" fontId="29" fillId="0" borderId="23" xfId="62" applyNumberFormat="1" applyFont="1" applyFill="1" applyBorder="1" applyAlignment="1">
      <alignment horizontal="right" vertical="center" wrapText="1"/>
    </xf>
    <xf numFmtId="203" fontId="40" fillId="0" borderId="23" xfId="62" applyNumberFormat="1" applyFont="1" applyFill="1" applyBorder="1" applyAlignment="1">
      <alignment horizontal="right" vertical="center" wrapText="1"/>
    </xf>
    <xf numFmtId="0" fontId="135" fillId="0" borderId="15" xfId="0" applyFont="1" applyFill="1" applyBorder="1" applyAlignment="1" quotePrefix="1">
      <alignment vertical="center" wrapText="1"/>
    </xf>
    <xf numFmtId="0" fontId="40" fillId="0" borderId="15" xfId="0" applyFont="1" applyFill="1" applyBorder="1" applyAlignment="1">
      <alignment vertical="center" wrapText="1"/>
    </xf>
    <xf numFmtId="49" fontId="40" fillId="0" borderId="15" xfId="0" applyNumberFormat="1" applyFont="1" applyBorder="1" applyAlignment="1">
      <alignment horizontal="center" vertical="center" wrapText="1"/>
    </xf>
    <xf numFmtId="3" fontId="40" fillId="0" borderId="15" xfId="0" applyNumberFormat="1" applyFont="1" applyBorder="1" applyAlignment="1">
      <alignment horizontal="right" vertical="center" wrapText="1"/>
    </xf>
    <xf numFmtId="203" fontId="30" fillId="0" borderId="15" xfId="62" applyNumberFormat="1" applyFont="1" applyFill="1" applyBorder="1" applyAlignment="1">
      <alignment horizontal="right" vertical="center" wrapText="1"/>
    </xf>
    <xf numFmtId="9" fontId="29" fillId="0" borderId="16" xfId="0" applyNumberFormat="1" applyFont="1" applyBorder="1" applyAlignment="1">
      <alignment vertical="center" wrapText="1"/>
    </xf>
    <xf numFmtId="0" fontId="126" fillId="0" borderId="32" xfId="0" applyFont="1" applyFill="1" applyBorder="1" applyAlignment="1">
      <alignment horizontal="center" vertical="center" wrapText="1"/>
    </xf>
    <xf numFmtId="0" fontId="126" fillId="0" borderId="29" xfId="0" applyFont="1" applyFill="1" applyBorder="1" applyAlignment="1">
      <alignment horizontal="center" vertical="center" wrapText="1"/>
    </xf>
    <xf numFmtId="0" fontId="126" fillId="0" borderId="29" xfId="0" applyFont="1" applyFill="1" applyBorder="1" applyAlignment="1" quotePrefix="1">
      <alignment vertical="center" wrapText="1"/>
    </xf>
    <xf numFmtId="0" fontId="40" fillId="0" borderId="29" xfId="0" applyFont="1" applyFill="1" applyBorder="1" applyAlignment="1">
      <alignment vertical="center" wrapText="1"/>
    </xf>
    <xf numFmtId="49" fontId="40" fillId="0" borderId="29" xfId="0" applyNumberFormat="1" applyFont="1" applyBorder="1" applyAlignment="1">
      <alignment horizontal="center" vertical="center" wrapText="1"/>
    </xf>
    <xf numFmtId="3" fontId="40" fillId="0" borderId="29" xfId="0" applyNumberFormat="1" applyFont="1" applyBorder="1" applyAlignment="1">
      <alignment horizontal="right" vertical="center" wrapText="1"/>
    </xf>
    <xf numFmtId="203" fontId="40" fillId="0" borderId="29" xfId="62" applyNumberFormat="1" applyFont="1" applyFill="1" applyBorder="1" applyAlignment="1">
      <alignment horizontal="right" vertical="center" wrapText="1"/>
    </xf>
    <xf numFmtId="9" fontId="29" fillId="0" borderId="48" xfId="0" applyNumberFormat="1" applyFont="1" applyBorder="1" applyAlignment="1">
      <alignment vertical="center" wrapText="1"/>
    </xf>
    <xf numFmtId="0" fontId="122" fillId="0" borderId="19" xfId="0" applyFont="1" applyFill="1" applyBorder="1" applyAlignment="1">
      <alignment horizontal="center" vertical="center" wrapText="1"/>
    </xf>
    <xf numFmtId="0" fontId="122" fillId="0" borderId="10" xfId="0" applyFont="1" applyFill="1" applyBorder="1" applyAlignment="1" quotePrefix="1">
      <alignment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144" fillId="0" borderId="10" xfId="0" applyNumberFormat="1" applyFont="1" applyFill="1" applyBorder="1" applyAlignment="1" quotePrefix="1">
      <alignment vertical="center" wrapText="1"/>
    </xf>
    <xf numFmtId="0" fontId="122" fillId="0" borderId="26" xfId="0" applyFont="1" applyFill="1" applyBorder="1" applyAlignment="1">
      <alignment horizontal="center" vertical="center" wrapText="1"/>
    </xf>
    <xf numFmtId="0" fontId="122" fillId="0" borderId="27" xfId="0" applyFont="1" applyFill="1" applyBorder="1" applyAlignment="1" quotePrefix="1">
      <alignment vertical="center" wrapText="1"/>
    </xf>
    <xf numFmtId="49" fontId="40" fillId="0" borderId="31" xfId="0" applyNumberFormat="1" applyFont="1" applyBorder="1" applyAlignment="1">
      <alignment horizontal="center" vertical="center" wrapText="1"/>
    </xf>
    <xf numFmtId="3" fontId="40" fillId="0" borderId="31" xfId="0" applyNumberFormat="1" applyFont="1" applyBorder="1" applyAlignment="1">
      <alignment horizontal="right" vertical="center" wrapText="1"/>
    </xf>
    <xf numFmtId="203" fontId="29" fillId="0" borderId="31" xfId="62" applyNumberFormat="1" applyFont="1" applyFill="1" applyBorder="1" applyAlignment="1">
      <alignment horizontal="right" vertical="center" wrapText="1"/>
    </xf>
    <xf numFmtId="203" fontId="29" fillId="0" borderId="76" xfId="62" applyNumberFormat="1" applyFont="1" applyFill="1" applyBorder="1" applyAlignment="1">
      <alignment horizontal="right" vertical="center" wrapText="1"/>
    </xf>
    <xf numFmtId="9" fontId="29" fillId="0" borderId="69" xfId="0" applyNumberFormat="1" applyFont="1" applyBorder="1" applyAlignment="1">
      <alignment vertical="center" wrapText="1"/>
    </xf>
    <xf numFmtId="49" fontId="122" fillId="0" borderId="30" xfId="0" applyNumberFormat="1" applyFont="1" applyFill="1" applyBorder="1" applyAlignment="1" quotePrefix="1">
      <alignment vertical="center" wrapText="1"/>
    </xf>
    <xf numFmtId="3" fontId="40" fillId="0" borderId="29" xfId="0" applyNumberFormat="1" applyFont="1" applyBorder="1" applyAlignment="1">
      <alignment horizontal="left" vertical="center" wrapText="1"/>
    </xf>
    <xf numFmtId="0" fontId="44" fillId="34" borderId="10" xfId="0" applyFont="1" applyFill="1" applyBorder="1" applyAlignment="1" quotePrefix="1">
      <alignment vertical="center" wrapText="1"/>
    </xf>
    <xf numFmtId="0" fontId="44" fillId="34" borderId="25" xfId="0" applyFont="1" applyFill="1" applyBorder="1" applyAlignment="1" quotePrefix="1">
      <alignment horizontal="center" vertical="center" wrapText="1"/>
    </xf>
    <xf numFmtId="3" fontId="29" fillId="0" borderId="20" xfId="0" applyNumberFormat="1" applyFont="1" applyFill="1" applyBorder="1" applyAlignment="1">
      <alignment horizontal="right" vertical="center"/>
    </xf>
    <xf numFmtId="3" fontId="29" fillId="0" borderId="58" xfId="0" applyNumberFormat="1" applyFont="1" applyFill="1" applyBorder="1" applyAlignment="1">
      <alignment horizontal="right" vertical="center"/>
    </xf>
    <xf numFmtId="9" fontId="29" fillId="34" borderId="27" xfId="0" applyNumberFormat="1" applyFont="1" applyFill="1" applyBorder="1" applyAlignment="1">
      <alignment horizontal="right" vertical="center"/>
    </xf>
    <xf numFmtId="3" fontId="44" fillId="0" borderId="27" xfId="0" applyNumberFormat="1" applyFont="1" applyBorder="1" applyAlignment="1">
      <alignment vertical="center" wrapText="1"/>
    </xf>
    <xf numFmtId="3" fontId="29" fillId="34" borderId="20" xfId="0" applyNumberFormat="1" applyFont="1" applyFill="1" applyBorder="1" applyAlignment="1">
      <alignment horizontal="right" vertical="center"/>
    </xf>
    <xf numFmtId="200" fontId="29" fillId="34" borderId="28" xfId="0" applyNumberFormat="1" applyFont="1" applyFill="1" applyBorder="1" applyAlignment="1">
      <alignment horizontal="right" vertical="center"/>
    </xf>
    <xf numFmtId="200" fontId="40" fillId="34" borderId="43" xfId="0" applyNumberFormat="1" applyFont="1" applyFill="1" applyBorder="1" applyAlignment="1">
      <alignment horizontal="right" vertical="center"/>
    </xf>
    <xf numFmtId="49" fontId="29" fillId="34" borderId="19" xfId="0" applyNumberFormat="1" applyFont="1" applyFill="1" applyBorder="1" applyAlignment="1">
      <alignment horizontal="center" vertical="center"/>
    </xf>
    <xf numFmtId="3" fontId="44" fillId="0" borderId="10" xfId="0" applyNumberFormat="1" applyFont="1" applyBorder="1" applyAlignment="1">
      <alignment vertical="center" wrapText="1"/>
    </xf>
    <xf numFmtId="9" fontId="29" fillId="0" borderId="27" xfId="0" applyNumberFormat="1" applyFont="1" applyBorder="1" applyAlignment="1">
      <alignment vertical="center"/>
    </xf>
    <xf numFmtId="0" fontId="29" fillId="0" borderId="31" xfId="0" applyFont="1" applyBorder="1" applyAlignment="1">
      <alignment horizontal="left" vertical="center" wrapText="1"/>
    </xf>
    <xf numFmtId="3" fontId="44" fillId="0" borderId="27" xfId="0" applyNumberFormat="1" applyFont="1" applyFill="1" applyBorder="1" applyAlignment="1">
      <alignment vertical="center" wrapText="1"/>
    </xf>
    <xf numFmtId="9" fontId="29" fillId="34" borderId="10" xfId="0" applyNumberFormat="1" applyFont="1" applyFill="1" applyBorder="1" applyAlignment="1">
      <alignment horizontal="right" vertical="center"/>
    </xf>
    <xf numFmtId="3" fontId="44" fillId="34" borderId="10" xfId="0" applyNumberFormat="1" applyFont="1" applyFill="1" applyBorder="1" applyAlignment="1">
      <alignment vertical="center" wrapText="1"/>
    </xf>
    <xf numFmtId="200" fontId="29" fillId="0" borderId="43" xfId="0" applyNumberFormat="1" applyFont="1" applyFill="1" applyBorder="1" applyAlignment="1">
      <alignment horizontal="right" vertical="center"/>
    </xf>
    <xf numFmtId="0" fontId="44" fillId="0" borderId="25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vertical="center" wrapText="1"/>
    </xf>
    <xf numFmtId="9" fontId="29" fillId="0" borderId="28" xfId="0" applyNumberFormat="1" applyFont="1" applyBorder="1" applyAlignment="1">
      <alignment horizontal="right" vertical="center"/>
    </xf>
    <xf numFmtId="3" fontId="29" fillId="0" borderId="20" xfId="0" applyNumberFormat="1" applyFont="1" applyFill="1" applyBorder="1" applyAlignment="1">
      <alignment vertical="center"/>
    </xf>
    <xf numFmtId="3" fontId="40" fillId="0" borderId="20" xfId="0" applyNumberFormat="1" applyFont="1" applyFill="1" applyBorder="1" applyAlignment="1">
      <alignment horizontal="right" vertical="center"/>
    </xf>
    <xf numFmtId="3" fontId="29" fillId="0" borderId="23" xfId="0" applyNumberFormat="1" applyFont="1" applyBorder="1" applyAlignment="1">
      <alignment horizontal="right" vertical="center"/>
    </xf>
    <xf numFmtId="200" fontId="29" fillId="34" borderId="4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vertical="center" wrapText="1"/>
    </xf>
    <xf numFmtId="3" fontId="28" fillId="0" borderId="0" xfId="0" applyNumberFormat="1" applyFont="1" applyAlignment="1">
      <alignment/>
    </xf>
    <xf numFmtId="0" fontId="44" fillId="34" borderId="10" xfId="0" applyFont="1" applyFill="1" applyBorder="1" applyAlignment="1" quotePrefix="1">
      <alignment horizontal="center" vertical="center" wrapText="1"/>
    </xf>
    <xf numFmtId="0" fontId="44" fillId="0" borderId="10" xfId="0" applyFont="1" applyFill="1" applyBorder="1" applyAlignment="1">
      <alignment horizontal="left" vertical="top" wrapText="1"/>
    </xf>
    <xf numFmtId="1" fontId="29" fillId="0" borderId="10" xfId="0" applyNumberFormat="1" applyFont="1" applyBorder="1" applyAlignment="1">
      <alignment horizontal="right" vertical="center"/>
    </xf>
    <xf numFmtId="0" fontId="49" fillId="0" borderId="10" xfId="0" applyFont="1" applyFill="1" applyBorder="1" applyAlignment="1">
      <alignment horizontal="left" vertical="top" wrapText="1"/>
    </xf>
    <xf numFmtId="3" fontId="29" fillId="0" borderId="27" xfId="0" applyNumberFormat="1" applyFont="1" applyBorder="1" applyAlignment="1">
      <alignment horizontal="center" vertical="center"/>
    </xf>
    <xf numFmtId="200" fontId="29" fillId="0" borderId="27" xfId="0" applyNumberFormat="1" applyFont="1" applyBorder="1" applyAlignment="1">
      <alignment horizontal="center" vertical="center"/>
    </xf>
    <xf numFmtId="200" fontId="29" fillId="34" borderId="43" xfId="0" applyNumberFormat="1" applyFont="1" applyFill="1" applyBorder="1" applyAlignment="1">
      <alignment horizontal="right" vertical="center"/>
    </xf>
    <xf numFmtId="3" fontId="29" fillId="0" borderId="27" xfId="0" applyNumberFormat="1" applyFont="1" applyFill="1" applyBorder="1" applyAlignment="1">
      <alignment horizontal="right" vertical="center"/>
    </xf>
    <xf numFmtId="3" fontId="29" fillId="0" borderId="27" xfId="0" applyNumberFormat="1" applyFont="1" applyFill="1" applyBorder="1" applyAlignment="1">
      <alignment horizontal="center" vertical="center"/>
    </xf>
    <xf numFmtId="200" fontId="29" fillId="0" borderId="27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vertical="top" wrapText="1"/>
    </xf>
    <xf numFmtId="200" fontId="29" fillId="34" borderId="28" xfId="0" applyNumberFormat="1" applyFont="1" applyFill="1" applyBorder="1" applyAlignment="1">
      <alignment vertical="center"/>
    </xf>
    <xf numFmtId="3" fontId="40" fillId="0" borderId="58" xfId="0" applyNumberFormat="1" applyFont="1" applyBorder="1" applyAlignment="1">
      <alignment vertical="center"/>
    </xf>
    <xf numFmtId="0" fontId="29" fillId="0" borderId="29" xfId="0" applyFont="1" applyFill="1" applyBorder="1" applyAlignment="1">
      <alignment horizontal="left" vertical="center" wrapText="1"/>
    </xf>
    <xf numFmtId="3" fontId="29" fillId="0" borderId="70" xfId="0" applyNumberFormat="1" applyFont="1" applyBorder="1" applyAlignment="1">
      <alignment horizontal="center" vertical="center" wrapText="1"/>
    </xf>
    <xf numFmtId="3" fontId="29" fillId="34" borderId="29" xfId="0" applyNumberFormat="1" applyFont="1" applyFill="1" applyBorder="1" applyAlignment="1">
      <alignment horizontal="right" vertical="center"/>
    </xf>
    <xf numFmtId="3" fontId="29" fillId="0" borderId="29" xfId="0" applyNumberFormat="1" applyFont="1" applyBorder="1" applyAlignment="1">
      <alignment horizontal="right" vertical="center" wrapText="1"/>
    </xf>
    <xf numFmtId="200" fontId="29" fillId="34" borderId="81" xfId="0" applyNumberFormat="1" applyFont="1" applyFill="1" applyBorder="1" applyAlignment="1">
      <alignment horizontal="right" vertical="center"/>
    </xf>
    <xf numFmtId="3" fontId="40" fillId="0" borderId="29" xfId="0" applyNumberFormat="1" applyFont="1" applyBorder="1" applyAlignment="1">
      <alignment vertical="center"/>
    </xf>
    <xf numFmtId="200" fontId="29" fillId="0" borderId="48" xfId="0" applyNumberFormat="1" applyFont="1" applyBorder="1" applyAlignment="1">
      <alignment horizontal="right" vertical="center"/>
    </xf>
    <xf numFmtId="49" fontId="29" fillId="34" borderId="26" xfId="0" applyNumberFormat="1" applyFont="1" applyFill="1" applyBorder="1" applyAlignment="1">
      <alignment horizontal="center" vertical="center" wrapText="1"/>
    </xf>
    <xf numFmtId="0" fontId="29" fillId="34" borderId="27" xfId="0" applyFont="1" applyFill="1" applyBorder="1" applyAlignment="1">
      <alignment horizontal="left" vertical="center" wrapText="1"/>
    </xf>
    <xf numFmtId="0" fontId="44" fillId="0" borderId="27" xfId="0" applyFont="1" applyFill="1" applyBorder="1" applyAlignment="1">
      <alignment vertical="center" wrapText="1"/>
    </xf>
    <xf numFmtId="0" fontId="44" fillId="34" borderId="27" xfId="0" applyFont="1" applyFill="1" applyBorder="1" applyAlignment="1">
      <alignment vertical="center" wrapText="1"/>
    </xf>
    <xf numFmtId="3" fontId="29" fillId="34" borderId="31" xfId="0" applyNumberFormat="1" applyFont="1" applyFill="1" applyBorder="1" applyAlignment="1">
      <alignment horizontal="right" vertical="center"/>
    </xf>
    <xf numFmtId="200" fontId="29" fillId="34" borderId="76" xfId="0" applyNumberFormat="1" applyFont="1" applyFill="1" applyBorder="1" applyAlignment="1">
      <alignment horizontal="right" vertical="center"/>
    </xf>
    <xf numFmtId="3" fontId="29" fillId="0" borderId="31" xfId="0" applyNumberFormat="1" applyFont="1" applyBorder="1" applyAlignment="1">
      <alignment vertical="center"/>
    </xf>
    <xf numFmtId="3" fontId="29" fillId="0" borderId="76" xfId="0" applyNumberFormat="1" applyFont="1" applyBorder="1" applyAlignment="1">
      <alignment vertical="center"/>
    </xf>
    <xf numFmtId="200" fontId="29" fillId="0" borderId="69" xfId="0" applyNumberFormat="1" applyFont="1" applyBorder="1" applyAlignment="1">
      <alignment horizontal="right" vertical="center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8" xfId="0" applyNumberFormat="1" applyFont="1" applyFill="1" applyBorder="1" applyAlignment="1">
      <alignment vertical="center" wrapText="1"/>
    </xf>
    <xf numFmtId="3" fontId="40" fillId="34" borderId="15" xfId="0" applyNumberFormat="1" applyFont="1" applyFill="1" applyBorder="1" applyAlignment="1">
      <alignment vertical="center"/>
    </xf>
    <xf numFmtId="3" fontId="40" fillId="0" borderId="15" xfId="0" applyNumberFormat="1" applyFont="1" applyBorder="1" applyAlignment="1">
      <alignment vertical="center" wrapText="1"/>
    </xf>
    <xf numFmtId="200" fontId="40" fillId="0" borderId="57" xfId="0" applyNumberFormat="1" applyFont="1" applyBorder="1" applyAlignment="1">
      <alignment vertical="center" wrapText="1"/>
    </xf>
    <xf numFmtId="200" fontId="40" fillId="0" borderId="16" xfId="0" applyNumberFormat="1" applyFont="1" applyBorder="1" applyAlignment="1">
      <alignment horizontal="right" vertical="center"/>
    </xf>
    <xf numFmtId="3" fontId="40" fillId="0" borderId="31" xfId="0" applyNumberFormat="1" applyFont="1" applyBorder="1" applyAlignment="1">
      <alignment horizontal="right" vertical="center"/>
    </xf>
    <xf numFmtId="3" fontId="40" fillId="0" borderId="76" xfId="0" applyNumberFormat="1" applyFont="1" applyBorder="1" applyAlignment="1">
      <alignment horizontal="right" vertical="center"/>
    </xf>
    <xf numFmtId="9" fontId="29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3" fontId="124" fillId="0" borderId="10" xfId="0" applyNumberFormat="1" applyFont="1" applyBorder="1" applyAlignment="1">
      <alignment horizontal="right"/>
    </xf>
    <xf numFmtId="196" fontId="124" fillId="0" borderId="10" xfId="0" applyNumberFormat="1" applyFont="1" applyBorder="1" applyAlignment="1">
      <alignment horizontal="right"/>
    </xf>
    <xf numFmtId="196" fontId="120" fillId="0" borderId="10" xfId="0" applyNumberFormat="1" applyFont="1" applyBorder="1" applyAlignment="1">
      <alignment horizontal="right"/>
    </xf>
    <xf numFmtId="3" fontId="120" fillId="0" borderId="10" xfId="0" applyNumberFormat="1" applyFont="1" applyBorder="1" applyAlignment="1">
      <alignment horizontal="right"/>
    </xf>
    <xf numFmtId="3" fontId="26" fillId="34" borderId="20" xfId="0" applyNumberFormat="1" applyFont="1" applyFill="1" applyBorder="1" applyAlignment="1">
      <alignment horizontal="right" wrapText="1"/>
    </xf>
    <xf numFmtId="3" fontId="9" fillId="34" borderId="20" xfId="0" applyNumberFormat="1" applyFont="1" applyFill="1" applyBorder="1" applyAlignment="1">
      <alignment horizontal="right" wrapText="1"/>
    </xf>
    <xf numFmtId="3" fontId="9" fillId="34" borderId="46" xfId="0" applyNumberFormat="1" applyFont="1" applyFill="1" applyBorder="1" applyAlignment="1">
      <alignment horizontal="right" wrapText="1"/>
    </xf>
    <xf numFmtId="3" fontId="9" fillId="34" borderId="45" xfId="0" applyNumberFormat="1" applyFont="1" applyFill="1" applyBorder="1" applyAlignment="1">
      <alignment horizontal="right"/>
    </xf>
    <xf numFmtId="49" fontId="122" fillId="34" borderId="22" xfId="0" applyNumberFormat="1" applyFont="1" applyFill="1" applyBorder="1" applyAlignment="1">
      <alignment horizontal="center" vertical="center" wrapText="1"/>
    </xf>
    <xf numFmtId="49" fontId="122" fillId="0" borderId="30" xfId="0" applyNumberFormat="1" applyFont="1" applyFill="1" applyBorder="1" applyAlignment="1">
      <alignment horizontal="center" vertical="center" wrapText="1"/>
    </xf>
    <xf numFmtId="49" fontId="122" fillId="0" borderId="30" xfId="0" applyNumberFormat="1" applyFont="1" applyFill="1" applyBorder="1" applyAlignment="1" quotePrefix="1">
      <alignment horizontal="left" vertical="center" wrapText="1"/>
    </xf>
    <xf numFmtId="0" fontId="122" fillId="0" borderId="31" xfId="0" applyFont="1" applyFill="1" applyBorder="1" applyAlignment="1">
      <alignment horizontal="center" vertical="center" wrapText="1"/>
    </xf>
    <xf numFmtId="0" fontId="122" fillId="0" borderId="31" xfId="0" applyFont="1" applyFill="1" applyBorder="1" applyAlignment="1" quotePrefix="1">
      <alignment horizontal="left" vertical="center" wrapText="1"/>
    </xf>
    <xf numFmtId="49" fontId="122" fillId="34" borderId="19" xfId="0" applyNumberFormat="1" applyFont="1" applyFill="1" applyBorder="1" applyAlignment="1">
      <alignment horizontal="center" vertical="center" wrapText="1"/>
    </xf>
    <xf numFmtId="49" fontId="122" fillId="0" borderId="10" xfId="0" applyNumberFormat="1" applyFont="1" applyFill="1" applyBorder="1" applyAlignment="1">
      <alignment horizontal="center" vertical="center" wrapText="1"/>
    </xf>
    <xf numFmtId="49" fontId="122" fillId="0" borderId="10" xfId="0" applyNumberFormat="1" applyFont="1" applyFill="1" applyBorder="1" applyAlignment="1" quotePrefix="1">
      <alignment horizontal="left" vertical="center" wrapText="1"/>
    </xf>
    <xf numFmtId="0" fontId="122" fillId="0" borderId="27" xfId="0" applyFont="1" applyFill="1" applyBorder="1" applyAlignment="1">
      <alignment horizontal="center" vertical="center" wrapText="1"/>
    </xf>
    <xf numFmtId="3" fontId="29" fillId="0" borderId="42" xfId="0" applyNumberFormat="1" applyFont="1" applyBorder="1" applyAlignment="1">
      <alignment horizontal="center" vertical="center" wrapText="1"/>
    </xf>
    <xf numFmtId="49" fontId="122" fillId="0" borderId="55" xfId="0" applyNumberFormat="1" applyFont="1" applyFill="1" applyBorder="1" applyAlignment="1">
      <alignment horizontal="center" vertical="center" wrapText="1"/>
    </xf>
    <xf numFmtId="49" fontId="122" fillId="0" borderId="31" xfId="0" applyNumberFormat="1" applyFont="1" applyFill="1" applyBorder="1" applyAlignment="1">
      <alignment horizontal="center" vertical="center" wrapText="1"/>
    </xf>
    <xf numFmtId="49" fontId="122" fillId="34" borderId="30" xfId="0" applyNumberFormat="1" applyFont="1" applyFill="1" applyBorder="1" applyAlignment="1">
      <alignment horizontal="center" vertical="center" wrapText="1"/>
    </xf>
    <xf numFmtId="49" fontId="122" fillId="0" borderId="22" xfId="0" applyNumberFormat="1" applyFont="1" applyFill="1" applyBorder="1" applyAlignment="1">
      <alignment horizontal="center" vertical="center" wrapText="1"/>
    </xf>
    <xf numFmtId="9" fontId="124" fillId="0" borderId="65" xfId="0" applyNumberFormat="1" applyFont="1" applyFill="1" applyBorder="1" applyAlignment="1">
      <alignment horizontal="center" vertical="center" wrapText="1"/>
    </xf>
    <xf numFmtId="200" fontId="30" fillId="0" borderId="16" xfId="0" applyNumberFormat="1" applyFont="1" applyBorder="1" applyAlignment="1">
      <alignment horizontal="right" vertical="center"/>
    </xf>
    <xf numFmtId="0" fontId="145" fillId="0" borderId="0" xfId="0" applyFont="1" applyAlignment="1">
      <alignment/>
    </xf>
    <xf numFmtId="0" fontId="146" fillId="0" borderId="0" xfId="0" applyFont="1" applyAlignment="1">
      <alignment horizontal="center" vertical="center"/>
    </xf>
    <xf numFmtId="0" fontId="147" fillId="0" borderId="0" xfId="0" applyFont="1" applyAlignment="1">
      <alignment/>
    </xf>
    <xf numFmtId="0" fontId="148" fillId="0" borderId="0" xfId="0" applyFont="1" applyAlignment="1">
      <alignment/>
    </xf>
    <xf numFmtId="0" fontId="149" fillId="0" borderId="0" xfId="0" applyFont="1" applyBorder="1" applyAlignment="1">
      <alignment horizontal="center" vertical="center" wrapText="1"/>
    </xf>
    <xf numFmtId="0" fontId="150" fillId="0" borderId="0" xfId="0" applyFont="1" applyBorder="1" applyAlignment="1">
      <alignment vertical="center" wrapText="1"/>
    </xf>
    <xf numFmtId="0" fontId="149" fillId="0" borderId="10" xfId="0" applyFont="1" applyBorder="1" applyAlignment="1">
      <alignment horizontal="center" vertical="center" textRotation="90" wrapText="1"/>
    </xf>
    <xf numFmtId="0" fontId="150" fillId="0" borderId="34" xfId="0" applyFont="1" applyBorder="1" applyAlignment="1">
      <alignment horizontal="center" vertical="center" wrapText="1"/>
    </xf>
    <xf numFmtId="0" fontId="151" fillId="0" borderId="34" xfId="0" applyFont="1" applyBorder="1" applyAlignment="1">
      <alignment horizontal="center" vertical="center" wrapText="1"/>
    </xf>
    <xf numFmtId="0" fontId="151" fillId="0" borderId="32" xfId="0" applyFont="1" applyBorder="1" applyAlignment="1">
      <alignment horizontal="center" vertical="center" wrapText="1"/>
    </xf>
    <xf numFmtId="0" fontId="149" fillId="0" borderId="19" xfId="0" applyFont="1" applyBorder="1" applyAlignment="1">
      <alignment horizontal="center" vertical="center" wrapText="1"/>
    </xf>
    <xf numFmtId="0" fontId="150" fillId="0" borderId="35" xfId="0" applyFont="1" applyBorder="1" applyAlignment="1">
      <alignment horizontal="center" vertical="center" wrapText="1"/>
    </xf>
    <xf numFmtId="0" fontId="151" fillId="0" borderId="29" xfId="0" applyFont="1" applyBorder="1" applyAlignment="1">
      <alignment horizontal="center" vertical="center" wrapText="1"/>
    </xf>
    <xf numFmtId="0" fontId="149" fillId="0" borderId="27" xfId="0" applyFont="1" applyBorder="1" applyAlignment="1">
      <alignment horizontal="center" vertical="center" wrapText="1"/>
    </xf>
    <xf numFmtId="0" fontId="151" fillId="0" borderId="35" xfId="0" applyFont="1" applyBorder="1" applyAlignment="1">
      <alignment horizontal="center" vertical="center" wrapText="1"/>
    </xf>
    <xf numFmtId="49" fontId="151" fillId="0" borderId="35" xfId="0" applyNumberFormat="1" applyFont="1" applyBorder="1" applyAlignment="1">
      <alignment horizontal="center" vertical="center" wrapText="1"/>
    </xf>
    <xf numFmtId="0" fontId="151" fillId="0" borderId="29" xfId="0" applyFont="1" applyBorder="1" applyAlignment="1">
      <alignment horizontal="left" vertical="center" wrapText="1"/>
    </xf>
    <xf numFmtId="0" fontId="149" fillId="0" borderId="27" xfId="0" applyFont="1" applyBorder="1" applyAlignment="1">
      <alignment horizontal="left" vertical="center" wrapText="1"/>
    </xf>
    <xf numFmtId="0" fontId="151" fillId="0" borderId="35" xfId="0" applyFont="1" applyBorder="1" applyAlignment="1">
      <alignment horizontal="left" vertical="center" wrapText="1"/>
    </xf>
    <xf numFmtId="0" fontId="150" fillId="0" borderId="35" xfId="0" applyFont="1" applyBorder="1" applyAlignment="1">
      <alignment vertical="center" wrapText="1"/>
    </xf>
    <xf numFmtId="3" fontId="150" fillId="0" borderId="35" xfId="0" applyNumberFormat="1" applyFont="1" applyBorder="1" applyAlignment="1">
      <alignment horizontal="right" vertical="center" wrapText="1"/>
    </xf>
    <xf numFmtId="3" fontId="151" fillId="0" borderId="29" xfId="0" applyNumberFormat="1" applyFont="1" applyBorder="1" applyAlignment="1">
      <alignment horizontal="right" vertical="center" wrapText="1"/>
    </xf>
    <xf numFmtId="3" fontId="149" fillId="0" borderId="27" xfId="0" applyNumberFormat="1" applyFont="1" applyBorder="1" applyAlignment="1">
      <alignment horizontal="right" vertical="center" wrapText="1"/>
    </xf>
    <xf numFmtId="3" fontId="151" fillId="0" borderId="35" xfId="0" applyNumberFormat="1" applyFont="1" applyBorder="1" applyAlignment="1">
      <alignment horizontal="right" vertical="center" wrapText="1"/>
    </xf>
    <xf numFmtId="4" fontId="151" fillId="0" borderId="29" xfId="0" applyNumberFormat="1" applyFont="1" applyBorder="1" applyAlignment="1">
      <alignment horizontal="right" vertical="center" wrapText="1"/>
    </xf>
    <xf numFmtId="4" fontId="149" fillId="0" borderId="27" xfId="0" applyNumberFormat="1" applyFont="1" applyBorder="1" applyAlignment="1">
      <alignment horizontal="right" vertical="center" wrapText="1"/>
    </xf>
    <xf numFmtId="4" fontId="151" fillId="0" borderId="35" xfId="0" applyNumberFormat="1" applyFont="1" applyBorder="1" applyAlignment="1">
      <alignment horizontal="right" vertical="center" wrapText="1"/>
    </xf>
    <xf numFmtId="0" fontId="149" fillId="0" borderId="55" xfId="0" applyFont="1" applyBorder="1" applyAlignment="1">
      <alignment horizontal="center" vertical="center" wrapText="1"/>
    </xf>
    <xf numFmtId="0" fontId="149" fillId="0" borderId="31" xfId="0" applyFont="1" applyBorder="1" applyAlignment="1">
      <alignment horizontal="center" vertical="center" wrapText="1"/>
    </xf>
    <xf numFmtId="0" fontId="150" fillId="0" borderId="17" xfId="0" applyFont="1" applyBorder="1" applyAlignment="1">
      <alignment horizontal="center" vertical="center" wrapText="1"/>
    </xf>
    <xf numFmtId="0" fontId="150" fillId="0" borderId="15" xfId="0" applyFont="1" applyBorder="1" applyAlignment="1">
      <alignment horizontal="center" vertical="center" wrapText="1"/>
    </xf>
    <xf numFmtId="0" fontId="150" fillId="0" borderId="15" xfId="0" applyFont="1" applyBorder="1" applyAlignment="1">
      <alignment horizontal="left" vertical="center" wrapText="1"/>
    </xf>
    <xf numFmtId="3" fontId="150" fillId="0" borderId="15" xfId="0" applyNumberFormat="1" applyFont="1" applyBorder="1" applyAlignment="1">
      <alignment horizontal="right" vertical="center" wrapText="1"/>
    </xf>
    <xf numFmtId="4" fontId="150" fillId="0" borderId="15" xfId="0" applyNumberFormat="1" applyFont="1" applyBorder="1" applyAlignment="1">
      <alignment horizontal="right" vertical="center" wrapText="1"/>
    </xf>
    <xf numFmtId="0" fontId="9" fillId="0" borderId="28" xfId="0" applyFont="1" applyBorder="1" applyAlignment="1">
      <alignment horizontal="center" wrapText="1"/>
    </xf>
    <xf numFmtId="0" fontId="149" fillId="0" borderId="69" xfId="0" applyFont="1" applyBorder="1" applyAlignment="1">
      <alignment horizontal="center" vertical="center" wrapText="1"/>
    </xf>
    <xf numFmtId="3" fontId="150" fillId="0" borderId="16" xfId="0" applyNumberFormat="1" applyFont="1" applyBorder="1" applyAlignment="1">
      <alignment horizontal="right" vertical="center" wrapText="1"/>
    </xf>
    <xf numFmtId="3" fontId="151" fillId="0" borderId="48" xfId="0" applyNumberFormat="1" applyFont="1" applyBorder="1" applyAlignment="1">
      <alignment horizontal="right" vertical="center" wrapText="1"/>
    </xf>
    <xf numFmtId="3" fontId="149" fillId="0" borderId="43" xfId="0" applyNumberFormat="1" applyFont="1" applyBorder="1" applyAlignment="1">
      <alignment horizontal="right" vertical="center" wrapText="1"/>
    </xf>
    <xf numFmtId="3" fontId="151" fillId="0" borderId="50" xfId="0" applyNumberFormat="1" applyFont="1" applyBorder="1" applyAlignment="1">
      <alignment horizontal="right" vertical="center" wrapText="1"/>
    </xf>
    <xf numFmtId="4" fontId="150" fillId="0" borderId="16" xfId="0" applyNumberFormat="1" applyFont="1" applyBorder="1" applyAlignment="1">
      <alignment horizontal="right" vertical="center" wrapText="1"/>
    </xf>
    <xf numFmtId="0" fontId="146" fillId="0" borderId="0" xfId="0" applyFont="1" applyAlignment="1">
      <alignment vertical="center"/>
    </xf>
    <xf numFmtId="49" fontId="144" fillId="0" borderId="30" xfId="0" applyNumberFormat="1" applyFont="1" applyFill="1" applyBorder="1" applyAlignment="1" quotePrefix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horizontal="left" vertical="center" wrapText="1"/>
    </xf>
    <xf numFmtId="3" fontId="29" fillId="34" borderId="30" xfId="0" applyNumberFormat="1" applyFont="1" applyFill="1" applyBorder="1" applyAlignment="1">
      <alignment horizontal="right" vertical="center"/>
    </xf>
    <xf numFmtId="200" fontId="29" fillId="34" borderId="23" xfId="0" applyNumberFormat="1" applyFont="1" applyFill="1" applyBorder="1" applyAlignment="1">
      <alignment horizontal="right" vertical="center"/>
    </xf>
    <xf numFmtId="3" fontId="29" fillId="0" borderId="30" xfId="0" applyNumberFormat="1" applyFont="1" applyBorder="1" applyAlignment="1">
      <alignment vertical="center"/>
    </xf>
    <xf numFmtId="3" fontId="29" fillId="0" borderId="23" xfId="0" applyNumberFormat="1" applyFont="1" applyBorder="1" applyAlignment="1">
      <alignment vertical="center"/>
    </xf>
    <xf numFmtId="200" fontId="29" fillId="0" borderId="40" xfId="0" applyNumberFormat="1" applyFont="1" applyBorder="1" applyAlignment="1">
      <alignment horizontal="right" vertical="center"/>
    </xf>
    <xf numFmtId="0" fontId="29" fillId="0" borderId="15" xfId="0" applyFont="1" applyFill="1" applyBorder="1" applyAlignment="1">
      <alignment horizontal="left" vertical="center" wrapText="1"/>
    </xf>
    <xf numFmtId="3" fontId="29" fillId="0" borderId="18" xfId="0" applyNumberFormat="1" applyFont="1" applyBorder="1" applyAlignment="1">
      <alignment horizontal="center" vertical="center" wrapText="1"/>
    </xf>
    <xf numFmtId="3" fontId="29" fillId="34" borderId="15" xfId="0" applyNumberFormat="1" applyFont="1" applyFill="1" applyBorder="1" applyAlignment="1">
      <alignment horizontal="right" vertical="center"/>
    </xf>
    <xf numFmtId="200" fontId="29" fillId="34" borderId="57" xfId="0" applyNumberFormat="1" applyFont="1" applyFill="1" applyBorder="1" applyAlignment="1">
      <alignment horizontal="right" vertical="center"/>
    </xf>
    <xf numFmtId="3" fontId="30" fillId="0" borderId="15" xfId="0" applyNumberFormat="1" applyFont="1" applyBorder="1" applyAlignment="1">
      <alignment vertical="center"/>
    </xf>
    <xf numFmtId="200" fontId="29" fillId="0" borderId="16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200" fontId="40" fillId="0" borderId="28" xfId="0" applyNumberFormat="1" applyFont="1" applyBorder="1" applyAlignment="1">
      <alignment vertical="center"/>
    </xf>
    <xf numFmtId="200" fontId="40" fillId="0" borderId="40" xfId="0" applyNumberFormat="1" applyFont="1" applyBorder="1" applyAlignment="1">
      <alignment vertical="center"/>
    </xf>
    <xf numFmtId="0" fontId="135" fillId="0" borderId="82" xfId="0" applyFont="1" applyFill="1" applyBorder="1" applyAlignment="1">
      <alignment horizontal="center" vertical="center" wrapText="1"/>
    </xf>
    <xf numFmtId="0" fontId="135" fillId="0" borderId="35" xfId="0" applyFont="1" applyFill="1" applyBorder="1" applyAlignment="1" quotePrefix="1">
      <alignment horizontal="left" vertical="center" wrapText="1"/>
    </xf>
    <xf numFmtId="0" fontId="44" fillId="33" borderId="35" xfId="0" applyFont="1" applyFill="1" applyBorder="1" applyAlignment="1">
      <alignment horizontal="left" vertical="center" wrapText="1"/>
    </xf>
    <xf numFmtId="49" fontId="29" fillId="0" borderId="35" xfId="0" applyNumberFormat="1" applyFont="1" applyBorder="1" applyAlignment="1">
      <alignment horizontal="center" vertical="center" wrapText="1"/>
    </xf>
    <xf numFmtId="203" fontId="30" fillId="33" borderId="35" xfId="62" applyNumberFormat="1" applyFont="1" applyFill="1" applyBorder="1" applyAlignment="1">
      <alignment horizontal="right" vertical="center" wrapText="1"/>
    </xf>
    <xf numFmtId="9" fontId="29" fillId="0" borderId="50" xfId="0" applyNumberFormat="1" applyFont="1" applyBorder="1" applyAlignment="1">
      <alignment horizontal="right" vertical="center" wrapText="1"/>
    </xf>
    <xf numFmtId="0" fontId="29" fillId="34" borderId="10" xfId="0" applyFont="1" applyFill="1" applyBorder="1" applyAlignment="1">
      <alignment horizontal="left" vertical="center" wrapText="1"/>
    </xf>
    <xf numFmtId="0" fontId="135" fillId="0" borderId="14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3" fontId="16" fillId="0" borderId="30" xfId="0" applyNumberFormat="1" applyFont="1" applyBorder="1" applyAlignment="1">
      <alignment horizontal="right" vertical="center" wrapText="1"/>
    </xf>
    <xf numFmtId="0" fontId="16" fillId="0" borderId="30" xfId="0" applyFont="1" applyBorder="1" applyAlignment="1">
      <alignment horizontal="right" vertical="center"/>
    </xf>
    <xf numFmtId="9" fontId="16" fillId="0" borderId="40" xfId="0" applyNumberFormat="1" applyFont="1" applyBorder="1" applyAlignment="1">
      <alignment horizontal="right" vertical="center"/>
    </xf>
    <xf numFmtId="0" fontId="50" fillId="0" borderId="15" xfId="0" applyFont="1" applyBorder="1" applyAlignment="1">
      <alignment vertical="center" wrapText="1"/>
    </xf>
    <xf numFmtId="3" fontId="11" fillId="0" borderId="57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49" fontId="26" fillId="0" borderId="55" xfId="0" applyNumberFormat="1" applyFont="1" applyFill="1" applyBorder="1" applyAlignment="1">
      <alignment horizontal="center" vertical="center" wrapText="1"/>
    </xf>
    <xf numFmtId="49" fontId="26" fillId="0" borderId="34" xfId="0" applyNumberFormat="1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32" fillId="0" borderId="71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3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19" fillId="33" borderId="29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33" borderId="30" xfId="0" applyFont="1" applyFill="1" applyBorder="1" applyAlignment="1">
      <alignment horizontal="center" vertical="center" textRotation="90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textRotation="90" wrapText="1"/>
    </xf>
    <xf numFmtId="49" fontId="19" fillId="0" borderId="32" xfId="0" applyNumberFormat="1" applyFont="1" applyBorder="1" applyAlignment="1">
      <alignment horizontal="center" vertical="center" textRotation="90" wrapText="1"/>
    </xf>
    <xf numFmtId="49" fontId="19" fillId="0" borderId="19" xfId="0" applyNumberFormat="1" applyFont="1" applyBorder="1" applyAlignment="1">
      <alignment horizontal="center" vertical="center" textRotation="90" wrapText="1"/>
    </xf>
    <xf numFmtId="49" fontId="19" fillId="0" borderId="22" xfId="0" applyNumberFormat="1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42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81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19" fillId="33" borderId="70" xfId="0" applyFont="1" applyFill="1" applyBorder="1" applyAlignment="1">
      <alignment horizontal="center" vertical="center"/>
    </xf>
    <xf numFmtId="49" fontId="19" fillId="33" borderId="29" xfId="0" applyNumberFormat="1" applyFont="1" applyFill="1" applyBorder="1" applyAlignment="1">
      <alignment horizontal="center" vertical="center"/>
    </xf>
    <xf numFmtId="49" fontId="19" fillId="33" borderId="48" xfId="0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49" fillId="0" borderId="65" xfId="0" applyFont="1" applyBorder="1" applyAlignment="1">
      <alignment horizontal="center" vertical="center" textRotation="90" wrapText="1"/>
    </xf>
    <xf numFmtId="0" fontId="149" fillId="0" borderId="31" xfId="0" applyFont="1" applyBorder="1" applyAlignment="1">
      <alignment horizontal="center" vertical="center" textRotation="90" wrapText="1"/>
    </xf>
    <xf numFmtId="0" fontId="149" fillId="0" borderId="27" xfId="0" applyFont="1" applyBorder="1" applyAlignment="1">
      <alignment horizontal="center" vertical="center" textRotation="90" wrapText="1"/>
    </xf>
    <xf numFmtId="0" fontId="149" fillId="0" borderId="28" xfId="0" applyFont="1" applyBorder="1" applyAlignment="1">
      <alignment horizontal="center" vertical="center" textRotation="90" wrapText="1"/>
    </xf>
    <xf numFmtId="0" fontId="149" fillId="0" borderId="52" xfId="0" applyFont="1" applyBorder="1" applyAlignment="1">
      <alignment horizontal="center" vertical="center" wrapText="1"/>
    </xf>
    <xf numFmtId="0" fontId="149" fillId="0" borderId="53" xfId="0" applyFont="1" applyBorder="1" applyAlignment="1">
      <alignment horizontal="center" vertical="center" wrapText="1"/>
    </xf>
    <xf numFmtId="1" fontId="152" fillId="0" borderId="0" xfId="0" applyNumberFormat="1" applyFont="1" applyAlignment="1" quotePrefix="1">
      <alignment horizontal="left"/>
    </xf>
    <xf numFmtId="2" fontId="149" fillId="0" borderId="29" xfId="0" applyNumberFormat="1" applyFont="1" applyBorder="1" applyAlignment="1">
      <alignment horizontal="center" vertical="center" wrapText="1"/>
    </xf>
    <xf numFmtId="2" fontId="149" fillId="0" borderId="10" xfId="0" applyNumberFormat="1" applyFont="1" applyBorder="1" applyAlignment="1">
      <alignment horizontal="center" vertical="center" wrapText="1"/>
    </xf>
    <xf numFmtId="0" fontId="146" fillId="0" borderId="0" xfId="0" applyFont="1" applyAlignment="1">
      <alignment horizontal="center" vertical="center"/>
    </xf>
    <xf numFmtId="0" fontId="149" fillId="0" borderId="10" xfId="0" applyFont="1" applyBorder="1" applyAlignment="1">
      <alignment horizontal="center" vertical="center" textRotation="90" wrapText="1"/>
    </xf>
    <xf numFmtId="0" fontId="149" fillId="0" borderId="25" xfId="0" applyFont="1" applyBorder="1" applyAlignment="1">
      <alignment horizontal="center" vertical="center" wrapText="1"/>
    </xf>
    <xf numFmtId="0" fontId="14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49" fillId="0" borderId="39" xfId="0" applyFont="1" applyBorder="1" applyAlignment="1">
      <alignment horizontal="center" vertical="center" textRotation="90" wrapText="1"/>
    </xf>
    <xf numFmtId="0" fontId="149" fillId="0" borderId="55" xfId="0" applyFont="1" applyBorder="1" applyAlignment="1">
      <alignment horizontal="center" vertical="center" textRotation="90" wrapText="1"/>
    </xf>
    <xf numFmtId="0" fontId="149" fillId="0" borderId="26" xfId="0" applyFont="1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26" fillId="0" borderId="20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26" fillId="0" borderId="2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/>
    </xf>
    <xf numFmtId="0" fontId="9" fillId="0" borderId="8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120" fillId="0" borderId="36" xfId="0" applyFont="1" applyFill="1" applyBorder="1" applyAlignment="1">
      <alignment horizontal="center" vertical="center"/>
    </xf>
    <xf numFmtId="0" fontId="120" fillId="0" borderId="12" xfId="0" applyFont="1" applyFill="1" applyBorder="1" applyAlignment="1">
      <alignment horizontal="center" vertical="center"/>
    </xf>
    <xf numFmtId="0" fontId="120" fillId="0" borderId="21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9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33" borderId="8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49" fontId="9" fillId="0" borderId="65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122" fillId="34" borderId="22" xfId="0" applyNumberFormat="1" applyFont="1" applyFill="1" applyBorder="1" applyAlignment="1">
      <alignment horizontal="center" vertical="center" wrapText="1"/>
    </xf>
    <xf numFmtId="49" fontId="122" fillId="34" borderId="26" xfId="0" applyNumberFormat="1" applyFont="1" applyFill="1" applyBorder="1" applyAlignment="1">
      <alignment horizontal="center" vertical="center" wrapText="1"/>
    </xf>
    <xf numFmtId="49" fontId="122" fillId="0" borderId="30" xfId="0" applyNumberFormat="1" applyFont="1" applyFill="1" applyBorder="1" applyAlignment="1">
      <alignment horizontal="center" vertical="center" wrapText="1"/>
    </xf>
    <xf numFmtId="49" fontId="122" fillId="0" borderId="27" xfId="0" applyNumberFormat="1" applyFont="1" applyFill="1" applyBorder="1" applyAlignment="1">
      <alignment horizontal="center" vertical="center" wrapText="1"/>
    </xf>
    <xf numFmtId="49" fontId="122" fillId="0" borderId="30" xfId="0" applyNumberFormat="1" applyFont="1" applyFill="1" applyBorder="1" applyAlignment="1" quotePrefix="1">
      <alignment horizontal="left" vertical="center" wrapText="1"/>
    </xf>
    <xf numFmtId="49" fontId="122" fillId="0" borderId="27" xfId="0" applyNumberFormat="1" applyFont="1" applyFill="1" applyBorder="1" applyAlignment="1" quotePrefix="1">
      <alignment horizontal="left" vertical="center" wrapText="1"/>
    </xf>
    <xf numFmtId="3" fontId="29" fillId="0" borderId="30" xfId="0" applyNumberFormat="1" applyFont="1" applyBorder="1" applyAlignment="1">
      <alignment horizontal="center" vertical="center" wrapText="1"/>
    </xf>
    <xf numFmtId="3" fontId="29" fillId="0" borderId="27" xfId="0" applyNumberFormat="1" applyFont="1" applyBorder="1" applyAlignment="1">
      <alignment horizontal="center" vertical="center" wrapText="1"/>
    </xf>
    <xf numFmtId="0" fontId="122" fillId="34" borderId="22" xfId="0" applyFont="1" applyFill="1" applyBorder="1" applyAlignment="1">
      <alignment horizontal="center" vertical="center" wrapText="1"/>
    </xf>
    <xf numFmtId="0" fontId="122" fillId="34" borderId="55" xfId="0" applyFont="1" applyFill="1" applyBorder="1" applyAlignment="1">
      <alignment horizontal="center" vertical="center" wrapText="1"/>
    </xf>
    <xf numFmtId="0" fontId="122" fillId="0" borderId="30" xfId="0" applyFont="1" applyFill="1" applyBorder="1" applyAlignment="1">
      <alignment horizontal="center" vertical="center" wrapText="1"/>
    </xf>
    <xf numFmtId="0" fontId="122" fillId="0" borderId="31" xfId="0" applyFont="1" applyFill="1" applyBorder="1" applyAlignment="1">
      <alignment horizontal="center" vertical="center" wrapText="1"/>
    </xf>
    <xf numFmtId="0" fontId="122" fillId="0" borderId="30" xfId="0" applyFont="1" applyFill="1" applyBorder="1" applyAlignment="1" quotePrefix="1">
      <alignment horizontal="left" vertical="center" wrapText="1"/>
    </xf>
    <xf numFmtId="0" fontId="122" fillId="0" borderId="31" xfId="0" applyFont="1" applyFill="1" applyBorder="1" applyAlignment="1" quotePrefix="1">
      <alignment horizontal="left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49" fontId="122" fillId="34" borderId="19" xfId="0" applyNumberFormat="1" applyFont="1" applyFill="1" applyBorder="1" applyAlignment="1">
      <alignment horizontal="center" vertical="center" wrapText="1"/>
    </xf>
    <xf numFmtId="49" fontId="122" fillId="0" borderId="10" xfId="0" applyNumberFormat="1" applyFont="1" applyFill="1" applyBorder="1" applyAlignment="1">
      <alignment horizontal="center" vertical="center" wrapText="1"/>
    </xf>
    <xf numFmtId="49" fontId="122" fillId="0" borderId="10" xfId="0" applyNumberFormat="1" applyFont="1" applyFill="1" applyBorder="1" applyAlignment="1" quotePrefix="1">
      <alignment horizontal="left" vertical="center" wrapText="1"/>
    </xf>
    <xf numFmtId="0" fontId="122" fillId="34" borderId="26" xfId="0" applyFont="1" applyFill="1" applyBorder="1" applyAlignment="1">
      <alignment horizontal="center" vertical="center" wrapText="1"/>
    </xf>
    <xf numFmtId="0" fontId="122" fillId="0" borderId="27" xfId="0" applyFont="1" applyFill="1" applyBorder="1" applyAlignment="1">
      <alignment horizontal="center" vertical="center" wrapText="1"/>
    </xf>
    <xf numFmtId="0" fontId="122" fillId="0" borderId="27" xfId="0" applyFont="1" applyFill="1" applyBorder="1" applyAlignment="1" quotePrefix="1">
      <alignment horizontal="left" vertical="center" wrapText="1"/>
    </xf>
    <xf numFmtId="3" fontId="29" fillId="0" borderId="42" xfId="0" applyNumberFormat="1" applyFont="1" applyBorder="1" applyAlignment="1">
      <alignment horizontal="center" vertical="center" wrapText="1"/>
    </xf>
    <xf numFmtId="3" fontId="29" fillId="0" borderId="24" xfId="0" applyNumberFormat="1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27" fillId="0" borderId="27" xfId="0" applyFont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49" fontId="122" fillId="0" borderId="55" xfId="0" applyNumberFormat="1" applyFont="1" applyFill="1" applyBorder="1" applyAlignment="1">
      <alignment horizontal="center" vertical="center" wrapText="1"/>
    </xf>
    <xf numFmtId="49" fontId="122" fillId="0" borderId="26" xfId="0" applyNumberFormat="1" applyFont="1" applyFill="1" applyBorder="1" applyAlignment="1">
      <alignment horizontal="center" vertical="center" wrapText="1"/>
    </xf>
    <xf numFmtId="49" fontId="122" fillId="0" borderId="31" xfId="0" applyNumberFormat="1" applyFont="1" applyFill="1" applyBorder="1" applyAlignment="1">
      <alignment horizontal="center" vertical="center" wrapText="1"/>
    </xf>
    <xf numFmtId="49" fontId="122" fillId="0" borderId="31" xfId="0" applyNumberFormat="1" applyFont="1" applyFill="1" applyBorder="1" applyAlignment="1" quotePrefix="1">
      <alignment horizontal="left" vertical="center" wrapText="1"/>
    </xf>
    <xf numFmtId="3" fontId="44" fillId="0" borderId="30" xfId="0" applyNumberFormat="1" applyFont="1" applyFill="1" applyBorder="1" applyAlignment="1">
      <alignment horizontal="center" vertical="center" wrapText="1"/>
    </xf>
    <xf numFmtId="3" fontId="44" fillId="0" borderId="27" xfId="0" applyNumberFormat="1" applyFont="1" applyFill="1" applyBorder="1" applyAlignment="1">
      <alignment horizontal="center" vertical="center" wrapText="1"/>
    </xf>
    <xf numFmtId="49" fontId="29" fillId="34" borderId="22" xfId="0" applyNumberFormat="1" applyFont="1" applyFill="1" applyBorder="1" applyAlignment="1">
      <alignment horizontal="center" vertical="center"/>
    </xf>
    <xf numFmtId="49" fontId="29" fillId="34" borderId="26" xfId="0" applyNumberFormat="1" applyFont="1" applyFill="1" applyBorder="1" applyAlignment="1">
      <alignment horizontal="center" vertical="center"/>
    </xf>
    <xf numFmtId="49" fontId="29" fillId="0" borderId="30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center" vertical="center"/>
    </xf>
    <xf numFmtId="0" fontId="29" fillId="0" borderId="30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9" fontId="9" fillId="0" borderId="29" xfId="0" applyNumberFormat="1" applyFont="1" applyBorder="1" applyAlignment="1">
      <alignment horizontal="center" vertical="center" wrapText="1"/>
    </xf>
    <xf numFmtId="9" fontId="9" fillId="0" borderId="45" xfId="0" applyNumberFormat="1" applyFont="1" applyBorder="1" applyAlignment="1">
      <alignment horizontal="center" vertical="center" wrapText="1"/>
    </xf>
    <xf numFmtId="49" fontId="122" fillId="34" borderId="55" xfId="0" applyNumberFormat="1" applyFont="1" applyFill="1" applyBorder="1" applyAlignment="1">
      <alignment horizontal="center" vertical="center" wrapText="1"/>
    </xf>
    <xf numFmtId="9" fontId="9" fillId="0" borderId="65" xfId="0" applyNumberFormat="1" applyFont="1" applyFill="1" applyBorder="1" applyAlignment="1">
      <alignment horizontal="center" vertical="center" wrapText="1"/>
    </xf>
    <xf numFmtId="9" fontId="9" fillId="0" borderId="35" xfId="0" applyNumberFormat="1" applyFont="1" applyFill="1" applyBorder="1" applyAlignment="1">
      <alignment horizontal="center" vertical="center" wrapText="1"/>
    </xf>
    <xf numFmtId="9" fontId="9" fillId="0" borderId="48" xfId="0" applyNumberFormat="1" applyFont="1" applyBorder="1" applyAlignment="1">
      <alignment horizontal="center" vertical="center" wrapText="1"/>
    </xf>
    <xf numFmtId="9" fontId="9" fillId="0" borderId="47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53" fillId="0" borderId="0" xfId="0" applyFont="1" applyAlignment="1">
      <alignment horizontal="center" vertical="center" wrapText="1"/>
    </xf>
    <xf numFmtId="49" fontId="122" fillId="34" borderId="30" xfId="0" applyNumberFormat="1" applyFont="1" applyFill="1" applyBorder="1" applyAlignment="1">
      <alignment horizontal="center" vertical="center" wrapText="1"/>
    </xf>
    <xf numFmtId="49" fontId="122" fillId="34" borderId="31" xfId="0" applyNumberFormat="1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horizontal="left" vertical="center" wrapText="1"/>
    </xf>
    <xf numFmtId="49" fontId="122" fillId="0" borderId="22" xfId="0" applyNumberFormat="1" applyFont="1" applyFill="1" applyBorder="1" applyAlignment="1">
      <alignment horizontal="center" vertical="center" wrapText="1"/>
    </xf>
    <xf numFmtId="0" fontId="120" fillId="34" borderId="65" xfId="0" applyFont="1" applyFill="1" applyBorder="1" applyAlignment="1" quotePrefix="1">
      <alignment horizontal="center" vertical="center" wrapText="1"/>
    </xf>
    <xf numFmtId="0" fontId="120" fillId="34" borderId="31" xfId="0" applyFont="1" applyFill="1" applyBorder="1" applyAlignment="1" quotePrefix="1">
      <alignment horizontal="center" vertical="center" wrapText="1"/>
    </xf>
    <xf numFmtId="9" fontId="9" fillId="0" borderId="65" xfId="0" applyNumberFormat="1" applyFont="1" applyBorder="1" applyAlignment="1">
      <alignment horizontal="center" vertical="center" wrapText="1"/>
    </xf>
    <xf numFmtId="9" fontId="9" fillId="0" borderId="31" xfId="0" applyNumberFormat="1" applyFont="1" applyBorder="1" applyAlignment="1">
      <alignment horizontal="center" vertical="center" wrapText="1"/>
    </xf>
    <xf numFmtId="9" fontId="9" fillId="0" borderId="35" xfId="0" applyNumberFormat="1" applyFont="1" applyBorder="1" applyAlignment="1">
      <alignment horizontal="center" vertical="center" wrapText="1"/>
    </xf>
    <xf numFmtId="4" fontId="19" fillId="0" borderId="29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48" xfId="0" applyNumberFormat="1" applyFont="1" applyBorder="1" applyAlignment="1">
      <alignment horizontal="center" vertical="center" wrapText="1"/>
    </xf>
    <xf numFmtId="4" fontId="19" fillId="0" borderId="28" xfId="0" applyNumberFormat="1" applyFont="1" applyBorder="1" applyAlignment="1">
      <alignment horizontal="center" vertical="center" wrapText="1"/>
    </xf>
    <xf numFmtId="0" fontId="11" fillId="0" borderId="57" xfId="0" applyFont="1" applyBorder="1" applyAlignment="1" quotePrefix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57" xfId="0" applyFont="1" applyBorder="1" applyAlignment="1" quotePrefix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55" xfId="0" applyNumberFormat="1" applyFont="1" applyBorder="1" applyAlignment="1">
      <alignment horizontal="center"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49" fontId="19" fillId="0" borderId="65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9" fontId="9" fillId="0" borderId="81" xfId="0" applyNumberFormat="1" applyFont="1" applyBorder="1" applyAlignment="1">
      <alignment horizontal="center" vertical="center" wrapText="1"/>
    </xf>
    <xf numFmtId="9" fontId="9" fillId="0" borderId="4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49" fontId="19" fillId="0" borderId="34" xfId="0" applyNumberFormat="1" applyFont="1" applyBorder="1" applyAlignment="1">
      <alignment horizontal="center" vertical="center" wrapText="1"/>
    </xf>
    <xf numFmtId="49" fontId="19" fillId="0" borderId="79" xfId="0" applyNumberFormat="1" applyFont="1" applyBorder="1" applyAlignment="1">
      <alignment horizontal="center" vertical="center" wrapText="1"/>
    </xf>
    <xf numFmtId="49" fontId="19" fillId="0" borderId="82" xfId="0" applyNumberFormat="1" applyFont="1" applyBorder="1" applyAlignment="1">
      <alignment horizontal="center"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1" fontId="9" fillId="0" borderId="65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 wrapText="1"/>
    </xf>
    <xf numFmtId="0" fontId="30" fillId="0" borderId="57" xfId="0" applyFont="1" applyFill="1" applyBorder="1" applyAlignment="1" quotePrefix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 quotePrefix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49" fontId="122" fillId="34" borderId="34" xfId="0" applyNumberFormat="1" applyFont="1" applyFill="1" applyBorder="1" applyAlignment="1">
      <alignment horizontal="center" vertical="center" wrapText="1"/>
    </xf>
    <xf numFmtId="0" fontId="122" fillId="34" borderId="31" xfId="0" applyFont="1" applyFill="1" applyBorder="1" applyAlignment="1">
      <alignment horizontal="center" vertical="center" wrapText="1"/>
    </xf>
    <xf numFmtId="0" fontId="122" fillId="34" borderId="35" xfId="0" applyFont="1" applyFill="1" applyBorder="1" applyAlignment="1">
      <alignment horizontal="center" vertical="center" wrapText="1"/>
    </xf>
    <xf numFmtId="49" fontId="122" fillId="34" borderId="35" xfId="0" applyNumberFormat="1" applyFont="1" applyFill="1" applyBorder="1" applyAlignment="1">
      <alignment horizontal="center" vertical="center" wrapText="1"/>
    </xf>
    <xf numFmtId="0" fontId="122" fillId="34" borderId="31" xfId="0" applyFont="1" applyFill="1" applyBorder="1" applyAlignment="1" quotePrefix="1">
      <alignment horizontal="center" vertical="center" wrapText="1"/>
    </xf>
    <xf numFmtId="0" fontId="122" fillId="34" borderId="35" xfId="0" applyFont="1" applyFill="1" applyBorder="1" applyAlignment="1" quotePrefix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27" xfId="0" applyNumberFormat="1" applyFont="1" applyBorder="1" applyAlignment="1">
      <alignment horizontal="center" vertical="center" wrapText="1"/>
    </xf>
    <xf numFmtId="49" fontId="29" fillId="0" borderId="55" xfId="0" applyNumberFormat="1" applyFont="1" applyFill="1" applyBorder="1" applyAlignment="1">
      <alignment horizontal="center" vertical="center"/>
    </xf>
    <xf numFmtId="49" fontId="29" fillId="0" borderId="34" xfId="0" applyNumberFormat="1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horizontal="center" vertical="center"/>
    </xf>
    <xf numFmtId="49" fontId="29" fillId="0" borderId="35" xfId="0" applyNumberFormat="1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49" fontId="29" fillId="0" borderId="27" xfId="0" applyNumberFormat="1" applyFont="1" applyFill="1" applyBorder="1" applyAlignment="1">
      <alignment horizontal="center" vertical="center"/>
    </xf>
    <xf numFmtId="0" fontId="29" fillId="0" borderId="31" xfId="0" applyFont="1" applyFill="1" applyBorder="1" applyAlignment="1" quotePrefix="1">
      <alignment horizontal="center" vertical="center" wrapText="1"/>
    </xf>
    <xf numFmtId="0" fontId="29" fillId="0" borderId="27" xfId="0" applyFont="1" applyFill="1" applyBorder="1" applyAlignment="1" quotePrefix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49" fontId="29" fillId="0" borderId="30" xfId="0" applyNumberFormat="1" applyFont="1" applyFill="1" applyBorder="1" applyAlignment="1">
      <alignment horizontal="center" vertical="center"/>
    </xf>
    <xf numFmtId="4" fontId="19" fillId="0" borderId="47" xfId="0" applyNumberFormat="1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49" fontId="29" fillId="0" borderId="65" xfId="0" applyNumberFormat="1" applyFont="1" applyFill="1" applyBorder="1" applyAlignment="1">
      <alignment horizontal="center" vertical="center"/>
    </xf>
    <xf numFmtId="0" fontId="29" fillId="0" borderId="65" xfId="0" applyFont="1" applyFill="1" applyBorder="1" applyAlignment="1" quotePrefix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" fontId="19" fillId="0" borderId="70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4" fontId="19" fillId="0" borderId="56" xfId="0" applyNumberFormat="1" applyFont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55" xfId="0" applyNumberFormat="1" applyFont="1" applyFill="1" applyBorder="1" applyAlignment="1">
      <alignment horizontal="center" vertic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49" fontId="19" fillId="0" borderId="65" xfId="0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49" fontId="27" fillId="0" borderId="29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Финансовый 2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view="pageBreakPreview" zoomScale="70" zoomScaleNormal="40" zoomScaleSheetLayoutView="70" zoomScalePageLayoutView="0" workbookViewId="0" topLeftCell="A1">
      <selection activeCell="F103" sqref="F103"/>
    </sheetView>
  </sheetViews>
  <sheetFormatPr defaultColWidth="9.375" defaultRowHeight="12.75"/>
  <cols>
    <col min="1" max="1" width="13.625" style="185" customWidth="1"/>
    <col min="2" max="2" width="89.00390625" style="10" customWidth="1"/>
    <col min="3" max="3" width="18.875" style="5" customWidth="1"/>
    <col min="4" max="4" width="17.625" style="5" customWidth="1"/>
    <col min="5" max="5" width="14.125" style="5" customWidth="1"/>
    <col min="6" max="6" width="19.125" style="5" customWidth="1"/>
    <col min="7" max="7" width="15.25390625" style="5" customWidth="1"/>
    <col min="8" max="8" width="13.75390625" style="42" customWidth="1"/>
    <col min="9" max="9" width="18.375" style="5" customWidth="1"/>
    <col min="10" max="10" width="16.00390625" style="5" customWidth="1"/>
    <col min="11" max="11" width="14.75390625" style="5" customWidth="1"/>
    <col min="12" max="14" width="9.375" style="5" customWidth="1"/>
    <col min="15" max="17" width="9.375" style="3" customWidth="1"/>
    <col min="18" max="18" width="16.375" style="3" customWidth="1"/>
    <col min="19" max="16384" width="9.375" style="3" customWidth="1"/>
  </cols>
  <sheetData>
    <row r="1" spans="1:14" s="91" customFormat="1" ht="15.75" customHeight="1">
      <c r="A1" s="80"/>
      <c r="B1" s="92"/>
      <c r="C1" s="94"/>
      <c r="D1" s="148"/>
      <c r="E1" s="148"/>
      <c r="F1" s="306"/>
      <c r="G1" s="306"/>
      <c r="H1" s="307"/>
      <c r="I1" s="298" t="s">
        <v>532</v>
      </c>
      <c r="J1" s="72"/>
      <c r="K1" s="72"/>
      <c r="L1" s="72"/>
      <c r="M1" s="72"/>
      <c r="N1" s="72"/>
    </row>
    <row r="2" spans="1:14" s="91" customFormat="1" ht="15" customHeight="1">
      <c r="A2" s="80"/>
      <c r="B2" s="92"/>
      <c r="C2" s="94"/>
      <c r="D2" s="148"/>
      <c r="E2" s="148"/>
      <c r="F2" s="306"/>
      <c r="G2" s="306"/>
      <c r="H2" s="307"/>
      <c r="I2" s="72" t="s">
        <v>330</v>
      </c>
      <c r="J2" s="72"/>
      <c r="K2" s="72"/>
      <c r="L2" s="72"/>
      <c r="M2" s="72"/>
      <c r="N2" s="72"/>
    </row>
    <row r="3" spans="1:14" s="91" customFormat="1" ht="15" customHeight="1">
      <c r="A3" s="80"/>
      <c r="B3" s="92"/>
      <c r="C3" s="94"/>
      <c r="D3" s="148"/>
      <c r="E3" s="148"/>
      <c r="F3" s="306"/>
      <c r="G3" s="306"/>
      <c r="H3" s="307"/>
      <c r="I3" s="105" t="s">
        <v>795</v>
      </c>
      <c r="J3" s="377"/>
      <c r="K3" s="72"/>
      <c r="L3" s="72"/>
      <c r="M3" s="72"/>
      <c r="N3" s="72"/>
    </row>
    <row r="4" spans="1:14" s="91" customFormat="1" ht="21" customHeight="1">
      <c r="A4" s="80"/>
      <c r="I4" s="299" t="s">
        <v>796</v>
      </c>
      <c r="J4" s="300"/>
      <c r="K4" s="72"/>
      <c r="N4" s="72"/>
    </row>
    <row r="5" spans="1:14" s="184" customFormat="1" ht="21" customHeight="1">
      <c r="A5" s="311"/>
      <c r="B5" s="1775" t="s">
        <v>737</v>
      </c>
      <c r="C5" s="1776"/>
      <c r="D5" s="1776"/>
      <c r="E5" s="1776"/>
      <c r="F5" s="1776"/>
      <c r="G5" s="1776"/>
      <c r="H5" s="1776"/>
      <c r="I5" s="313"/>
      <c r="J5" s="314"/>
      <c r="K5" s="315"/>
      <c r="N5" s="315"/>
    </row>
    <row r="6" spans="1:14" s="184" customFormat="1" ht="21" customHeight="1">
      <c r="A6" s="1780">
        <v>5111700000</v>
      </c>
      <c r="B6" s="1780"/>
      <c r="C6" s="312"/>
      <c r="D6" s="312"/>
      <c r="E6" s="312"/>
      <c r="F6" s="312"/>
      <c r="G6" s="312"/>
      <c r="H6" s="312"/>
      <c r="I6" s="313"/>
      <c r="J6" s="314"/>
      <c r="K6" s="315"/>
      <c r="N6" s="315"/>
    </row>
    <row r="7" spans="1:14" s="184" customFormat="1" ht="21" customHeight="1">
      <c r="A7" s="1781" t="s">
        <v>337</v>
      </c>
      <c r="B7" s="1781"/>
      <c r="C7" s="312"/>
      <c r="D7" s="312"/>
      <c r="E7" s="312"/>
      <c r="F7" s="312"/>
      <c r="G7" s="312"/>
      <c r="H7" s="312"/>
      <c r="I7" s="313"/>
      <c r="J7" s="314"/>
      <c r="K7" s="315"/>
      <c r="N7" s="315"/>
    </row>
    <row r="8" spans="1:14" s="91" customFormat="1" ht="9.75" customHeight="1" thickBot="1">
      <c r="A8" s="80"/>
      <c r="B8" s="92"/>
      <c r="C8" s="148"/>
      <c r="D8" s="148"/>
      <c r="E8" s="148"/>
      <c r="F8" s="148"/>
      <c r="G8" s="295"/>
      <c r="H8" s="307"/>
      <c r="I8" s="308"/>
      <c r="J8" s="309"/>
      <c r="K8" s="310" t="s">
        <v>338</v>
      </c>
      <c r="L8" s="72"/>
      <c r="M8" s="72"/>
      <c r="N8" s="72"/>
    </row>
    <row r="9" spans="1:14" s="43" customFormat="1" ht="15" customHeight="1">
      <c r="A9" s="1777" t="s">
        <v>172</v>
      </c>
      <c r="B9" s="1777" t="s">
        <v>339</v>
      </c>
      <c r="C9" s="317"/>
      <c r="D9" s="318" t="s">
        <v>254</v>
      </c>
      <c r="E9" s="319"/>
      <c r="F9" s="317"/>
      <c r="G9" s="318" t="s">
        <v>244</v>
      </c>
      <c r="H9" s="442"/>
      <c r="I9" s="317"/>
      <c r="J9" s="318" t="s">
        <v>320</v>
      </c>
      <c r="K9" s="319"/>
      <c r="L9" s="70"/>
      <c r="M9" s="70"/>
      <c r="N9" s="70"/>
    </row>
    <row r="10" spans="1:14" s="43" customFormat="1" ht="16.5" customHeight="1">
      <c r="A10" s="1778"/>
      <c r="B10" s="1778"/>
      <c r="C10" s="1766" t="s">
        <v>533</v>
      </c>
      <c r="D10" s="1769" t="s">
        <v>738</v>
      </c>
      <c r="E10" s="1772" t="s">
        <v>243</v>
      </c>
      <c r="F10" s="1766" t="s">
        <v>533</v>
      </c>
      <c r="G10" s="1769" t="s">
        <v>738</v>
      </c>
      <c r="H10" s="1772" t="s">
        <v>243</v>
      </c>
      <c r="I10" s="1766" t="s">
        <v>533</v>
      </c>
      <c r="J10" s="1769" t="s">
        <v>738</v>
      </c>
      <c r="K10" s="1772" t="s">
        <v>243</v>
      </c>
      <c r="L10" s="70"/>
      <c r="M10" s="70"/>
      <c r="N10" s="70"/>
    </row>
    <row r="11" spans="1:14" s="43" customFormat="1" ht="16.5" customHeight="1">
      <c r="A11" s="1778"/>
      <c r="B11" s="1778"/>
      <c r="C11" s="1767"/>
      <c r="D11" s="1770"/>
      <c r="E11" s="1773"/>
      <c r="F11" s="1767"/>
      <c r="G11" s="1770"/>
      <c r="H11" s="1773"/>
      <c r="I11" s="1767"/>
      <c r="J11" s="1770"/>
      <c r="K11" s="1773"/>
      <c r="L11" s="70"/>
      <c r="M11" s="70"/>
      <c r="N11" s="70"/>
    </row>
    <row r="12" spans="1:14" s="43" customFormat="1" ht="45.75" customHeight="1" thickBot="1">
      <c r="A12" s="1779"/>
      <c r="B12" s="1779"/>
      <c r="C12" s="1768"/>
      <c r="D12" s="1771"/>
      <c r="E12" s="1774"/>
      <c r="F12" s="1768"/>
      <c r="G12" s="1771"/>
      <c r="H12" s="1774"/>
      <c r="I12" s="1768"/>
      <c r="J12" s="1771"/>
      <c r="K12" s="1774"/>
      <c r="L12" s="70"/>
      <c r="M12" s="70"/>
      <c r="N12" s="70"/>
    </row>
    <row r="13" spans="1:14" s="63" customFormat="1" ht="15" customHeight="1" thickBot="1">
      <c r="A13" s="455">
        <v>1</v>
      </c>
      <c r="B13" s="316">
        <v>2</v>
      </c>
      <c r="C13" s="733">
        <v>3</v>
      </c>
      <c r="D13" s="94">
        <v>4</v>
      </c>
      <c r="E13" s="734">
        <v>5</v>
      </c>
      <c r="F13" s="304">
        <v>6</v>
      </c>
      <c r="G13" s="305">
        <v>7</v>
      </c>
      <c r="H13" s="94">
        <v>8</v>
      </c>
      <c r="I13" s="301">
        <v>9</v>
      </c>
      <c r="J13" s="302">
        <v>10</v>
      </c>
      <c r="K13" s="303">
        <v>11</v>
      </c>
      <c r="L13" s="93"/>
      <c r="M13" s="93"/>
      <c r="N13" s="93"/>
    </row>
    <row r="14" spans="1:18" s="18" customFormat="1" ht="19.5" thickBot="1">
      <c r="A14" s="456">
        <v>10000000</v>
      </c>
      <c r="B14" s="12" t="s">
        <v>256</v>
      </c>
      <c r="C14" s="13">
        <f>C15+C19+C23</f>
        <v>445376500</v>
      </c>
      <c r="D14" s="14">
        <f>D15+D18+D19+D23</f>
        <v>359853847.33</v>
      </c>
      <c r="E14" s="15">
        <f>D14/C14*100</f>
        <v>80.79767282961718</v>
      </c>
      <c r="F14" s="16">
        <f>F38</f>
        <v>284800</v>
      </c>
      <c r="G14" s="17">
        <f>G38</f>
        <v>273793.63</v>
      </c>
      <c r="H14" s="443">
        <f>H38</f>
        <v>96.13540379213484</v>
      </c>
      <c r="I14" s="16">
        <f>C14+F14</f>
        <v>445661300</v>
      </c>
      <c r="J14" s="14">
        <f>D14+G14</f>
        <v>360127640.96</v>
      </c>
      <c r="K14" s="15">
        <f>J14/I14*100</f>
        <v>80.80747441162156</v>
      </c>
      <c r="L14" s="4"/>
      <c r="M14" s="5"/>
      <c r="N14" s="5"/>
      <c r="Q14" s="43"/>
      <c r="R14" s="43"/>
    </row>
    <row r="15" spans="1:18" s="19" customFormat="1" ht="35.25" customHeight="1">
      <c r="A15" s="735">
        <v>11000000</v>
      </c>
      <c r="B15" s="736" t="s">
        <v>257</v>
      </c>
      <c r="C15" s="222">
        <f>C16+C17</f>
        <v>260598700</v>
      </c>
      <c r="D15" s="222">
        <f>D16+D17</f>
        <v>223255971.48999998</v>
      </c>
      <c r="E15" s="265">
        <f>D15/C15*100</f>
        <v>85.67040875107972</v>
      </c>
      <c r="F15" s="221"/>
      <c r="G15" s="223"/>
      <c r="H15" s="444"/>
      <c r="I15" s="224">
        <f>I16+I17</f>
        <v>260598700</v>
      </c>
      <c r="J15" s="223">
        <f>J16+J17</f>
        <v>223255971.48999998</v>
      </c>
      <c r="K15" s="290">
        <f>E15</f>
        <v>85.67040875107972</v>
      </c>
      <c r="L15" s="4"/>
      <c r="M15" s="5"/>
      <c r="N15" s="5"/>
      <c r="Q15" s="63"/>
      <c r="R15" s="63"/>
    </row>
    <row r="16" spans="1:18" ht="19.5" customHeight="1">
      <c r="A16" s="737">
        <v>11010000</v>
      </c>
      <c r="B16" s="738" t="s">
        <v>258</v>
      </c>
      <c r="C16" s="435">
        <v>259545300</v>
      </c>
      <c r="D16" s="261">
        <v>221880192.76</v>
      </c>
      <c r="E16" s="227">
        <f>D16/C16*100</f>
        <v>85.48804110881608</v>
      </c>
      <c r="F16" s="228"/>
      <c r="G16" s="229"/>
      <c r="H16" s="445"/>
      <c r="I16" s="228">
        <f>C16+F16</f>
        <v>259545300</v>
      </c>
      <c r="J16" s="229">
        <f>D16+G16</f>
        <v>221880192.76</v>
      </c>
      <c r="K16" s="277">
        <f aca="true" t="shared" si="0" ref="K16:K22">E16</f>
        <v>85.48804110881608</v>
      </c>
      <c r="L16" s="4"/>
      <c r="Q16" s="18"/>
      <c r="R16" s="18"/>
    </row>
    <row r="17" spans="1:18" s="22" customFormat="1" ht="39" customHeight="1">
      <c r="A17" s="739">
        <v>11020000</v>
      </c>
      <c r="B17" s="740" t="s">
        <v>271</v>
      </c>
      <c r="C17" s="228">
        <v>1053400</v>
      </c>
      <c r="D17" s="229">
        <v>1375778.73</v>
      </c>
      <c r="E17" s="227">
        <f>D17/C17*100</f>
        <v>130.60363869375357</v>
      </c>
      <c r="F17" s="231"/>
      <c r="G17" s="232"/>
      <c r="H17" s="446"/>
      <c r="I17" s="259">
        <f aca="true" t="shared" si="1" ref="I17:J20">C17+F17</f>
        <v>1053400</v>
      </c>
      <c r="J17" s="229">
        <f>D17+G17</f>
        <v>1375778.73</v>
      </c>
      <c r="K17" s="268">
        <f t="shared" si="0"/>
        <v>130.60363869375357</v>
      </c>
      <c r="L17" s="20"/>
      <c r="M17" s="21"/>
      <c r="N17" s="21"/>
      <c r="Q17" s="19"/>
      <c r="R17" s="19"/>
    </row>
    <row r="18" spans="1:14" s="22" customFormat="1" ht="17.25">
      <c r="A18" s="741">
        <v>13000000</v>
      </c>
      <c r="B18" s="742" t="s">
        <v>272</v>
      </c>
      <c r="C18" s="233">
        <v>0</v>
      </c>
      <c r="D18" s="234">
        <v>537.59</v>
      </c>
      <c r="E18" s="235" t="s">
        <v>261</v>
      </c>
      <c r="F18" s="236"/>
      <c r="G18" s="237"/>
      <c r="H18" s="447"/>
      <c r="I18" s="274">
        <f t="shared" si="1"/>
        <v>0</v>
      </c>
      <c r="J18" s="234">
        <f t="shared" si="1"/>
        <v>537.59</v>
      </c>
      <c r="K18" s="277" t="str">
        <f t="shared" si="0"/>
        <v>х</v>
      </c>
      <c r="L18" s="20"/>
      <c r="M18" s="21"/>
      <c r="N18" s="21"/>
    </row>
    <row r="19" spans="1:14" s="22" customFormat="1" ht="18.75" customHeight="1">
      <c r="A19" s="741">
        <v>14000000</v>
      </c>
      <c r="B19" s="743" t="s">
        <v>259</v>
      </c>
      <c r="C19" s="274">
        <f>C20+C21+C22</f>
        <v>18455000</v>
      </c>
      <c r="D19" s="234">
        <f>D20+D21+D22</f>
        <v>13451043.61</v>
      </c>
      <c r="E19" s="235">
        <f aca="true" t="shared" si="2" ref="E19:E37">D19/C19*100</f>
        <v>72.88563321593064</v>
      </c>
      <c r="F19" s="242"/>
      <c r="G19" s="243"/>
      <c r="H19" s="448"/>
      <c r="I19" s="274">
        <f t="shared" si="1"/>
        <v>18455000</v>
      </c>
      <c r="J19" s="234">
        <f t="shared" si="1"/>
        <v>13451043.61</v>
      </c>
      <c r="K19" s="291">
        <f t="shared" si="0"/>
        <v>72.88563321593064</v>
      </c>
      <c r="L19" s="20"/>
      <c r="M19" s="21"/>
      <c r="N19" s="21"/>
    </row>
    <row r="20" spans="1:14" s="87" customFormat="1" ht="33">
      <c r="A20" s="737">
        <v>14020000</v>
      </c>
      <c r="B20" s="744" t="s">
        <v>189</v>
      </c>
      <c r="C20" s="228">
        <v>266200</v>
      </c>
      <c r="D20" s="245">
        <v>885280.85</v>
      </c>
      <c r="E20" s="268" t="s">
        <v>746</v>
      </c>
      <c r="F20" s="231"/>
      <c r="G20" s="819"/>
      <c r="H20" s="446"/>
      <c r="I20" s="228">
        <f t="shared" si="1"/>
        <v>266200</v>
      </c>
      <c r="J20" s="229">
        <f>D20+G20</f>
        <v>885280.85</v>
      </c>
      <c r="K20" s="614" t="str">
        <f t="shared" si="0"/>
        <v>збільшення у 3,3 рази</v>
      </c>
      <c r="L20" s="820"/>
      <c r="M20" s="29"/>
      <c r="N20" s="29"/>
    </row>
    <row r="21" spans="1:14" s="22" customFormat="1" ht="38.25" customHeight="1">
      <c r="A21" s="737">
        <v>14030000</v>
      </c>
      <c r="B21" s="744" t="s">
        <v>190</v>
      </c>
      <c r="C21" s="228">
        <v>5228100</v>
      </c>
      <c r="D21" s="245">
        <v>3090336.32</v>
      </c>
      <c r="E21" s="227">
        <f t="shared" si="2"/>
        <v>59.11012260668311</v>
      </c>
      <c r="F21" s="242"/>
      <c r="G21" s="243"/>
      <c r="H21" s="448"/>
      <c r="I21" s="228">
        <f>C21+F21</f>
        <v>5228100</v>
      </c>
      <c r="J21" s="229">
        <f>D21+G21</f>
        <v>3090336.32</v>
      </c>
      <c r="K21" s="268">
        <f t="shared" si="0"/>
        <v>59.11012260668311</v>
      </c>
      <c r="L21" s="20"/>
      <c r="M21" s="21"/>
      <c r="N21" s="21"/>
    </row>
    <row r="22" spans="1:12" ht="39.75" customHeight="1">
      <c r="A22" s="737">
        <v>14040000</v>
      </c>
      <c r="B22" s="744" t="s">
        <v>534</v>
      </c>
      <c r="C22" s="228">
        <v>12960700</v>
      </c>
      <c r="D22" s="245">
        <v>9475426.44</v>
      </c>
      <c r="E22" s="227">
        <f t="shared" si="2"/>
        <v>73.10890954963853</v>
      </c>
      <c r="F22" s="242"/>
      <c r="G22" s="243"/>
      <c r="H22" s="448"/>
      <c r="I22" s="228">
        <f>C22+F22</f>
        <v>12960700</v>
      </c>
      <c r="J22" s="229">
        <f>D22+G22</f>
        <v>9475426.44</v>
      </c>
      <c r="K22" s="614">
        <f t="shared" si="0"/>
        <v>73.10890954963853</v>
      </c>
      <c r="L22" s="4"/>
    </row>
    <row r="23" spans="1:14" s="19" customFormat="1" ht="34.5">
      <c r="A23" s="741">
        <v>18000000</v>
      </c>
      <c r="B23" s="745" t="s">
        <v>535</v>
      </c>
      <c r="C23" s="1223">
        <f>C24+C35+C36+C37</f>
        <v>166322800</v>
      </c>
      <c r="D23" s="1223">
        <f>D24+D35+D36+D37</f>
        <v>123146294.63999999</v>
      </c>
      <c r="E23" s="235">
        <f t="shared" si="2"/>
        <v>74.0405372203931</v>
      </c>
      <c r="F23" s="242"/>
      <c r="G23" s="243"/>
      <c r="H23" s="446"/>
      <c r="I23" s="274">
        <f aca="true" t="shared" si="3" ref="I23:J37">C23</f>
        <v>166322800</v>
      </c>
      <c r="J23" s="234">
        <f t="shared" si="3"/>
        <v>123146294.63999999</v>
      </c>
      <c r="K23" s="291">
        <f>J23/I23*100</f>
        <v>74.0405372203931</v>
      </c>
      <c r="L23" s="5"/>
      <c r="M23" s="23"/>
      <c r="N23" s="5"/>
    </row>
    <row r="24" spans="1:13" ht="19.5" customHeight="1">
      <c r="A24" s="737">
        <v>18010000</v>
      </c>
      <c r="B24" s="746" t="s">
        <v>260</v>
      </c>
      <c r="C24" s="257">
        <f>C25+C30</f>
        <v>129642600</v>
      </c>
      <c r="D24" s="258">
        <f>D25+D30</f>
        <v>91369217.22</v>
      </c>
      <c r="E24" s="747">
        <f t="shared" si="2"/>
        <v>70.47777290797931</v>
      </c>
      <c r="F24" s="228"/>
      <c r="G24" s="245"/>
      <c r="H24" s="293"/>
      <c r="I24" s="228">
        <f>C24</f>
        <v>129642600</v>
      </c>
      <c r="J24" s="229">
        <f t="shared" si="3"/>
        <v>91369217.22</v>
      </c>
      <c r="K24" s="268">
        <f>J24/I24*100</f>
        <v>70.47777290797931</v>
      </c>
      <c r="M24" s="24"/>
    </row>
    <row r="25" spans="1:13" ht="19.5" customHeight="1">
      <c r="A25" s="737"/>
      <c r="B25" s="748" t="s">
        <v>536</v>
      </c>
      <c r="C25" s="257">
        <f>C26+C27+C28+C29</f>
        <v>5628300</v>
      </c>
      <c r="D25" s="258">
        <f>D26+D27+D28+D29</f>
        <v>5497036.4</v>
      </c>
      <c r="E25" s="227">
        <f t="shared" si="2"/>
        <v>97.66779311692696</v>
      </c>
      <c r="F25" s="228"/>
      <c r="G25" s="245"/>
      <c r="H25" s="293"/>
      <c r="I25" s="228">
        <f>C25</f>
        <v>5628300</v>
      </c>
      <c r="J25" s="229">
        <f t="shared" si="3"/>
        <v>5497036.4</v>
      </c>
      <c r="K25" s="268">
        <f>J25/I25*100</f>
        <v>97.66779311692696</v>
      </c>
      <c r="M25" s="24"/>
    </row>
    <row r="26" spans="1:13" ht="34.5" customHeight="1">
      <c r="A26" s="749">
        <v>18010100</v>
      </c>
      <c r="B26" s="748" t="s">
        <v>537</v>
      </c>
      <c r="C26" s="247">
        <v>14400</v>
      </c>
      <c r="D26" s="248">
        <v>11910.67</v>
      </c>
      <c r="E26" s="227">
        <f t="shared" si="2"/>
        <v>82.7129861111111</v>
      </c>
      <c r="F26" s="228"/>
      <c r="G26" s="245"/>
      <c r="H26" s="293"/>
      <c r="I26" s="228">
        <f t="shared" si="3"/>
        <v>14400</v>
      </c>
      <c r="J26" s="229">
        <f t="shared" si="3"/>
        <v>11910.67</v>
      </c>
      <c r="K26" s="268">
        <f aca="true" t="shared" si="4" ref="K26:K37">J26/I26*100</f>
        <v>82.7129861111111</v>
      </c>
      <c r="M26" s="24"/>
    </row>
    <row r="27" spans="1:13" ht="36.75" customHeight="1">
      <c r="A27" s="749">
        <v>18010200</v>
      </c>
      <c r="B27" s="748" t="s">
        <v>538</v>
      </c>
      <c r="C27" s="247">
        <v>510200</v>
      </c>
      <c r="D27" s="248">
        <v>324372.68</v>
      </c>
      <c r="E27" s="227">
        <f t="shared" si="2"/>
        <v>63.577553900431205</v>
      </c>
      <c r="F27" s="228"/>
      <c r="G27" s="245"/>
      <c r="H27" s="293"/>
      <c r="I27" s="228">
        <f t="shared" si="3"/>
        <v>510200</v>
      </c>
      <c r="J27" s="229">
        <f t="shared" si="3"/>
        <v>324372.68</v>
      </c>
      <c r="K27" s="268">
        <f t="shared" si="4"/>
        <v>63.577553900431205</v>
      </c>
      <c r="M27" s="24"/>
    </row>
    <row r="28" spans="1:13" ht="40.5" customHeight="1">
      <c r="A28" s="749">
        <v>18010300</v>
      </c>
      <c r="B28" s="748" t="s">
        <v>539</v>
      </c>
      <c r="C28" s="247">
        <v>1592500</v>
      </c>
      <c r="D28" s="248">
        <v>1399705.21</v>
      </c>
      <c r="E28" s="227">
        <f t="shared" si="2"/>
        <v>87.89357676609106</v>
      </c>
      <c r="F28" s="228"/>
      <c r="G28" s="245"/>
      <c r="H28" s="293"/>
      <c r="I28" s="228">
        <f t="shared" si="3"/>
        <v>1592500</v>
      </c>
      <c r="J28" s="229">
        <f t="shared" si="3"/>
        <v>1399705.21</v>
      </c>
      <c r="K28" s="268">
        <f t="shared" si="4"/>
        <v>87.89357676609106</v>
      </c>
      <c r="M28" s="24"/>
    </row>
    <row r="29" spans="1:13" ht="36" customHeight="1">
      <c r="A29" s="749">
        <v>18010400</v>
      </c>
      <c r="B29" s="748" t="s">
        <v>540</v>
      </c>
      <c r="C29" s="247">
        <v>3511200</v>
      </c>
      <c r="D29" s="248">
        <v>3761047.84</v>
      </c>
      <c r="E29" s="227">
        <f t="shared" si="2"/>
        <v>107.11573934837094</v>
      </c>
      <c r="F29" s="228"/>
      <c r="G29" s="245"/>
      <c r="H29" s="293"/>
      <c r="I29" s="228">
        <f t="shared" si="3"/>
        <v>3511200</v>
      </c>
      <c r="J29" s="229">
        <f t="shared" si="3"/>
        <v>3761047.84</v>
      </c>
      <c r="K29" s="268">
        <f t="shared" si="4"/>
        <v>107.11573934837094</v>
      </c>
      <c r="M29" s="24"/>
    </row>
    <row r="30" spans="1:13" ht="19.5" customHeight="1">
      <c r="A30" s="749"/>
      <c r="B30" s="748" t="s">
        <v>541</v>
      </c>
      <c r="C30" s="257">
        <f>C31+C32+C33+C34</f>
        <v>124014300</v>
      </c>
      <c r="D30" s="258">
        <f>D31+D32+D33+D34</f>
        <v>85872180.82</v>
      </c>
      <c r="E30" s="227">
        <f t="shared" si="2"/>
        <v>69.24377335516952</v>
      </c>
      <c r="F30" s="228"/>
      <c r="G30" s="245"/>
      <c r="H30" s="293"/>
      <c r="I30" s="228">
        <f t="shared" si="3"/>
        <v>124014300</v>
      </c>
      <c r="J30" s="229">
        <f t="shared" si="3"/>
        <v>85872180.82</v>
      </c>
      <c r="K30" s="268">
        <f t="shared" si="4"/>
        <v>69.24377335516952</v>
      </c>
      <c r="M30" s="24"/>
    </row>
    <row r="31" spans="1:13" ht="19.5" customHeight="1">
      <c r="A31" s="749">
        <v>18010500</v>
      </c>
      <c r="B31" s="748" t="s">
        <v>542</v>
      </c>
      <c r="C31" s="247">
        <v>88760300</v>
      </c>
      <c r="D31" s="248">
        <v>56692680.95</v>
      </c>
      <c r="E31" s="227">
        <f t="shared" si="2"/>
        <v>63.87166441528477</v>
      </c>
      <c r="F31" s="228"/>
      <c r="G31" s="245"/>
      <c r="H31" s="293"/>
      <c r="I31" s="228">
        <f t="shared" si="3"/>
        <v>88760300</v>
      </c>
      <c r="J31" s="229">
        <f t="shared" si="3"/>
        <v>56692680.95</v>
      </c>
      <c r="K31" s="268">
        <f t="shared" si="4"/>
        <v>63.87166441528477</v>
      </c>
      <c r="M31" s="24"/>
    </row>
    <row r="32" spans="1:13" ht="18.75" customHeight="1">
      <c r="A32" s="749">
        <v>18010600</v>
      </c>
      <c r="B32" s="748" t="s">
        <v>543</v>
      </c>
      <c r="C32" s="247">
        <v>31424100</v>
      </c>
      <c r="D32" s="248">
        <v>26712178.21</v>
      </c>
      <c r="E32" s="227">
        <f t="shared" si="2"/>
        <v>85.00538825296509</v>
      </c>
      <c r="F32" s="228"/>
      <c r="G32" s="245"/>
      <c r="H32" s="293"/>
      <c r="I32" s="228">
        <f t="shared" si="3"/>
        <v>31424100</v>
      </c>
      <c r="J32" s="229">
        <f t="shared" si="3"/>
        <v>26712178.21</v>
      </c>
      <c r="K32" s="268">
        <f t="shared" si="4"/>
        <v>85.00538825296509</v>
      </c>
      <c r="M32" s="24"/>
    </row>
    <row r="33" spans="1:13" ht="19.5" customHeight="1">
      <c r="A33" s="749">
        <v>18010700</v>
      </c>
      <c r="B33" s="748" t="s">
        <v>544</v>
      </c>
      <c r="C33" s="247">
        <v>1693900</v>
      </c>
      <c r="D33" s="248">
        <v>859970.42</v>
      </c>
      <c r="E33" s="227">
        <f t="shared" si="2"/>
        <v>50.76866521046107</v>
      </c>
      <c r="F33" s="228"/>
      <c r="G33" s="245"/>
      <c r="H33" s="293"/>
      <c r="I33" s="228">
        <f t="shared" si="3"/>
        <v>1693900</v>
      </c>
      <c r="J33" s="229">
        <f>D33</f>
        <v>859970.42</v>
      </c>
      <c r="K33" s="268">
        <f t="shared" si="4"/>
        <v>50.76866521046107</v>
      </c>
      <c r="M33" s="24"/>
    </row>
    <row r="34" spans="1:13" ht="19.5" customHeight="1">
      <c r="A34" s="749">
        <v>18010900</v>
      </c>
      <c r="B34" s="748" t="s">
        <v>545</v>
      </c>
      <c r="C34" s="247">
        <v>2136000</v>
      </c>
      <c r="D34" s="248">
        <v>1607351.24</v>
      </c>
      <c r="E34" s="227">
        <f t="shared" si="2"/>
        <v>75.25052621722847</v>
      </c>
      <c r="F34" s="228"/>
      <c r="G34" s="245"/>
      <c r="H34" s="293"/>
      <c r="I34" s="228">
        <f t="shared" si="3"/>
        <v>2136000</v>
      </c>
      <c r="J34" s="229">
        <f t="shared" si="3"/>
        <v>1607351.24</v>
      </c>
      <c r="K34" s="268">
        <f t="shared" si="4"/>
        <v>75.25052621722847</v>
      </c>
      <c r="M34" s="24"/>
    </row>
    <row r="35" spans="1:13" ht="19.5" customHeight="1">
      <c r="A35" s="749">
        <v>18011000</v>
      </c>
      <c r="B35" s="748" t="s">
        <v>682</v>
      </c>
      <c r="C35" s="247">
        <v>0</v>
      </c>
      <c r="D35" s="248">
        <v>60416.67</v>
      </c>
      <c r="E35" s="227" t="s">
        <v>261</v>
      </c>
      <c r="F35" s="228"/>
      <c r="G35" s="245"/>
      <c r="H35" s="293"/>
      <c r="I35" s="228">
        <f t="shared" si="3"/>
        <v>0</v>
      </c>
      <c r="J35" s="229">
        <f t="shared" si="3"/>
        <v>60416.67</v>
      </c>
      <c r="K35" s="268" t="s">
        <v>261</v>
      </c>
      <c r="M35" s="24"/>
    </row>
    <row r="36" spans="1:13" ht="19.5" customHeight="1">
      <c r="A36" s="749" t="s">
        <v>546</v>
      </c>
      <c r="B36" s="748" t="s">
        <v>547</v>
      </c>
      <c r="C36" s="247">
        <v>104500</v>
      </c>
      <c r="D36" s="248">
        <v>4689.85</v>
      </c>
      <c r="E36" s="227">
        <f t="shared" si="2"/>
        <v>4.487894736842105</v>
      </c>
      <c r="F36" s="228"/>
      <c r="G36" s="245"/>
      <c r="H36" s="293"/>
      <c r="I36" s="228">
        <f t="shared" si="3"/>
        <v>104500</v>
      </c>
      <c r="J36" s="229">
        <f t="shared" si="3"/>
        <v>4689.85</v>
      </c>
      <c r="K36" s="268">
        <f t="shared" si="4"/>
        <v>4.487894736842105</v>
      </c>
      <c r="M36" s="24"/>
    </row>
    <row r="37" spans="1:13" ht="19.5" customHeight="1">
      <c r="A37" s="749" t="s">
        <v>548</v>
      </c>
      <c r="B37" s="748" t="s">
        <v>549</v>
      </c>
      <c r="C37" s="247">
        <v>36575700</v>
      </c>
      <c r="D37" s="248">
        <v>31711970.9</v>
      </c>
      <c r="E37" s="227">
        <f t="shared" si="2"/>
        <v>86.70229387270784</v>
      </c>
      <c r="F37" s="228"/>
      <c r="G37" s="245"/>
      <c r="H37" s="293"/>
      <c r="I37" s="228">
        <f t="shared" si="3"/>
        <v>36575700</v>
      </c>
      <c r="J37" s="229">
        <f t="shared" si="3"/>
        <v>31711970.9</v>
      </c>
      <c r="K37" s="268">
        <f t="shared" si="4"/>
        <v>86.70229387270784</v>
      </c>
      <c r="M37" s="24"/>
    </row>
    <row r="38" spans="1:14" s="19" customFormat="1" ht="18.75" customHeight="1">
      <c r="A38" s="741">
        <v>19000000</v>
      </c>
      <c r="B38" s="750" t="s">
        <v>262</v>
      </c>
      <c r="C38" s="242"/>
      <c r="D38" s="243"/>
      <c r="E38" s="235"/>
      <c r="F38" s="242">
        <f>F39</f>
        <v>284800</v>
      </c>
      <c r="G38" s="234">
        <f>G39</f>
        <v>273793.63</v>
      </c>
      <c r="H38" s="448">
        <f>G38/F38*100</f>
        <v>96.13540379213484</v>
      </c>
      <c r="I38" s="242">
        <f>I39</f>
        <v>284800</v>
      </c>
      <c r="J38" s="234">
        <f>J39</f>
        <v>273793.63</v>
      </c>
      <c r="K38" s="235">
        <f>H38</f>
        <v>96.13540379213484</v>
      </c>
      <c r="L38" s="5"/>
      <c r="M38" s="26"/>
      <c r="N38" s="5"/>
    </row>
    <row r="39" spans="1:14" s="18" customFormat="1" ht="18.75" customHeight="1">
      <c r="A39" s="737">
        <v>19010000</v>
      </c>
      <c r="B39" s="746" t="s">
        <v>263</v>
      </c>
      <c r="C39" s="228"/>
      <c r="D39" s="245"/>
      <c r="E39" s="227"/>
      <c r="F39" s="228">
        <v>284800</v>
      </c>
      <c r="G39" s="229">
        <v>273793.63</v>
      </c>
      <c r="H39" s="293">
        <f>G39/F39*100</f>
        <v>96.13540379213484</v>
      </c>
      <c r="I39" s="228">
        <f aca="true" t="shared" si="5" ref="I39:J45">C39+F39</f>
        <v>284800</v>
      </c>
      <c r="J39" s="229">
        <f t="shared" si="5"/>
        <v>273793.63</v>
      </c>
      <c r="K39" s="227">
        <f>H39</f>
        <v>96.13540379213484</v>
      </c>
      <c r="L39" s="5"/>
      <c r="M39" s="23"/>
      <c r="N39" s="5"/>
    </row>
    <row r="40" spans="1:14" s="19" customFormat="1" ht="32.25" customHeight="1" thickBot="1">
      <c r="A40" s="984">
        <v>20000000</v>
      </c>
      <c r="B40" s="985" t="s">
        <v>264</v>
      </c>
      <c r="C40" s="986">
        <f>C41+C48+C54</f>
        <v>5600900</v>
      </c>
      <c r="D40" s="987">
        <f>D41+D48+D54</f>
        <v>5501847.359999999</v>
      </c>
      <c r="E40" s="988">
        <f aca="true" t="shared" si="6" ref="E40:E45">D40/C40*100</f>
        <v>98.23148708243316</v>
      </c>
      <c r="F40" s="989">
        <f>F54+F58</f>
        <v>13507100</v>
      </c>
      <c r="G40" s="990">
        <f>G41+G54+G58</f>
        <v>11569910.45</v>
      </c>
      <c r="H40" s="991">
        <f>G40/F40*100</f>
        <v>85.65799061234462</v>
      </c>
      <c r="I40" s="986">
        <f t="shared" si="5"/>
        <v>19108000</v>
      </c>
      <c r="J40" s="987">
        <f>D40+G40</f>
        <v>17071757.81</v>
      </c>
      <c r="K40" s="991">
        <f>J40/I40*100</f>
        <v>89.34350957714045</v>
      </c>
      <c r="L40" s="5"/>
      <c r="M40" s="25"/>
      <c r="N40" s="5"/>
    </row>
    <row r="41" spans="1:14" s="87" customFormat="1" ht="24" customHeight="1">
      <c r="A41" s="751">
        <v>21000000</v>
      </c>
      <c r="B41" s="752" t="s">
        <v>265</v>
      </c>
      <c r="C41" s="488">
        <f>C42+C43+C44+C45</f>
        <v>969300</v>
      </c>
      <c r="D41" s="222">
        <f>D42+D43+D44+D45+D46</f>
        <v>933073.08</v>
      </c>
      <c r="E41" s="753">
        <f>D41/C41*100</f>
        <v>96.26256886412875</v>
      </c>
      <c r="F41" s="488">
        <f>F47</f>
        <v>0</v>
      </c>
      <c r="G41" s="222">
        <f>G47</f>
        <v>31668</v>
      </c>
      <c r="H41" s="754" t="str">
        <f>H47</f>
        <v>х</v>
      </c>
      <c r="I41" s="488">
        <f t="shared" si="5"/>
        <v>969300</v>
      </c>
      <c r="J41" s="222">
        <f t="shared" si="5"/>
        <v>964741.08</v>
      </c>
      <c r="K41" s="278">
        <f>J41/I41*100</f>
        <v>99.52966883317858</v>
      </c>
      <c r="L41" s="29"/>
      <c r="M41" s="23"/>
      <c r="N41" s="29"/>
    </row>
    <row r="42" spans="1:13" ht="38.25" customHeight="1">
      <c r="A42" s="755">
        <v>21010300</v>
      </c>
      <c r="B42" s="756" t="s">
        <v>266</v>
      </c>
      <c r="C42" s="257">
        <v>2300</v>
      </c>
      <c r="D42" s="258">
        <v>133688</v>
      </c>
      <c r="E42" s="614" t="s">
        <v>683</v>
      </c>
      <c r="F42" s="259"/>
      <c r="G42" s="232"/>
      <c r="H42" s="449"/>
      <c r="I42" s="228">
        <f t="shared" si="5"/>
        <v>2300</v>
      </c>
      <c r="J42" s="229">
        <f t="shared" si="5"/>
        <v>133688</v>
      </c>
      <c r="K42" s="260" t="str">
        <f>E42</f>
        <v>збільшення у 24,1 разів</v>
      </c>
      <c r="M42" s="24"/>
    </row>
    <row r="43" spans="1:13" ht="25.5" customHeight="1">
      <c r="A43" s="755">
        <v>21081100</v>
      </c>
      <c r="B43" s="757" t="s">
        <v>267</v>
      </c>
      <c r="C43" s="228">
        <v>82700</v>
      </c>
      <c r="D43" s="229">
        <v>43157.5</v>
      </c>
      <c r="E43" s="614">
        <f t="shared" si="6"/>
        <v>52.185610640870614</v>
      </c>
      <c r="F43" s="228"/>
      <c r="G43" s="232"/>
      <c r="H43" s="449"/>
      <c r="I43" s="228">
        <f t="shared" si="5"/>
        <v>82700</v>
      </c>
      <c r="J43" s="229">
        <f t="shared" si="5"/>
        <v>43157.5</v>
      </c>
      <c r="K43" s="260">
        <f>J43/I43*100</f>
        <v>52.185610640870614</v>
      </c>
      <c r="M43" s="24"/>
    </row>
    <row r="44" spans="1:14" s="19" customFormat="1" ht="33">
      <c r="A44" s="758">
        <v>21081500</v>
      </c>
      <c r="B44" s="759" t="s">
        <v>325</v>
      </c>
      <c r="C44" s="225">
        <v>0</v>
      </c>
      <c r="D44" s="261">
        <v>77763</v>
      </c>
      <c r="E44" s="614" t="s">
        <v>261</v>
      </c>
      <c r="F44" s="225"/>
      <c r="G44" s="262"/>
      <c r="H44" s="450"/>
      <c r="I44" s="228">
        <f t="shared" si="5"/>
        <v>0</v>
      </c>
      <c r="J44" s="229">
        <f t="shared" si="5"/>
        <v>77763</v>
      </c>
      <c r="K44" s="260" t="s">
        <v>261</v>
      </c>
      <c r="L44" s="5"/>
      <c r="M44" s="24"/>
      <c r="N44" s="5"/>
    </row>
    <row r="45" spans="1:14" s="19" customFormat="1" ht="18.75" customHeight="1">
      <c r="A45" s="758">
        <v>21081700</v>
      </c>
      <c r="B45" s="759" t="s">
        <v>384</v>
      </c>
      <c r="C45" s="435">
        <v>884300</v>
      </c>
      <c r="D45" s="261">
        <v>675784.58</v>
      </c>
      <c r="E45" s="614">
        <f t="shared" si="6"/>
        <v>76.42028497116364</v>
      </c>
      <c r="F45" s="225"/>
      <c r="G45" s="262"/>
      <c r="H45" s="450"/>
      <c r="I45" s="228">
        <f t="shared" si="5"/>
        <v>884300</v>
      </c>
      <c r="J45" s="229">
        <f t="shared" si="5"/>
        <v>675784.58</v>
      </c>
      <c r="K45" s="260">
        <f>J45/I45*100</f>
        <v>76.42028497116364</v>
      </c>
      <c r="L45" s="5"/>
      <c r="M45" s="24"/>
      <c r="N45" s="5"/>
    </row>
    <row r="46" spans="1:14" s="19" customFormat="1" ht="56.25" customHeight="1">
      <c r="A46" s="758">
        <v>21082400</v>
      </c>
      <c r="B46" s="759" t="s">
        <v>460</v>
      </c>
      <c r="C46" s="435">
        <v>0</v>
      </c>
      <c r="D46" s="261">
        <v>2680</v>
      </c>
      <c r="E46" s="614" t="s">
        <v>261</v>
      </c>
      <c r="F46" s="225"/>
      <c r="G46" s="262"/>
      <c r="H46" s="450"/>
      <c r="I46" s="228">
        <v>0</v>
      </c>
      <c r="J46" s="229">
        <f>D46+G46</f>
        <v>2680</v>
      </c>
      <c r="K46" s="260" t="s">
        <v>261</v>
      </c>
      <c r="L46" s="5"/>
      <c r="M46" s="24"/>
      <c r="N46" s="5"/>
    </row>
    <row r="47" spans="1:14" s="19" customFormat="1" ht="33">
      <c r="A47" s="758">
        <v>21110000</v>
      </c>
      <c r="B47" s="759" t="s">
        <v>423</v>
      </c>
      <c r="C47" s="435"/>
      <c r="D47" s="261"/>
      <c r="E47" s="263"/>
      <c r="F47" s="225">
        <v>0</v>
      </c>
      <c r="G47" s="261">
        <v>31668</v>
      </c>
      <c r="H47" s="472" t="s">
        <v>261</v>
      </c>
      <c r="I47" s="225">
        <v>0</v>
      </c>
      <c r="J47" s="229">
        <f>D47+G47</f>
        <v>31668</v>
      </c>
      <c r="K47" s="436" t="s">
        <v>261</v>
      </c>
      <c r="L47" s="5"/>
      <c r="M47" s="24"/>
      <c r="N47" s="5"/>
    </row>
    <row r="48" spans="1:14" s="19" customFormat="1" ht="36.75" customHeight="1">
      <c r="A48" s="751">
        <v>22000000</v>
      </c>
      <c r="B48" s="760" t="s">
        <v>268</v>
      </c>
      <c r="C48" s="264">
        <f>C49+C50+C51+C52+C53</f>
        <v>2753400</v>
      </c>
      <c r="D48" s="454">
        <f>D49+D50+D51+D52+D53</f>
        <v>2325712.1399999997</v>
      </c>
      <c r="E48" s="265">
        <f aca="true" t="shared" si="7" ref="E48:E56">D48/C48*100</f>
        <v>84.46691871867507</v>
      </c>
      <c r="F48" s="266"/>
      <c r="G48" s="262"/>
      <c r="H48" s="450"/>
      <c r="I48" s="246">
        <f>I49+I50+I51+I52+I53</f>
        <v>2753400</v>
      </c>
      <c r="J48" s="761">
        <f>J49+J50+J51+J52+J53</f>
        <v>2325712.1399999997</v>
      </c>
      <c r="K48" s="265">
        <f>J48/I48*100</f>
        <v>84.46691871867507</v>
      </c>
      <c r="L48" s="5"/>
      <c r="M48" s="24"/>
      <c r="N48" s="5"/>
    </row>
    <row r="49" spans="1:14" s="19" customFormat="1" ht="33">
      <c r="A49" s="762">
        <v>22010300</v>
      </c>
      <c r="B49" s="763" t="s">
        <v>269</v>
      </c>
      <c r="C49" s="247">
        <v>112500</v>
      </c>
      <c r="D49" s="258">
        <v>71890</v>
      </c>
      <c r="E49" s="227">
        <f t="shared" si="7"/>
        <v>63.90222222222223</v>
      </c>
      <c r="F49" s="266"/>
      <c r="G49" s="262"/>
      <c r="H49" s="450"/>
      <c r="I49" s="228">
        <f aca="true" t="shared" si="8" ref="I49:J57">C49+F49</f>
        <v>112500</v>
      </c>
      <c r="J49" s="261">
        <f>D49+G49</f>
        <v>71890</v>
      </c>
      <c r="K49" s="267">
        <f>J49/I49*100</f>
        <v>63.90222222222223</v>
      </c>
      <c r="L49" s="5"/>
      <c r="M49" s="24"/>
      <c r="N49" s="5"/>
    </row>
    <row r="50" spans="1:14" s="19" customFormat="1" ht="40.5" customHeight="1">
      <c r="A50" s="737">
        <v>22012500</v>
      </c>
      <c r="B50" s="764" t="s">
        <v>270</v>
      </c>
      <c r="C50" s="247">
        <v>1320400</v>
      </c>
      <c r="D50" s="258">
        <v>1104023.19</v>
      </c>
      <c r="E50" s="268">
        <f t="shared" si="7"/>
        <v>83.61278324750076</v>
      </c>
      <c r="F50" s="228"/>
      <c r="G50" s="229"/>
      <c r="H50" s="438"/>
      <c r="I50" s="228">
        <f t="shared" si="8"/>
        <v>1320400</v>
      </c>
      <c r="J50" s="261">
        <f t="shared" si="8"/>
        <v>1104023.19</v>
      </c>
      <c r="K50" s="267">
        <f>J50/I50*100</f>
        <v>83.61278324750076</v>
      </c>
      <c r="L50" s="5"/>
      <c r="M50" s="24"/>
      <c r="N50" s="5"/>
    </row>
    <row r="51" spans="1:13" ht="33">
      <c r="A51" s="737">
        <v>22012600</v>
      </c>
      <c r="B51" s="764" t="s">
        <v>160</v>
      </c>
      <c r="C51" s="247">
        <v>294300</v>
      </c>
      <c r="D51" s="248">
        <v>329635</v>
      </c>
      <c r="E51" s="227">
        <f t="shared" si="7"/>
        <v>112.00645599728169</v>
      </c>
      <c r="F51" s="228"/>
      <c r="G51" s="229"/>
      <c r="H51" s="438"/>
      <c r="I51" s="228">
        <f t="shared" si="8"/>
        <v>294300</v>
      </c>
      <c r="J51" s="261">
        <f t="shared" si="8"/>
        <v>329635</v>
      </c>
      <c r="K51" s="267">
        <f>J51/I51*100</f>
        <v>112.00645599728169</v>
      </c>
      <c r="L51" s="4"/>
      <c r="M51" s="24"/>
    </row>
    <row r="52" spans="1:14" s="19" customFormat="1" ht="33">
      <c r="A52" s="765">
        <v>22080400</v>
      </c>
      <c r="B52" s="766" t="s">
        <v>550</v>
      </c>
      <c r="C52" s="247">
        <v>1016000</v>
      </c>
      <c r="D52" s="258">
        <v>711832.38</v>
      </c>
      <c r="E52" s="227">
        <f t="shared" si="7"/>
        <v>70.06224212598426</v>
      </c>
      <c r="F52" s="228"/>
      <c r="G52" s="232"/>
      <c r="H52" s="449"/>
      <c r="I52" s="228">
        <f t="shared" si="8"/>
        <v>1016000</v>
      </c>
      <c r="J52" s="229">
        <f t="shared" si="8"/>
        <v>711832.38</v>
      </c>
      <c r="K52" s="240">
        <f>J52/I52*100</f>
        <v>70.06224212598426</v>
      </c>
      <c r="L52" s="5"/>
      <c r="M52" s="26"/>
      <c r="N52" s="5"/>
    </row>
    <row r="53" spans="1:13" ht="41.25" customHeight="1">
      <c r="A53" s="629">
        <v>22090000</v>
      </c>
      <c r="B53" s="767" t="s">
        <v>551</v>
      </c>
      <c r="C53" s="228">
        <v>10200</v>
      </c>
      <c r="D53" s="229">
        <v>108331.57</v>
      </c>
      <c r="E53" s="268" t="s">
        <v>739</v>
      </c>
      <c r="F53" s="228"/>
      <c r="G53" s="229"/>
      <c r="H53" s="438"/>
      <c r="I53" s="228">
        <f t="shared" si="8"/>
        <v>10200</v>
      </c>
      <c r="J53" s="229">
        <f t="shared" si="8"/>
        <v>108331.57</v>
      </c>
      <c r="K53" s="260" t="str">
        <f>E53</f>
        <v>збільшення у 10,6 разів</v>
      </c>
      <c r="M53" s="26"/>
    </row>
    <row r="54" spans="1:14" s="441" customFormat="1" ht="43.5" customHeight="1">
      <c r="A54" s="751">
        <v>24000000</v>
      </c>
      <c r="B54" s="768" t="s">
        <v>161</v>
      </c>
      <c r="C54" s="488">
        <f>C55+C56</f>
        <v>1878200</v>
      </c>
      <c r="D54" s="234">
        <f>D55+D56</f>
        <v>2243062.1399999997</v>
      </c>
      <c r="E54" s="235">
        <f t="shared" si="7"/>
        <v>119.42616015333829</v>
      </c>
      <c r="F54" s="488">
        <f>F57</f>
        <v>654600</v>
      </c>
      <c r="G54" s="234">
        <f>G57</f>
        <v>1044729.21</v>
      </c>
      <c r="H54" s="451">
        <f>G54/F54*100</f>
        <v>159.59810724106325</v>
      </c>
      <c r="I54" s="769">
        <f>C54+F54</f>
        <v>2532800</v>
      </c>
      <c r="J54" s="234">
        <f t="shared" si="8"/>
        <v>3287791.3499999996</v>
      </c>
      <c r="K54" s="770">
        <f>E54</f>
        <v>119.42616015333829</v>
      </c>
      <c r="L54" s="439"/>
      <c r="M54" s="440"/>
      <c r="N54" s="439"/>
    </row>
    <row r="55" spans="1:14" s="27" customFormat="1" ht="34.5" customHeight="1">
      <c r="A55" s="737">
        <v>24060300</v>
      </c>
      <c r="B55" s="757" t="s">
        <v>162</v>
      </c>
      <c r="C55" s="228">
        <v>50000</v>
      </c>
      <c r="D55" s="245">
        <v>360965.24</v>
      </c>
      <c r="E55" s="268" t="s">
        <v>740</v>
      </c>
      <c r="F55" s="228"/>
      <c r="G55" s="229"/>
      <c r="H55" s="446"/>
      <c r="I55" s="228">
        <f t="shared" si="8"/>
        <v>50000</v>
      </c>
      <c r="J55" s="229">
        <f t="shared" si="8"/>
        <v>360965.24</v>
      </c>
      <c r="K55" s="260" t="str">
        <f>E55</f>
        <v>збільшення у 7,2 разів</v>
      </c>
      <c r="L55" s="11"/>
      <c r="M55" s="23"/>
      <c r="N55" s="11"/>
    </row>
    <row r="56" spans="1:13" ht="99">
      <c r="A56" s="755">
        <v>24062200</v>
      </c>
      <c r="B56" s="766" t="s">
        <v>326</v>
      </c>
      <c r="C56" s="228">
        <v>1828200</v>
      </c>
      <c r="D56" s="258">
        <v>1882096.9</v>
      </c>
      <c r="E56" s="227">
        <f t="shared" si="7"/>
        <v>102.94808554862706</v>
      </c>
      <c r="F56" s="228"/>
      <c r="G56" s="229"/>
      <c r="H56" s="452"/>
      <c r="I56" s="228">
        <f t="shared" si="8"/>
        <v>1828200</v>
      </c>
      <c r="J56" s="229">
        <f t="shared" si="8"/>
        <v>1882096.9</v>
      </c>
      <c r="K56" s="260">
        <f>E56</f>
        <v>102.94808554862706</v>
      </c>
      <c r="M56" s="23"/>
    </row>
    <row r="57" spans="1:13" ht="16.5">
      <c r="A57" s="755">
        <v>24170000</v>
      </c>
      <c r="B57" s="766" t="s">
        <v>163</v>
      </c>
      <c r="C57" s="247"/>
      <c r="D57" s="258"/>
      <c r="E57" s="1251"/>
      <c r="F57" s="228">
        <v>654600</v>
      </c>
      <c r="G57" s="229">
        <v>1044729.21</v>
      </c>
      <c r="H57" s="293">
        <f>G57/F57*100</f>
        <v>159.59810724106325</v>
      </c>
      <c r="I57" s="228">
        <f t="shared" si="8"/>
        <v>654600</v>
      </c>
      <c r="J57" s="229">
        <f t="shared" si="8"/>
        <v>1044729.21</v>
      </c>
      <c r="K57" s="260">
        <f>J57/I57*100</f>
        <v>159.59810724106325</v>
      </c>
      <c r="M57" s="23"/>
    </row>
    <row r="58" spans="1:13" ht="32.25" customHeight="1" thickBot="1">
      <c r="A58" s="771">
        <v>25000000</v>
      </c>
      <c r="B58" s="772" t="s">
        <v>164</v>
      </c>
      <c r="C58" s="269"/>
      <c r="D58" s="270"/>
      <c r="E58" s="230"/>
      <c r="F58" s="236">
        <v>12852500</v>
      </c>
      <c r="G58" s="239">
        <v>10493513.24</v>
      </c>
      <c r="H58" s="445">
        <f>G58/F58*100</f>
        <v>81.64569725734293</v>
      </c>
      <c r="I58" s="236">
        <f>F58+C58</f>
        <v>12852500</v>
      </c>
      <c r="J58" s="239">
        <f>G58+D58</f>
        <v>10493513.24</v>
      </c>
      <c r="K58" s="238">
        <f>J58/I58*100</f>
        <v>81.64569725734293</v>
      </c>
      <c r="M58" s="23"/>
    </row>
    <row r="59" spans="1:13" ht="50.25" customHeight="1" thickBot="1">
      <c r="A59" s="249">
        <v>30000000</v>
      </c>
      <c r="B59" s="773" t="s">
        <v>165</v>
      </c>
      <c r="C59" s="250"/>
      <c r="D59" s="251"/>
      <c r="E59" s="271"/>
      <c r="F59" s="250">
        <f>F60+F61</f>
        <v>271600</v>
      </c>
      <c r="G59" s="251">
        <f>G60+G61</f>
        <v>319415.3</v>
      </c>
      <c r="H59" s="272">
        <f>G59/F59*100</f>
        <v>117.6050441826215</v>
      </c>
      <c r="I59" s="250">
        <f>F59</f>
        <v>271600</v>
      </c>
      <c r="J59" s="251">
        <f>J60+J61</f>
        <v>319415.3</v>
      </c>
      <c r="K59" s="272">
        <f>H59</f>
        <v>117.6050441826215</v>
      </c>
      <c r="M59" s="28"/>
    </row>
    <row r="60" spans="1:14" s="18" customFormat="1" ht="33">
      <c r="A60" s="615">
        <v>31030000</v>
      </c>
      <c r="B60" s="774" t="s">
        <v>385</v>
      </c>
      <c r="C60" s="480"/>
      <c r="D60" s="479"/>
      <c r="E60" s="478"/>
      <c r="F60" s="225">
        <v>75000</v>
      </c>
      <c r="G60" s="261">
        <v>0</v>
      </c>
      <c r="H60" s="436">
        <f>G60/F60*100</f>
        <v>0</v>
      </c>
      <c r="I60" s="226">
        <f>F60</f>
        <v>75000</v>
      </c>
      <c r="J60" s="261">
        <f>G60</f>
        <v>0</v>
      </c>
      <c r="K60" s="436">
        <f>H60</f>
        <v>0</v>
      </c>
      <c r="L60" s="5"/>
      <c r="M60" s="23"/>
      <c r="N60" s="5"/>
    </row>
    <row r="61" spans="1:14" s="180" customFormat="1" ht="61.5" customHeight="1" thickBot="1">
      <c r="A61" s="632">
        <v>33010100</v>
      </c>
      <c r="B61" s="775" t="s">
        <v>273</v>
      </c>
      <c r="C61" s="633"/>
      <c r="D61" s="631"/>
      <c r="E61" s="634"/>
      <c r="F61" s="630">
        <v>196600</v>
      </c>
      <c r="G61" s="631">
        <v>319415.3</v>
      </c>
      <c r="H61" s="436">
        <f>G61/F61*100</f>
        <v>162.46963377416074</v>
      </c>
      <c r="I61" s="636">
        <f>F61+C61</f>
        <v>196600</v>
      </c>
      <c r="J61" s="637">
        <f>G61+D61</f>
        <v>319415.3</v>
      </c>
      <c r="K61" s="635">
        <f>H61</f>
        <v>162.46963377416074</v>
      </c>
      <c r="L61" s="179"/>
      <c r="M61" s="28"/>
      <c r="N61" s="179"/>
    </row>
    <row r="62" spans="1:14" s="182" customFormat="1" ht="25.5" customHeight="1" thickBot="1">
      <c r="A62" s="249">
        <v>50000000</v>
      </c>
      <c r="B62" s="776" t="s">
        <v>166</v>
      </c>
      <c r="C62" s="616"/>
      <c r="D62" s="251"/>
      <c r="E62" s="617"/>
      <c r="F62" s="251">
        <f>F63</f>
        <v>0</v>
      </c>
      <c r="G62" s="251">
        <f>G63</f>
        <v>31981.88</v>
      </c>
      <c r="H62" s="618" t="s">
        <v>261</v>
      </c>
      <c r="I62" s="254">
        <f>I63</f>
        <v>0</v>
      </c>
      <c r="J62" s="251">
        <f>J63</f>
        <v>31981.88</v>
      </c>
      <c r="K62" s="272" t="s">
        <v>261</v>
      </c>
      <c r="L62" s="181"/>
      <c r="M62" s="24"/>
      <c r="N62" s="181"/>
    </row>
    <row r="63" spans="1:14" s="182" customFormat="1" ht="39.75" customHeight="1" thickBot="1">
      <c r="A63" s="619">
        <v>50110000</v>
      </c>
      <c r="B63" s="777" t="s">
        <v>167</v>
      </c>
      <c r="C63" s="778"/>
      <c r="D63" s="622"/>
      <c r="E63" s="623"/>
      <c r="F63" s="708">
        <v>0</v>
      </c>
      <c r="G63" s="709">
        <v>31981.88</v>
      </c>
      <c r="H63" s="710" t="s">
        <v>261</v>
      </c>
      <c r="I63" s="708">
        <f>F63+C63</f>
        <v>0</v>
      </c>
      <c r="J63" s="709">
        <f>D63+G63</f>
        <v>31981.88</v>
      </c>
      <c r="K63" s="711" t="s">
        <v>261</v>
      </c>
      <c r="L63" s="181"/>
      <c r="M63" s="24"/>
      <c r="N63" s="181"/>
    </row>
    <row r="64" spans="1:14" s="31" customFormat="1" ht="32.25" customHeight="1" thickBot="1">
      <c r="A64" s="619"/>
      <c r="B64" s="779" t="s">
        <v>168</v>
      </c>
      <c r="C64" s="620">
        <f>C40+C14</f>
        <v>450977400</v>
      </c>
      <c r="D64" s="621">
        <f>D40+D14</f>
        <v>365355694.69</v>
      </c>
      <c r="E64" s="271">
        <f>D64/C64*100</f>
        <v>81.01419155150569</v>
      </c>
      <c r="F64" s="250">
        <f>F62+F59+F40+F14</f>
        <v>14063500</v>
      </c>
      <c r="G64" s="780">
        <f>G62+G59+G40+G14</f>
        <v>12195101.26</v>
      </c>
      <c r="H64" s="253">
        <f>G64/F64*100</f>
        <v>86.7145537028478</v>
      </c>
      <c r="I64" s="250">
        <f>C64+F64</f>
        <v>465040900</v>
      </c>
      <c r="J64" s="780">
        <f>D64+G64</f>
        <v>377550795.95</v>
      </c>
      <c r="K64" s="253">
        <f>J64/I64*100</f>
        <v>81.18657863211601</v>
      </c>
      <c r="L64" s="29"/>
      <c r="M64" s="30"/>
      <c r="N64" s="29"/>
    </row>
    <row r="65" spans="1:14" s="34" customFormat="1" ht="36" customHeight="1" thickBot="1">
      <c r="A65" s="249">
        <v>40000000</v>
      </c>
      <c r="B65" s="773" t="s">
        <v>169</v>
      </c>
      <c r="C65" s="250">
        <f>C66+C68+C70</f>
        <v>99717319</v>
      </c>
      <c r="D65" s="251">
        <f>D66+D68+D70</f>
        <v>84127622</v>
      </c>
      <c r="E65" s="253">
        <f>D65/C65*100</f>
        <v>84.36610896047054</v>
      </c>
      <c r="F65" s="250"/>
      <c r="G65" s="251"/>
      <c r="H65" s="453"/>
      <c r="I65" s="250">
        <f>I66+I68+I70</f>
        <v>99717319</v>
      </c>
      <c r="J65" s="251">
        <f>J66+J68+J70</f>
        <v>84127622</v>
      </c>
      <c r="K65" s="252">
        <f aca="true" t="shared" si="9" ref="K65:K77">J65/I65*100</f>
        <v>84.36610896047054</v>
      </c>
      <c r="L65" s="32"/>
      <c r="M65" s="33"/>
      <c r="N65" s="32"/>
    </row>
    <row r="66" spans="1:14" s="784" customFormat="1" ht="23.25" customHeight="1">
      <c r="A66" s="1224">
        <v>41020000</v>
      </c>
      <c r="B66" s="1225" t="s">
        <v>552</v>
      </c>
      <c r="C66" s="256">
        <f>C67</f>
        <v>28740200</v>
      </c>
      <c r="D66" s="222">
        <f>D67</f>
        <v>28371800</v>
      </c>
      <c r="E66" s="255">
        <f>D66/C66*100</f>
        <v>98.71817175941713</v>
      </c>
      <c r="F66" s="273"/>
      <c r="G66" s="223"/>
      <c r="H66" s="781"/>
      <c r="I66" s="276">
        <f aca="true" t="shared" si="10" ref="I66:K67">C66</f>
        <v>28740200</v>
      </c>
      <c r="J66" s="222">
        <f t="shared" si="10"/>
        <v>28371800</v>
      </c>
      <c r="K66" s="265">
        <f t="shared" si="10"/>
        <v>98.71817175941713</v>
      </c>
      <c r="L66" s="782"/>
      <c r="M66" s="783"/>
      <c r="N66" s="782"/>
    </row>
    <row r="67" spans="1:14" s="786" customFormat="1" ht="81" customHeight="1">
      <c r="A67" s="1226">
        <v>41021400</v>
      </c>
      <c r="B67" s="1227" t="s">
        <v>553</v>
      </c>
      <c r="C67" s="228">
        <v>28740200</v>
      </c>
      <c r="D67" s="229">
        <v>28371800</v>
      </c>
      <c r="E67" s="267">
        <f aca="true" t="shared" si="11" ref="E67:E77">D67/C67*100</f>
        <v>98.71817175941713</v>
      </c>
      <c r="F67" s="228"/>
      <c r="G67" s="229"/>
      <c r="H67" s="240"/>
      <c r="I67" s="245">
        <f t="shared" si="10"/>
        <v>28740200</v>
      </c>
      <c r="J67" s="229">
        <f t="shared" si="10"/>
        <v>28371800</v>
      </c>
      <c r="K67" s="227">
        <f t="shared" si="10"/>
        <v>98.71817175941713</v>
      </c>
      <c r="L67" s="785"/>
      <c r="M67" s="33"/>
      <c r="N67" s="785"/>
    </row>
    <row r="68" spans="1:14" s="34" customFormat="1" ht="17.25">
      <c r="A68" s="1228">
        <v>41030000</v>
      </c>
      <c r="B68" s="1229" t="s">
        <v>274</v>
      </c>
      <c r="C68" s="488">
        <f>C69</f>
        <v>63608200</v>
      </c>
      <c r="D68" s="222">
        <f>D69</f>
        <v>48825100</v>
      </c>
      <c r="E68" s="255">
        <f t="shared" si="11"/>
        <v>76.75912854003101</v>
      </c>
      <c r="F68" s="256"/>
      <c r="G68" s="276"/>
      <c r="H68" s="787"/>
      <c r="I68" s="276">
        <f>I69</f>
        <v>63608200</v>
      </c>
      <c r="J68" s="222">
        <f>J69</f>
        <v>48825100</v>
      </c>
      <c r="K68" s="265">
        <f t="shared" si="9"/>
        <v>76.75912854003101</v>
      </c>
      <c r="L68" s="32"/>
      <c r="M68" s="33"/>
      <c r="N68" s="32"/>
    </row>
    <row r="69" spans="1:14" s="34" customFormat="1" ht="34.5" customHeight="1">
      <c r="A69" s="1230">
        <v>41033900</v>
      </c>
      <c r="B69" s="1231" t="s">
        <v>170</v>
      </c>
      <c r="C69" s="259">
        <v>63608200</v>
      </c>
      <c r="D69" s="229">
        <v>48825100</v>
      </c>
      <c r="E69" s="489">
        <f t="shared" si="11"/>
        <v>76.75912854003101</v>
      </c>
      <c r="F69" s="225"/>
      <c r="G69" s="226"/>
      <c r="H69" s="788"/>
      <c r="I69" s="226">
        <f>C69+F69</f>
        <v>63608200</v>
      </c>
      <c r="J69" s="261">
        <f>D69+G69</f>
        <v>48825100</v>
      </c>
      <c r="K69" s="263">
        <f t="shared" si="9"/>
        <v>76.75912854003101</v>
      </c>
      <c r="L69" s="32"/>
      <c r="M69" s="33"/>
      <c r="N69" s="32"/>
    </row>
    <row r="70" spans="1:14" s="34" customFormat="1" ht="17.25">
      <c r="A70" s="1232">
        <v>41050000</v>
      </c>
      <c r="B70" s="1233" t="s">
        <v>275</v>
      </c>
      <c r="C70" s="234">
        <f>C71+C72+C74+C73+C75+C76+C77</f>
        <v>7368919</v>
      </c>
      <c r="D70" s="234">
        <f>D71+D72+D74+D73+D75+D76+D77</f>
        <v>6930722</v>
      </c>
      <c r="E70" s="244">
        <f t="shared" si="11"/>
        <v>94.05344257414147</v>
      </c>
      <c r="F70" s="274"/>
      <c r="G70" s="234"/>
      <c r="H70" s="490"/>
      <c r="I70" s="789">
        <f>C70</f>
        <v>7368919</v>
      </c>
      <c r="J70" s="234">
        <f>D70</f>
        <v>6930722</v>
      </c>
      <c r="K70" s="244">
        <f>J70/I70*100</f>
        <v>94.05344257414147</v>
      </c>
      <c r="L70" s="32"/>
      <c r="M70" s="33"/>
      <c r="N70" s="32"/>
    </row>
    <row r="71" spans="1:14" s="786" customFormat="1" ht="231.75" customHeight="1">
      <c r="A71" s="1226">
        <v>41050400</v>
      </c>
      <c r="B71" s="1508" t="s">
        <v>741</v>
      </c>
      <c r="C71" s="1509">
        <v>3758953</v>
      </c>
      <c r="D71" s="229">
        <v>3758953</v>
      </c>
      <c r="E71" s="240">
        <f t="shared" si="11"/>
        <v>100</v>
      </c>
      <c r="F71" s="259"/>
      <c r="G71" s="229"/>
      <c r="H71" s="1510"/>
      <c r="I71" s="1509">
        <f aca="true" t="shared" si="12" ref="I71:J77">C71+F71</f>
        <v>3758953</v>
      </c>
      <c r="J71" s="229">
        <f t="shared" si="12"/>
        <v>3758953</v>
      </c>
      <c r="K71" s="240">
        <f t="shared" si="9"/>
        <v>100</v>
      </c>
      <c r="L71" s="785"/>
      <c r="M71" s="33"/>
      <c r="N71" s="785"/>
    </row>
    <row r="72" spans="1:14" s="786" customFormat="1" ht="231">
      <c r="A72" s="1226">
        <v>41050600</v>
      </c>
      <c r="B72" s="1508" t="s">
        <v>742</v>
      </c>
      <c r="C72" s="1509">
        <v>1495198</v>
      </c>
      <c r="D72" s="229">
        <v>1495198</v>
      </c>
      <c r="E72" s="240">
        <f t="shared" si="11"/>
        <v>100</v>
      </c>
      <c r="F72" s="259"/>
      <c r="G72" s="229"/>
      <c r="H72" s="1510"/>
      <c r="I72" s="1509">
        <f t="shared" si="12"/>
        <v>1495198</v>
      </c>
      <c r="J72" s="229">
        <f t="shared" si="12"/>
        <v>1495198</v>
      </c>
      <c r="K72" s="240">
        <f t="shared" si="9"/>
        <v>100</v>
      </c>
      <c r="L72" s="785"/>
      <c r="M72" s="33"/>
      <c r="N72" s="785"/>
    </row>
    <row r="73" spans="1:14" s="34" customFormat="1" ht="47.25" customHeight="1">
      <c r="A73" s="1234">
        <v>41051000</v>
      </c>
      <c r="B73" s="1235" t="s">
        <v>327</v>
      </c>
      <c r="C73" s="259">
        <v>1460340</v>
      </c>
      <c r="D73" s="229">
        <v>1163070</v>
      </c>
      <c r="E73" s="240">
        <f t="shared" si="11"/>
        <v>79.64378158511032</v>
      </c>
      <c r="F73" s="624"/>
      <c r="G73" s="275"/>
      <c r="H73" s="791"/>
      <c r="I73" s="792">
        <f t="shared" si="12"/>
        <v>1460340</v>
      </c>
      <c r="J73" s="229">
        <f t="shared" si="12"/>
        <v>1163070</v>
      </c>
      <c r="K73" s="240">
        <f t="shared" si="9"/>
        <v>79.64378158511032</v>
      </c>
      <c r="L73" s="32"/>
      <c r="M73" s="33"/>
      <c r="N73" s="32"/>
    </row>
    <row r="74" spans="1:14" s="34" customFormat="1" ht="57" customHeight="1">
      <c r="A74" s="1234">
        <v>41051200</v>
      </c>
      <c r="B74" s="1236" t="s">
        <v>328</v>
      </c>
      <c r="C74" s="259">
        <v>437346</v>
      </c>
      <c r="D74" s="229">
        <v>342954</v>
      </c>
      <c r="E74" s="240">
        <f t="shared" si="11"/>
        <v>78.41708852944808</v>
      </c>
      <c r="F74" s="228"/>
      <c r="G74" s="229"/>
      <c r="H74" s="791"/>
      <c r="I74" s="245">
        <f t="shared" si="12"/>
        <v>437346</v>
      </c>
      <c r="J74" s="229">
        <f t="shared" si="12"/>
        <v>342954</v>
      </c>
      <c r="K74" s="240">
        <f t="shared" si="9"/>
        <v>78.41708852944808</v>
      </c>
      <c r="L74" s="32"/>
      <c r="M74" s="33"/>
      <c r="N74" s="32"/>
    </row>
    <row r="75" spans="1:14" s="34" customFormat="1" ht="57.75" customHeight="1">
      <c r="A75" s="1237">
        <v>41051700</v>
      </c>
      <c r="B75" s="1236" t="s">
        <v>461</v>
      </c>
      <c r="C75" s="1238">
        <v>37033</v>
      </c>
      <c r="D75" s="241">
        <v>37033</v>
      </c>
      <c r="E75" s="240">
        <f t="shared" si="11"/>
        <v>100</v>
      </c>
      <c r="F75" s="1238"/>
      <c r="G75" s="241"/>
      <c r="H75" s="1239"/>
      <c r="I75" s="245">
        <f t="shared" si="12"/>
        <v>37033</v>
      </c>
      <c r="J75" s="229">
        <f t="shared" si="12"/>
        <v>37033</v>
      </c>
      <c r="K75" s="240">
        <f t="shared" si="9"/>
        <v>100</v>
      </c>
      <c r="L75" s="32"/>
      <c r="M75" s="33"/>
      <c r="N75" s="32"/>
    </row>
    <row r="76" spans="1:14" s="34" customFormat="1" ht="21.75" customHeight="1">
      <c r="A76" s="790">
        <v>41053900</v>
      </c>
      <c r="B76" s="1240" t="s">
        <v>329</v>
      </c>
      <c r="C76" s="247">
        <v>91770</v>
      </c>
      <c r="D76" s="258">
        <v>74661</v>
      </c>
      <c r="E76" s="240">
        <f t="shared" si="11"/>
        <v>81.35665250081726</v>
      </c>
      <c r="F76" s="259"/>
      <c r="G76" s="229"/>
      <c r="H76" s="1241"/>
      <c r="I76" s="245">
        <f t="shared" si="12"/>
        <v>91770</v>
      </c>
      <c r="J76" s="229">
        <f t="shared" si="12"/>
        <v>74661</v>
      </c>
      <c r="K76" s="240">
        <f t="shared" si="9"/>
        <v>81.35665250081726</v>
      </c>
      <c r="L76" s="32"/>
      <c r="M76" s="33"/>
      <c r="N76" s="32"/>
    </row>
    <row r="77" spans="1:14" s="34" customFormat="1" ht="61.5" customHeight="1" thickBot="1">
      <c r="A77" s="1242">
        <v>41057700</v>
      </c>
      <c r="B77" s="1243" t="s">
        <v>680</v>
      </c>
      <c r="C77" s="1244">
        <v>88279</v>
      </c>
      <c r="D77" s="1245">
        <v>58853</v>
      </c>
      <c r="E77" s="240">
        <f t="shared" si="11"/>
        <v>66.66704425741116</v>
      </c>
      <c r="F77" s="1246"/>
      <c r="G77" s="1247"/>
      <c r="H77" s="1248"/>
      <c r="I77" s="1249">
        <f t="shared" si="12"/>
        <v>88279</v>
      </c>
      <c r="J77" s="1250">
        <f t="shared" si="12"/>
        <v>58853</v>
      </c>
      <c r="K77" s="240">
        <f t="shared" si="9"/>
        <v>66.66704425741116</v>
      </c>
      <c r="L77" s="32"/>
      <c r="M77" s="33"/>
      <c r="N77" s="32"/>
    </row>
    <row r="78" spans="1:14" s="37" customFormat="1" ht="18.75" thickBot="1">
      <c r="A78" s="457"/>
      <c r="B78" s="437" t="s">
        <v>340</v>
      </c>
      <c r="C78" s="250">
        <f>C64+C65</f>
        <v>550694719</v>
      </c>
      <c r="D78" s="1551">
        <f>D64+D65</f>
        <v>449483316.69</v>
      </c>
      <c r="E78" s="253">
        <f>D78/C78*100</f>
        <v>81.62114165652639</v>
      </c>
      <c r="F78" s="254">
        <f>F64</f>
        <v>14063500</v>
      </c>
      <c r="G78" s="251">
        <f>G64</f>
        <v>12195101.26</v>
      </c>
      <c r="H78" s="618">
        <f>H64</f>
        <v>86.7145537028478</v>
      </c>
      <c r="I78" s="254">
        <f>I64+I65</f>
        <v>564758219</v>
      </c>
      <c r="J78" s="251">
        <f>J64+J65</f>
        <v>461678417.95</v>
      </c>
      <c r="K78" s="252">
        <f>J78/I78*100</f>
        <v>81.74797681873133</v>
      </c>
      <c r="L78" s="35"/>
      <c r="M78" s="36"/>
      <c r="N78" s="35"/>
    </row>
    <row r="79" spans="1:14" s="37" customFormat="1" ht="18">
      <c r="A79" s="793"/>
      <c r="B79" s="794"/>
      <c r="C79" s="795"/>
      <c r="D79" s="795"/>
      <c r="E79" s="796"/>
      <c r="F79" s="795"/>
      <c r="G79" s="795"/>
      <c r="H79" s="796"/>
      <c r="I79" s="795"/>
      <c r="J79" s="795"/>
      <c r="K79" s="797"/>
      <c r="L79" s="35"/>
      <c r="M79" s="36"/>
      <c r="N79" s="35"/>
    </row>
    <row r="80" spans="1:11" ht="18.75">
      <c r="A80" s="183"/>
      <c r="B80" s="38"/>
      <c r="C80" s="39"/>
      <c r="D80" s="39"/>
      <c r="E80" s="40"/>
      <c r="F80" s="39"/>
      <c r="G80" s="39"/>
      <c r="H80" s="40"/>
      <c r="I80" s="39"/>
      <c r="J80" s="39"/>
      <c r="K80" s="41"/>
    </row>
    <row r="81" spans="1:11" ht="19.5">
      <c r="A81" s="402" t="s">
        <v>554</v>
      </c>
      <c r="B81" s="402"/>
      <c r="D81" s="402"/>
      <c r="E81" s="798"/>
      <c r="F81"/>
      <c r="G81" s="402"/>
      <c r="H81" s="402" t="s">
        <v>555</v>
      </c>
      <c r="I81"/>
      <c r="J81"/>
      <c r="K81"/>
    </row>
    <row r="82" spans="1:10" ht="12.75">
      <c r="A82" s="178"/>
      <c r="J82" s="799"/>
    </row>
    <row r="83" ht="12.75">
      <c r="A83" s="178"/>
    </row>
    <row r="84" spans="1:11" ht="17.25" customHeight="1">
      <c r="A84" s="178"/>
      <c r="C84" s="1549"/>
      <c r="D84" s="1549"/>
      <c r="E84" s="1549"/>
      <c r="F84" s="1549"/>
      <c r="G84" s="1549"/>
      <c r="H84" s="1550"/>
      <c r="I84" s="1549"/>
      <c r="J84" s="1549"/>
      <c r="K84" s="1549"/>
    </row>
    <row r="85" spans="3:11" ht="26.25" customHeight="1">
      <c r="C85" s="1549"/>
      <c r="D85" s="1549"/>
      <c r="E85" s="1549"/>
      <c r="F85" s="1549"/>
      <c r="G85" s="1549"/>
      <c r="H85" s="1549"/>
      <c r="I85" s="1549"/>
      <c r="J85" s="1549"/>
      <c r="K85" s="1549"/>
    </row>
    <row r="88" ht="12.75">
      <c r="J88" s="799"/>
    </row>
  </sheetData>
  <sheetProtection/>
  <mergeCells count="14">
    <mergeCell ref="H10:H12"/>
    <mergeCell ref="A6:B6"/>
    <mergeCell ref="A7:B7"/>
    <mergeCell ref="A9:A12"/>
    <mergeCell ref="I10:I12"/>
    <mergeCell ref="F10:F12"/>
    <mergeCell ref="J10:J12"/>
    <mergeCell ref="K10:K12"/>
    <mergeCell ref="B5:H5"/>
    <mergeCell ref="C10:C12"/>
    <mergeCell ref="B9:B12"/>
    <mergeCell ref="D10:D12"/>
    <mergeCell ref="E10:E12"/>
    <mergeCell ref="G10:G12"/>
  </mergeCells>
  <printOptions/>
  <pageMargins left="0.7874015748031497" right="0.7874015748031497" top="1.1811023622047245" bottom="0.3937007874015748" header="0.31496062992125984" footer="0.31496062992125984"/>
  <pageSetup fitToHeight="0" horizontalDpi="600" verticalDpi="600" orientation="landscape" paperSize="9" scale="52" r:id="rId1"/>
  <rowBreaks count="2" manualBreakCount="2">
    <brk id="37" max="10" man="1"/>
    <brk id="57" max="10" man="1"/>
  </rowBreaks>
  <colBreaks count="1" manualBreakCount="1">
    <brk id="11" max="7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60" zoomScalePageLayoutView="0" workbookViewId="0" topLeftCell="A1">
      <selection activeCell="A7" sqref="A7:F7"/>
    </sheetView>
  </sheetViews>
  <sheetFormatPr defaultColWidth="8.875" defaultRowHeight="12.75"/>
  <cols>
    <col min="1" max="1" width="13.625" style="1001" customWidth="1"/>
    <col min="2" max="2" width="16.00390625" style="1001" customWidth="1"/>
    <col min="3" max="3" width="11.25390625" style="1001" customWidth="1"/>
    <col min="4" max="4" width="27.875" style="1001" customWidth="1"/>
    <col min="5" max="5" width="67.875" style="1001" customWidth="1"/>
    <col min="6" max="6" width="19.75390625" style="1001" customWidth="1"/>
    <col min="7" max="7" width="12.625" style="1001" customWidth="1"/>
    <col min="8" max="8" width="15.125" style="1001" bestFit="1" customWidth="1"/>
    <col min="9" max="16384" width="8.875" style="1001" customWidth="1"/>
  </cols>
  <sheetData>
    <row r="1" spans="1:6" ht="15.75">
      <c r="A1" s="91"/>
      <c r="B1" s="91"/>
      <c r="C1" s="283"/>
      <c r="D1" s="91"/>
      <c r="F1" s="75" t="s">
        <v>652</v>
      </c>
    </row>
    <row r="2" spans="1:6" ht="15.75">
      <c r="A2" s="91"/>
      <c r="B2" s="91"/>
      <c r="C2" s="283"/>
      <c r="D2" s="91"/>
      <c r="F2" s="79" t="s">
        <v>614</v>
      </c>
    </row>
    <row r="3" spans="1:6" ht="15.75">
      <c r="A3" s="91"/>
      <c r="B3" s="91"/>
      <c r="C3" s="283"/>
      <c r="D3" s="91"/>
      <c r="F3" s="105" t="s">
        <v>798</v>
      </c>
    </row>
    <row r="4" spans="1:6" ht="15.75">
      <c r="A4" s="91"/>
      <c r="B4" s="91"/>
      <c r="C4" s="283"/>
      <c r="D4" s="91"/>
      <c r="F4" s="1002" t="s">
        <v>797</v>
      </c>
    </row>
    <row r="5" spans="1:6" ht="15.75">
      <c r="A5" s="91"/>
      <c r="B5" s="91"/>
      <c r="C5" s="283"/>
      <c r="D5" s="91"/>
      <c r="F5" s="378"/>
    </row>
    <row r="6" spans="1:6" ht="15.75">
      <c r="A6" s="91"/>
      <c r="B6" s="91"/>
      <c r="C6" s="283"/>
      <c r="D6" s="91"/>
      <c r="E6" s="72"/>
      <c r="F6" s="79"/>
    </row>
    <row r="7" spans="1:6" s="1003" customFormat="1" ht="53.25" customHeight="1">
      <c r="A7" s="2023" t="s">
        <v>687</v>
      </c>
      <c r="B7" s="2023"/>
      <c r="C7" s="2023"/>
      <c r="D7" s="2023"/>
      <c r="E7" s="2023"/>
      <c r="F7" s="2023"/>
    </row>
    <row r="8" spans="1:6" s="1003" customFormat="1" ht="45" customHeight="1">
      <c r="A8" s="2012">
        <v>15591000000</v>
      </c>
      <c r="B8" s="2012"/>
      <c r="C8" s="2012"/>
      <c r="D8" s="1098"/>
      <c r="E8" s="1098"/>
      <c r="F8" s="1098"/>
    </row>
    <row r="9" spans="1:6" s="1003" customFormat="1" ht="22.5" customHeight="1">
      <c r="A9" s="1893" t="s">
        <v>337</v>
      </c>
      <c r="B9" s="1893"/>
      <c r="C9" s="1893"/>
      <c r="D9" s="1098"/>
      <c r="E9" s="1098"/>
      <c r="F9" s="1098"/>
    </row>
    <row r="10" spans="1:7" ht="16.5" thickBot="1">
      <c r="A10" s="321"/>
      <c r="B10" s="321"/>
      <c r="C10" s="321"/>
      <c r="D10" s="321"/>
      <c r="E10" s="321"/>
      <c r="G10" s="1004" t="s">
        <v>615</v>
      </c>
    </row>
    <row r="11" spans="1:8" ht="15.75">
      <c r="A11" s="2024" t="s">
        <v>616</v>
      </c>
      <c r="B11" s="2027" t="s">
        <v>617</v>
      </c>
      <c r="C11" s="2027" t="s">
        <v>308</v>
      </c>
      <c r="D11" s="2027" t="s">
        <v>618</v>
      </c>
      <c r="E11" s="2030" t="s">
        <v>619</v>
      </c>
      <c r="F11" s="1966" t="s">
        <v>655</v>
      </c>
      <c r="G11" s="1969" t="s">
        <v>686</v>
      </c>
      <c r="H11" s="1971" t="s">
        <v>243</v>
      </c>
    </row>
    <row r="12" spans="1:8" ht="15.75">
      <c r="A12" s="2025"/>
      <c r="B12" s="2028"/>
      <c r="C12" s="2028"/>
      <c r="D12" s="2028"/>
      <c r="E12" s="2031"/>
      <c r="F12" s="1967"/>
      <c r="G12" s="1970"/>
      <c r="H12" s="1972"/>
    </row>
    <row r="13" spans="1:8" ht="15.75">
      <c r="A13" s="2025"/>
      <c r="B13" s="2028"/>
      <c r="C13" s="2028"/>
      <c r="D13" s="2028"/>
      <c r="E13" s="2031"/>
      <c r="F13" s="1967"/>
      <c r="G13" s="1970"/>
      <c r="H13" s="1972"/>
    </row>
    <row r="14" spans="1:8" ht="113.25" customHeight="1">
      <c r="A14" s="2026"/>
      <c r="B14" s="2029"/>
      <c r="C14" s="2029"/>
      <c r="D14" s="2029"/>
      <c r="E14" s="2031"/>
      <c r="F14" s="2032"/>
      <c r="G14" s="1970"/>
      <c r="H14" s="1972"/>
    </row>
    <row r="15" spans="1:8" ht="16.5" thickBot="1">
      <c r="A15" s="997" t="s">
        <v>309</v>
      </c>
      <c r="B15" s="1048" t="s">
        <v>310</v>
      </c>
      <c r="C15" s="1048" t="s">
        <v>311</v>
      </c>
      <c r="D15" s="1049" t="s">
        <v>312</v>
      </c>
      <c r="E15" s="948">
        <v>5</v>
      </c>
      <c r="F15" s="949">
        <v>6</v>
      </c>
      <c r="G15" s="1047">
        <v>7</v>
      </c>
      <c r="H15" s="1051">
        <v>8</v>
      </c>
    </row>
    <row r="16" spans="1:8" s="1008" customFormat="1" ht="60" customHeight="1" thickBot="1">
      <c r="A16" s="1005" t="s">
        <v>139</v>
      </c>
      <c r="B16" s="1006"/>
      <c r="C16" s="1007"/>
      <c r="D16" s="2013" t="s">
        <v>605</v>
      </c>
      <c r="E16" s="2014"/>
      <c r="F16" s="1044">
        <f>F17</f>
        <v>300000</v>
      </c>
      <c r="G16" s="1269">
        <v>0</v>
      </c>
      <c r="H16" s="1270">
        <v>0</v>
      </c>
    </row>
    <row r="17" spans="1:8" s="1008" customFormat="1" ht="54" customHeight="1" thickBot="1">
      <c r="A17" s="1009" t="s">
        <v>140</v>
      </c>
      <c r="B17" s="1010"/>
      <c r="C17" s="1011"/>
      <c r="D17" s="2015" t="s">
        <v>605</v>
      </c>
      <c r="E17" s="2016"/>
      <c r="F17" s="1045">
        <f>F18</f>
        <v>300000</v>
      </c>
      <c r="G17" s="1271">
        <v>0</v>
      </c>
      <c r="H17" s="1272">
        <v>0</v>
      </c>
    </row>
    <row r="18" spans="1:8" s="1008" customFormat="1" ht="117" customHeight="1">
      <c r="A18" s="1948" t="s">
        <v>623</v>
      </c>
      <c r="B18" s="2018">
        <v>8311</v>
      </c>
      <c r="C18" s="1960" t="s">
        <v>624</v>
      </c>
      <c r="D18" s="2021" t="s">
        <v>625</v>
      </c>
      <c r="E18" s="1050" t="s">
        <v>626</v>
      </c>
      <c r="F18" s="1267">
        <v>300000</v>
      </c>
      <c r="G18" s="1052">
        <v>0</v>
      </c>
      <c r="H18" s="1273">
        <v>0</v>
      </c>
    </row>
    <row r="19" spans="1:8" s="1013" customFormat="1" ht="31.5" customHeight="1" thickBot="1">
      <c r="A19" s="2017"/>
      <c r="B19" s="2019"/>
      <c r="C19" s="2020"/>
      <c r="D19" s="2022"/>
      <c r="E19" s="1012" t="s">
        <v>187</v>
      </c>
      <c r="F19" s="1268">
        <v>300000</v>
      </c>
      <c r="G19" s="1274">
        <v>0</v>
      </c>
      <c r="H19" s="1275">
        <v>0</v>
      </c>
    </row>
    <row r="20" spans="1:8" s="1008" customFormat="1" ht="21.75" thickBot="1">
      <c r="A20" s="964"/>
      <c r="B20" s="965"/>
      <c r="C20" s="966"/>
      <c r="D20" s="1014" t="s">
        <v>315</v>
      </c>
      <c r="E20" s="1015"/>
      <c r="F20" s="1046">
        <f>F16</f>
        <v>300000</v>
      </c>
      <c r="G20" s="1269">
        <v>0</v>
      </c>
      <c r="H20" s="1270">
        <v>0</v>
      </c>
    </row>
    <row r="21" spans="1:6" ht="15.75">
      <c r="A21" s="82"/>
      <c r="B21" s="82"/>
      <c r="C21" s="1016"/>
      <c r="D21" s="82"/>
      <c r="E21" s="1017"/>
      <c r="F21" s="1018"/>
    </row>
    <row r="22" spans="1:6" ht="15.75">
      <c r="A22" s="1019"/>
      <c r="B22" s="1019"/>
      <c r="C22" s="1020"/>
      <c r="D22" s="1019"/>
      <c r="E22" s="1021"/>
      <c r="F22" s="1022"/>
    </row>
    <row r="23" spans="1:6" ht="15.75">
      <c r="A23" s="82" t="s">
        <v>554</v>
      </c>
      <c r="B23" s="82"/>
      <c r="C23" s="82"/>
      <c r="D23" s="1023"/>
      <c r="E23" s="372" t="s">
        <v>607</v>
      </c>
      <c r="F23" s="1023"/>
    </row>
  </sheetData>
  <sheetProtection/>
  <mergeCells count="17">
    <mergeCell ref="A7:F7"/>
    <mergeCell ref="A11:A14"/>
    <mergeCell ref="B11:B14"/>
    <mergeCell ref="C11:C14"/>
    <mergeCell ref="D11:D14"/>
    <mergeCell ref="E11:E14"/>
    <mergeCell ref="F11:F14"/>
    <mergeCell ref="A8:C8"/>
    <mergeCell ref="A9:C9"/>
    <mergeCell ref="G11:G14"/>
    <mergeCell ref="H11:H14"/>
    <mergeCell ref="D16:E16"/>
    <mergeCell ref="D17:E17"/>
    <mergeCell ref="A18:A19"/>
    <mergeCell ref="B18:B19"/>
    <mergeCell ref="C18:C19"/>
    <mergeCell ref="D18:D19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5"/>
  <sheetViews>
    <sheetView view="pageBreakPreview" zoomScale="70" zoomScaleSheetLayoutView="70" zoomScalePageLayoutView="0" workbookViewId="0" topLeftCell="A1">
      <selection activeCell="E8" sqref="E8"/>
    </sheetView>
  </sheetViews>
  <sheetFormatPr defaultColWidth="12.625" defaultRowHeight="12.75"/>
  <cols>
    <col min="1" max="1" width="16.375" style="43" customWidth="1"/>
    <col min="2" max="2" width="11.75390625" style="43" customWidth="1"/>
    <col min="3" max="3" width="10.25390625" style="939" customWidth="1"/>
    <col min="4" max="4" width="22.75390625" style="43" customWidth="1"/>
    <col min="5" max="5" width="76.875" style="70" customWidth="1"/>
    <col min="6" max="6" width="19.00390625" style="70" customWidth="1"/>
    <col min="7" max="7" width="16.625" style="43" customWidth="1"/>
    <col min="8" max="8" width="15.75390625" style="43" customWidth="1"/>
    <col min="9" max="253" width="9.25390625" style="43" customWidth="1"/>
    <col min="254" max="254" width="12.25390625" style="43" customWidth="1"/>
    <col min="255" max="255" width="11.75390625" style="43" customWidth="1"/>
    <col min="256" max="16384" width="12.625" style="43" customWidth="1"/>
  </cols>
  <sheetData>
    <row r="1" spans="5:8" ht="15.75">
      <c r="E1" s="79"/>
      <c r="F1" s="75" t="s">
        <v>792</v>
      </c>
      <c r="G1" s="75"/>
      <c r="H1" s="75"/>
    </row>
    <row r="2" spans="5:8" ht="15.75">
      <c r="E2" s="79"/>
      <c r="F2" s="79" t="s">
        <v>614</v>
      </c>
      <c r="G2" s="80"/>
      <c r="H2" s="80"/>
    </row>
    <row r="3" spans="5:6" ht="15.75">
      <c r="E3" s="79"/>
      <c r="F3" s="105" t="s">
        <v>798</v>
      </c>
    </row>
    <row r="4" spans="5:8" ht="15.75">
      <c r="E4" s="79"/>
      <c r="F4" s="1002" t="s">
        <v>797</v>
      </c>
      <c r="H4" s="80"/>
    </row>
    <row r="5" spans="5:8" ht="15.75">
      <c r="E5" s="378"/>
      <c r="F5" s="378"/>
      <c r="H5" s="80"/>
    </row>
    <row r="6" ht="15.75">
      <c r="F6" s="79"/>
    </row>
    <row r="7" spans="1:6" ht="18.75">
      <c r="A7" s="2064" t="s">
        <v>688</v>
      </c>
      <c r="B7" s="2064"/>
      <c r="C7" s="2064"/>
      <c r="D7" s="2064"/>
      <c r="E7" s="2064"/>
      <c r="F7" s="2064"/>
    </row>
    <row r="8" spans="1:8" ht="19.5" thickBot="1">
      <c r="A8" s="86"/>
      <c r="B8" s="86"/>
      <c r="C8" s="86"/>
      <c r="D8" s="86"/>
      <c r="E8" s="86"/>
      <c r="F8" s="86"/>
      <c r="G8" s="1765"/>
      <c r="H8" s="1765" t="s">
        <v>307</v>
      </c>
    </row>
    <row r="9" spans="1:8" ht="12.75" customHeight="1">
      <c r="A9" s="2065" t="s">
        <v>616</v>
      </c>
      <c r="B9" s="2068" t="s">
        <v>617</v>
      </c>
      <c r="C9" s="2068" t="s">
        <v>308</v>
      </c>
      <c r="D9" s="2068" t="s">
        <v>618</v>
      </c>
      <c r="E9" s="2071" t="s">
        <v>628</v>
      </c>
      <c r="F9" s="1966" t="s">
        <v>512</v>
      </c>
      <c r="G9" s="2057" t="s">
        <v>686</v>
      </c>
      <c r="H9" s="1971" t="s">
        <v>243</v>
      </c>
    </row>
    <row r="10" spans="1:8" ht="12.75" customHeight="1">
      <c r="A10" s="2066"/>
      <c r="B10" s="2069"/>
      <c r="C10" s="2069"/>
      <c r="D10" s="2069"/>
      <c r="E10" s="2072"/>
      <c r="F10" s="1967"/>
      <c r="G10" s="2058"/>
      <c r="H10" s="1972"/>
    </row>
    <row r="11" spans="1:11" ht="12.75" customHeight="1">
      <c r="A11" s="2066"/>
      <c r="B11" s="2069"/>
      <c r="C11" s="2069"/>
      <c r="D11" s="2069"/>
      <c r="E11" s="2072"/>
      <c r="F11" s="1967"/>
      <c r="G11" s="2058"/>
      <c r="H11" s="1972"/>
      <c r="K11" s="52"/>
    </row>
    <row r="12" spans="1:8" ht="103.5" customHeight="1" thickBot="1">
      <c r="A12" s="2067"/>
      <c r="B12" s="2070"/>
      <c r="C12" s="2070"/>
      <c r="D12" s="2070"/>
      <c r="E12" s="2073"/>
      <c r="F12" s="1968"/>
      <c r="G12" s="2059"/>
      <c r="H12" s="2051"/>
    </row>
    <row r="13" spans="1:256" ht="16.5" thickBot="1">
      <c r="A13" s="1061" t="s">
        <v>309</v>
      </c>
      <c r="B13" s="1062" t="s">
        <v>310</v>
      </c>
      <c r="C13" s="1062" t="s">
        <v>311</v>
      </c>
      <c r="D13" s="1062" t="s">
        <v>312</v>
      </c>
      <c r="E13" s="1063">
        <v>5</v>
      </c>
      <c r="F13" s="1064">
        <v>6</v>
      </c>
      <c r="G13" s="1060">
        <v>7</v>
      </c>
      <c r="H13" s="1067">
        <v>8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pans="1:256" ht="42" customHeight="1" thickBot="1">
      <c r="A14" s="964">
        <v>1200000</v>
      </c>
      <c r="B14" s="1006"/>
      <c r="C14" s="1007"/>
      <c r="D14" s="2060" t="s">
        <v>629</v>
      </c>
      <c r="E14" s="2061"/>
      <c r="F14" s="1065">
        <f>F15</f>
        <v>3176101.9999999995</v>
      </c>
      <c r="G14" s="1065">
        <f>G15</f>
        <v>3172668.1399999997</v>
      </c>
      <c r="H14" s="1690">
        <f>G14/F14</f>
        <v>0.9989188445459246</v>
      </c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5"/>
      <c r="AH14" s="955"/>
      <c r="AI14" s="955"/>
      <c r="AJ14" s="955"/>
      <c r="AK14" s="955"/>
      <c r="AL14" s="955"/>
      <c r="AM14" s="955"/>
      <c r="AN14" s="955"/>
      <c r="AO14" s="955"/>
      <c r="AP14" s="955"/>
      <c r="AQ14" s="955"/>
      <c r="AR14" s="955"/>
      <c r="AS14" s="955"/>
      <c r="AT14" s="955"/>
      <c r="AU14" s="955"/>
      <c r="AV14" s="955"/>
      <c r="AW14" s="955"/>
      <c r="AX14" s="955"/>
      <c r="AY14" s="955"/>
      <c r="AZ14" s="955"/>
      <c r="BA14" s="955"/>
      <c r="BB14" s="955"/>
      <c r="BC14" s="955"/>
      <c r="BD14" s="955"/>
      <c r="BE14" s="955"/>
      <c r="BF14" s="955"/>
      <c r="BG14" s="955"/>
      <c r="BH14" s="955"/>
      <c r="BI14" s="955"/>
      <c r="BJ14" s="955"/>
      <c r="BK14" s="955"/>
      <c r="BL14" s="955"/>
      <c r="BM14" s="955"/>
      <c r="BN14" s="955"/>
      <c r="BO14" s="955"/>
      <c r="BP14" s="955"/>
      <c r="BQ14" s="955"/>
      <c r="BR14" s="955"/>
      <c r="BS14" s="955"/>
      <c r="BT14" s="955"/>
      <c r="BU14" s="955"/>
      <c r="BV14" s="955"/>
      <c r="BW14" s="955"/>
      <c r="BX14" s="955"/>
      <c r="BY14" s="955"/>
      <c r="BZ14" s="955"/>
      <c r="CA14" s="955"/>
      <c r="CB14" s="955"/>
      <c r="CC14" s="955"/>
      <c r="CD14" s="955"/>
      <c r="CE14" s="955"/>
      <c r="CF14" s="955"/>
      <c r="CG14" s="955"/>
      <c r="CH14" s="955"/>
      <c r="CI14" s="955"/>
      <c r="CJ14" s="955"/>
      <c r="CK14" s="955"/>
      <c r="CL14" s="955"/>
      <c r="CM14" s="955"/>
      <c r="CN14" s="955"/>
      <c r="CO14" s="955"/>
      <c r="CP14" s="955"/>
      <c r="CQ14" s="955"/>
      <c r="CR14" s="955"/>
      <c r="CS14" s="955"/>
      <c r="CT14" s="955"/>
      <c r="CU14" s="955"/>
      <c r="CV14" s="955"/>
      <c r="CW14" s="955"/>
      <c r="CX14" s="955"/>
      <c r="CY14" s="955"/>
      <c r="CZ14" s="955"/>
      <c r="DA14" s="955"/>
      <c r="DB14" s="955"/>
      <c r="DC14" s="955"/>
      <c r="DD14" s="955"/>
      <c r="DE14" s="955"/>
      <c r="DF14" s="955"/>
      <c r="DG14" s="955"/>
      <c r="DH14" s="955"/>
      <c r="DI14" s="955"/>
      <c r="DJ14" s="955"/>
      <c r="DK14" s="955"/>
      <c r="DL14" s="955"/>
      <c r="DM14" s="955"/>
      <c r="DN14" s="955"/>
      <c r="DO14" s="955"/>
      <c r="DP14" s="955"/>
      <c r="DQ14" s="955"/>
      <c r="DR14" s="955"/>
      <c r="DS14" s="955"/>
      <c r="DT14" s="955"/>
      <c r="DU14" s="955"/>
      <c r="DV14" s="955"/>
      <c r="DW14" s="955"/>
      <c r="DX14" s="955"/>
      <c r="DY14" s="955"/>
      <c r="DZ14" s="955"/>
      <c r="EA14" s="955"/>
      <c r="EB14" s="955"/>
      <c r="EC14" s="955"/>
      <c r="ED14" s="955"/>
      <c r="EE14" s="955"/>
      <c r="EF14" s="955"/>
      <c r="EG14" s="955"/>
      <c r="EH14" s="955"/>
      <c r="EI14" s="955"/>
      <c r="EJ14" s="955"/>
      <c r="EK14" s="955"/>
      <c r="EL14" s="955"/>
      <c r="EM14" s="955"/>
      <c r="EN14" s="955"/>
      <c r="EO14" s="955"/>
      <c r="EP14" s="955"/>
      <c r="EQ14" s="955"/>
      <c r="ER14" s="955"/>
      <c r="ES14" s="955"/>
      <c r="ET14" s="955"/>
      <c r="EU14" s="955"/>
      <c r="EV14" s="955"/>
      <c r="EW14" s="955"/>
      <c r="EX14" s="955"/>
      <c r="EY14" s="955"/>
      <c r="EZ14" s="955"/>
      <c r="FA14" s="955"/>
      <c r="FB14" s="955"/>
      <c r="FC14" s="955"/>
      <c r="FD14" s="955"/>
      <c r="FE14" s="955"/>
      <c r="FF14" s="955"/>
      <c r="FG14" s="955"/>
      <c r="FH14" s="955"/>
      <c r="FI14" s="955"/>
      <c r="FJ14" s="955"/>
      <c r="FK14" s="955"/>
      <c r="FL14" s="955"/>
      <c r="FM14" s="955"/>
      <c r="FN14" s="955"/>
      <c r="FO14" s="955"/>
      <c r="FP14" s="955"/>
      <c r="FQ14" s="955"/>
      <c r="FR14" s="955"/>
      <c r="FS14" s="955"/>
      <c r="FT14" s="955"/>
      <c r="FU14" s="955"/>
      <c r="FV14" s="955"/>
      <c r="FW14" s="955"/>
      <c r="FX14" s="955"/>
      <c r="FY14" s="955"/>
      <c r="FZ14" s="955"/>
      <c r="GA14" s="955"/>
      <c r="GB14" s="955"/>
      <c r="GC14" s="955"/>
      <c r="GD14" s="955"/>
      <c r="GE14" s="955"/>
      <c r="GF14" s="955"/>
      <c r="GG14" s="955"/>
      <c r="GH14" s="955"/>
      <c r="GI14" s="955"/>
      <c r="GJ14" s="955"/>
      <c r="GK14" s="955"/>
      <c r="GL14" s="955"/>
      <c r="GM14" s="955"/>
      <c r="GN14" s="955"/>
      <c r="GO14" s="955"/>
      <c r="GP14" s="955"/>
      <c r="GQ14" s="955"/>
      <c r="GR14" s="955"/>
      <c r="GS14" s="955"/>
      <c r="GT14" s="955"/>
      <c r="GU14" s="955"/>
      <c r="GV14" s="955"/>
      <c r="GW14" s="955"/>
      <c r="GX14" s="955"/>
      <c r="GY14" s="955"/>
      <c r="GZ14" s="955"/>
      <c r="HA14" s="955"/>
      <c r="HB14" s="955"/>
      <c r="HC14" s="955"/>
      <c r="HD14" s="955"/>
      <c r="HE14" s="955"/>
      <c r="HF14" s="955"/>
      <c r="HG14" s="955"/>
      <c r="HH14" s="955"/>
      <c r="HI14" s="955"/>
      <c r="HJ14" s="955"/>
      <c r="HK14" s="955"/>
      <c r="HL14" s="955"/>
      <c r="HM14" s="955"/>
      <c r="HN14" s="955"/>
      <c r="HO14" s="955"/>
      <c r="HP14" s="955"/>
      <c r="HQ14" s="955"/>
      <c r="HR14" s="955"/>
      <c r="HS14" s="955"/>
      <c r="HT14" s="955"/>
      <c r="HU14" s="955"/>
      <c r="HV14" s="955"/>
      <c r="HW14" s="955"/>
      <c r="HX14" s="955"/>
      <c r="HY14" s="955"/>
      <c r="HZ14" s="955"/>
      <c r="IA14" s="955"/>
      <c r="IB14" s="955"/>
      <c r="IC14" s="955"/>
      <c r="ID14" s="955"/>
      <c r="IE14" s="955"/>
      <c r="IF14" s="955"/>
      <c r="IG14" s="955"/>
      <c r="IH14" s="955"/>
      <c r="II14" s="955"/>
      <c r="IJ14" s="955"/>
      <c r="IK14" s="955"/>
      <c r="IL14" s="955"/>
      <c r="IM14" s="955"/>
      <c r="IN14" s="955"/>
      <c r="IO14" s="955"/>
      <c r="IP14" s="955"/>
      <c r="IQ14" s="955"/>
      <c r="IR14" s="955"/>
      <c r="IS14" s="955"/>
      <c r="IT14" s="955"/>
      <c r="IU14" s="955"/>
      <c r="IV14" s="955"/>
    </row>
    <row r="15" spans="1:256" ht="43.5" customHeight="1" thickBot="1">
      <c r="A15" s="1024">
        <v>1210000</v>
      </c>
      <c r="B15" s="1010"/>
      <c r="C15" s="1011"/>
      <c r="D15" s="2062" t="s">
        <v>629</v>
      </c>
      <c r="E15" s="2063"/>
      <c r="F15" s="1054">
        <f>SUM(F16:F38)</f>
        <v>3176101.9999999995</v>
      </c>
      <c r="G15" s="1054">
        <f>SUM(G16:G38)</f>
        <v>3172668.1399999997</v>
      </c>
      <c r="H15" s="1071">
        <f>G15/F15</f>
        <v>0.9989188445459246</v>
      </c>
      <c r="I15" s="959"/>
      <c r="J15" s="959"/>
      <c r="K15" s="959"/>
      <c r="L15" s="959"/>
      <c r="M15" s="959"/>
      <c r="N15" s="959"/>
      <c r="O15" s="959"/>
      <c r="P15" s="959"/>
      <c r="Q15" s="959"/>
      <c r="R15" s="959"/>
      <c r="S15" s="959"/>
      <c r="T15" s="959"/>
      <c r="U15" s="959"/>
      <c r="V15" s="959"/>
      <c r="W15" s="959"/>
      <c r="X15" s="959"/>
      <c r="Y15" s="959"/>
      <c r="Z15" s="959"/>
      <c r="AA15" s="959"/>
      <c r="AB15" s="959"/>
      <c r="AC15" s="959"/>
      <c r="AD15" s="959"/>
      <c r="AE15" s="959"/>
      <c r="AF15" s="959"/>
      <c r="AG15" s="959"/>
      <c r="AH15" s="959"/>
      <c r="AI15" s="959"/>
      <c r="AJ15" s="959"/>
      <c r="AK15" s="959"/>
      <c r="AL15" s="959"/>
      <c r="AM15" s="959"/>
      <c r="AN15" s="959"/>
      <c r="AO15" s="959"/>
      <c r="AP15" s="959"/>
      <c r="AQ15" s="959"/>
      <c r="AR15" s="959"/>
      <c r="AS15" s="959"/>
      <c r="AT15" s="959"/>
      <c r="AU15" s="959"/>
      <c r="AV15" s="959"/>
      <c r="AW15" s="959"/>
      <c r="AX15" s="959"/>
      <c r="AY15" s="959"/>
      <c r="AZ15" s="959"/>
      <c r="BA15" s="959"/>
      <c r="BB15" s="959"/>
      <c r="BC15" s="959"/>
      <c r="BD15" s="959"/>
      <c r="BE15" s="959"/>
      <c r="BF15" s="959"/>
      <c r="BG15" s="959"/>
      <c r="BH15" s="959"/>
      <c r="BI15" s="959"/>
      <c r="BJ15" s="959"/>
      <c r="BK15" s="959"/>
      <c r="BL15" s="959"/>
      <c r="BM15" s="959"/>
      <c r="BN15" s="959"/>
      <c r="BO15" s="959"/>
      <c r="BP15" s="959"/>
      <c r="BQ15" s="959"/>
      <c r="BR15" s="959"/>
      <c r="BS15" s="959"/>
      <c r="BT15" s="959"/>
      <c r="BU15" s="959"/>
      <c r="BV15" s="959"/>
      <c r="BW15" s="959"/>
      <c r="BX15" s="959"/>
      <c r="BY15" s="959"/>
      <c r="BZ15" s="959"/>
      <c r="CA15" s="959"/>
      <c r="CB15" s="959"/>
      <c r="CC15" s="959"/>
      <c r="CD15" s="959"/>
      <c r="CE15" s="959"/>
      <c r="CF15" s="959"/>
      <c r="CG15" s="959"/>
      <c r="CH15" s="959"/>
      <c r="CI15" s="959"/>
      <c r="CJ15" s="959"/>
      <c r="CK15" s="959"/>
      <c r="CL15" s="959"/>
      <c r="CM15" s="959"/>
      <c r="CN15" s="959"/>
      <c r="CO15" s="959"/>
      <c r="CP15" s="959"/>
      <c r="CQ15" s="959"/>
      <c r="CR15" s="959"/>
      <c r="CS15" s="959"/>
      <c r="CT15" s="959"/>
      <c r="CU15" s="959"/>
      <c r="CV15" s="959"/>
      <c r="CW15" s="959"/>
      <c r="CX15" s="959"/>
      <c r="CY15" s="959"/>
      <c r="CZ15" s="959"/>
      <c r="DA15" s="959"/>
      <c r="DB15" s="959"/>
      <c r="DC15" s="959"/>
      <c r="DD15" s="959"/>
      <c r="DE15" s="959"/>
      <c r="DF15" s="959"/>
      <c r="DG15" s="959"/>
      <c r="DH15" s="959"/>
      <c r="DI15" s="959"/>
      <c r="DJ15" s="959"/>
      <c r="DK15" s="959"/>
      <c r="DL15" s="959"/>
      <c r="DM15" s="959"/>
      <c r="DN15" s="959"/>
      <c r="DO15" s="959"/>
      <c r="DP15" s="959"/>
      <c r="DQ15" s="959"/>
      <c r="DR15" s="959"/>
      <c r="DS15" s="959"/>
      <c r="DT15" s="959"/>
      <c r="DU15" s="959"/>
      <c r="DV15" s="959"/>
      <c r="DW15" s="959"/>
      <c r="DX15" s="959"/>
      <c r="DY15" s="959"/>
      <c r="DZ15" s="959"/>
      <c r="EA15" s="959"/>
      <c r="EB15" s="959"/>
      <c r="EC15" s="959"/>
      <c r="ED15" s="959"/>
      <c r="EE15" s="959"/>
      <c r="EF15" s="959"/>
      <c r="EG15" s="959"/>
      <c r="EH15" s="959"/>
      <c r="EI15" s="959"/>
      <c r="EJ15" s="959"/>
      <c r="EK15" s="959"/>
      <c r="EL15" s="959"/>
      <c r="EM15" s="959"/>
      <c r="EN15" s="959"/>
      <c r="EO15" s="959"/>
      <c r="EP15" s="959"/>
      <c r="EQ15" s="959"/>
      <c r="ER15" s="959"/>
      <c r="ES15" s="959"/>
      <c r="ET15" s="959"/>
      <c r="EU15" s="959"/>
      <c r="EV15" s="959"/>
      <c r="EW15" s="959"/>
      <c r="EX15" s="959"/>
      <c r="EY15" s="959"/>
      <c r="EZ15" s="959"/>
      <c r="FA15" s="959"/>
      <c r="FB15" s="959"/>
      <c r="FC15" s="959"/>
      <c r="FD15" s="959"/>
      <c r="FE15" s="959"/>
      <c r="FF15" s="959"/>
      <c r="FG15" s="959"/>
      <c r="FH15" s="959"/>
      <c r="FI15" s="959"/>
      <c r="FJ15" s="959"/>
      <c r="FK15" s="959"/>
      <c r="FL15" s="959"/>
      <c r="FM15" s="959"/>
      <c r="FN15" s="959"/>
      <c r="FO15" s="959"/>
      <c r="FP15" s="959"/>
      <c r="FQ15" s="959"/>
      <c r="FR15" s="959"/>
      <c r="FS15" s="959"/>
      <c r="FT15" s="959"/>
      <c r="FU15" s="959"/>
      <c r="FV15" s="959"/>
      <c r="FW15" s="959"/>
      <c r="FX15" s="959"/>
      <c r="FY15" s="959"/>
      <c r="FZ15" s="959"/>
      <c r="GA15" s="959"/>
      <c r="GB15" s="959"/>
      <c r="GC15" s="959"/>
      <c r="GD15" s="959"/>
      <c r="GE15" s="959"/>
      <c r="GF15" s="959"/>
      <c r="GG15" s="959"/>
      <c r="GH15" s="959"/>
      <c r="GI15" s="959"/>
      <c r="GJ15" s="959"/>
      <c r="GK15" s="959"/>
      <c r="GL15" s="959"/>
      <c r="GM15" s="959"/>
      <c r="GN15" s="959"/>
      <c r="GO15" s="959"/>
      <c r="GP15" s="959"/>
      <c r="GQ15" s="959"/>
      <c r="GR15" s="959"/>
      <c r="GS15" s="959"/>
      <c r="GT15" s="959"/>
      <c r="GU15" s="959"/>
      <c r="GV15" s="959"/>
      <c r="GW15" s="959"/>
      <c r="GX15" s="959"/>
      <c r="GY15" s="959"/>
      <c r="GZ15" s="959"/>
      <c r="HA15" s="959"/>
      <c r="HB15" s="959"/>
      <c r="HC15" s="959"/>
      <c r="HD15" s="959"/>
      <c r="HE15" s="959"/>
      <c r="HF15" s="959"/>
      <c r="HG15" s="959"/>
      <c r="HH15" s="959"/>
      <c r="HI15" s="959"/>
      <c r="HJ15" s="959"/>
      <c r="HK15" s="959"/>
      <c r="HL15" s="959"/>
      <c r="HM15" s="959"/>
      <c r="HN15" s="959"/>
      <c r="HO15" s="959"/>
      <c r="HP15" s="959"/>
      <c r="HQ15" s="959"/>
      <c r="HR15" s="959"/>
      <c r="HS15" s="959"/>
      <c r="HT15" s="959"/>
      <c r="HU15" s="959"/>
      <c r="HV15" s="959"/>
      <c r="HW15" s="959"/>
      <c r="HX15" s="959"/>
      <c r="HY15" s="959"/>
      <c r="HZ15" s="959"/>
      <c r="IA15" s="959"/>
      <c r="IB15" s="959"/>
      <c r="IC15" s="959"/>
      <c r="ID15" s="959"/>
      <c r="IE15" s="959"/>
      <c r="IF15" s="959"/>
      <c r="IG15" s="959"/>
      <c r="IH15" s="959"/>
      <c r="II15" s="959"/>
      <c r="IJ15" s="959"/>
      <c r="IK15" s="959"/>
      <c r="IL15" s="959"/>
      <c r="IM15" s="959"/>
      <c r="IN15" s="959"/>
      <c r="IO15" s="959"/>
      <c r="IP15" s="959"/>
      <c r="IQ15" s="959"/>
      <c r="IR15" s="959"/>
      <c r="IS15" s="959"/>
      <c r="IT15" s="959"/>
      <c r="IU15" s="959"/>
      <c r="IV15" s="959"/>
    </row>
    <row r="16" spans="1:256" ht="42" customHeight="1">
      <c r="A16" s="2052">
        <v>1216030</v>
      </c>
      <c r="B16" s="2053">
        <v>6030</v>
      </c>
      <c r="C16" s="2054" t="s">
        <v>213</v>
      </c>
      <c r="D16" s="2055" t="s">
        <v>107</v>
      </c>
      <c r="E16" s="1025" t="s">
        <v>630</v>
      </c>
      <c r="F16" s="1055">
        <v>77918</v>
      </c>
      <c r="G16" s="1070">
        <v>77841.28</v>
      </c>
      <c r="H16" s="1075">
        <f>G16/F16</f>
        <v>0.9990153751379656</v>
      </c>
      <c r="I16" s="959"/>
      <c r="J16" s="959"/>
      <c r="K16" s="959"/>
      <c r="L16" s="959"/>
      <c r="M16" s="959"/>
      <c r="N16" s="959"/>
      <c r="O16" s="959"/>
      <c r="P16" s="959"/>
      <c r="Q16" s="959"/>
      <c r="R16" s="959"/>
      <c r="S16" s="959"/>
      <c r="T16" s="959"/>
      <c r="U16" s="959"/>
      <c r="V16" s="959"/>
      <c r="W16" s="959"/>
      <c r="X16" s="959"/>
      <c r="Y16" s="959"/>
      <c r="Z16" s="959"/>
      <c r="AA16" s="959"/>
      <c r="AB16" s="959"/>
      <c r="AC16" s="959"/>
      <c r="AD16" s="959"/>
      <c r="AE16" s="959"/>
      <c r="AF16" s="959"/>
      <c r="AG16" s="959"/>
      <c r="AH16" s="959"/>
      <c r="AI16" s="959"/>
      <c r="AJ16" s="959"/>
      <c r="AK16" s="959"/>
      <c r="AL16" s="959"/>
      <c r="AM16" s="959"/>
      <c r="AN16" s="959"/>
      <c r="AO16" s="959"/>
      <c r="AP16" s="959"/>
      <c r="AQ16" s="959"/>
      <c r="AR16" s="959"/>
      <c r="AS16" s="959"/>
      <c r="AT16" s="959"/>
      <c r="AU16" s="959"/>
      <c r="AV16" s="959"/>
      <c r="AW16" s="959"/>
      <c r="AX16" s="959"/>
      <c r="AY16" s="959"/>
      <c r="AZ16" s="959"/>
      <c r="BA16" s="959"/>
      <c r="BB16" s="959"/>
      <c r="BC16" s="959"/>
      <c r="BD16" s="959"/>
      <c r="BE16" s="959"/>
      <c r="BF16" s="959"/>
      <c r="BG16" s="959"/>
      <c r="BH16" s="959"/>
      <c r="BI16" s="959"/>
      <c r="BJ16" s="959"/>
      <c r="BK16" s="959"/>
      <c r="BL16" s="959"/>
      <c r="BM16" s="959"/>
      <c r="BN16" s="959"/>
      <c r="BO16" s="959"/>
      <c r="BP16" s="959"/>
      <c r="BQ16" s="959"/>
      <c r="BR16" s="959"/>
      <c r="BS16" s="959"/>
      <c r="BT16" s="959"/>
      <c r="BU16" s="959"/>
      <c r="BV16" s="959"/>
      <c r="BW16" s="959"/>
      <c r="BX16" s="959"/>
      <c r="BY16" s="959"/>
      <c r="BZ16" s="959"/>
      <c r="CA16" s="959"/>
      <c r="CB16" s="959"/>
      <c r="CC16" s="959"/>
      <c r="CD16" s="959"/>
      <c r="CE16" s="959"/>
      <c r="CF16" s="959"/>
      <c r="CG16" s="959"/>
      <c r="CH16" s="959"/>
      <c r="CI16" s="959"/>
      <c r="CJ16" s="959"/>
      <c r="CK16" s="959"/>
      <c r="CL16" s="959"/>
      <c r="CM16" s="959"/>
      <c r="CN16" s="959"/>
      <c r="CO16" s="959"/>
      <c r="CP16" s="959"/>
      <c r="CQ16" s="959"/>
      <c r="CR16" s="959"/>
      <c r="CS16" s="959"/>
      <c r="CT16" s="959"/>
      <c r="CU16" s="959"/>
      <c r="CV16" s="959"/>
      <c r="CW16" s="959"/>
      <c r="CX16" s="959"/>
      <c r="CY16" s="959"/>
      <c r="CZ16" s="959"/>
      <c r="DA16" s="959"/>
      <c r="DB16" s="959"/>
      <c r="DC16" s="959"/>
      <c r="DD16" s="959"/>
      <c r="DE16" s="959"/>
      <c r="DF16" s="959"/>
      <c r="DG16" s="959"/>
      <c r="DH16" s="959"/>
      <c r="DI16" s="959"/>
      <c r="DJ16" s="959"/>
      <c r="DK16" s="959"/>
      <c r="DL16" s="959"/>
      <c r="DM16" s="959"/>
      <c r="DN16" s="959"/>
      <c r="DO16" s="959"/>
      <c r="DP16" s="959"/>
      <c r="DQ16" s="959"/>
      <c r="DR16" s="959"/>
      <c r="DS16" s="959"/>
      <c r="DT16" s="959"/>
      <c r="DU16" s="959"/>
      <c r="DV16" s="959"/>
      <c r="DW16" s="959"/>
      <c r="DX16" s="959"/>
      <c r="DY16" s="959"/>
      <c r="DZ16" s="959"/>
      <c r="EA16" s="959"/>
      <c r="EB16" s="959"/>
      <c r="EC16" s="959"/>
      <c r="ED16" s="959"/>
      <c r="EE16" s="959"/>
      <c r="EF16" s="959"/>
      <c r="EG16" s="959"/>
      <c r="EH16" s="959"/>
      <c r="EI16" s="959"/>
      <c r="EJ16" s="959"/>
      <c r="EK16" s="959"/>
      <c r="EL16" s="959"/>
      <c r="EM16" s="959"/>
      <c r="EN16" s="959"/>
      <c r="EO16" s="959"/>
      <c r="EP16" s="959"/>
      <c r="EQ16" s="959"/>
      <c r="ER16" s="959"/>
      <c r="ES16" s="959"/>
      <c r="ET16" s="959"/>
      <c r="EU16" s="959"/>
      <c r="EV16" s="959"/>
      <c r="EW16" s="959"/>
      <c r="EX16" s="959"/>
      <c r="EY16" s="959"/>
      <c r="EZ16" s="959"/>
      <c r="FA16" s="959"/>
      <c r="FB16" s="959"/>
      <c r="FC16" s="959"/>
      <c r="FD16" s="959"/>
      <c r="FE16" s="959"/>
      <c r="FF16" s="959"/>
      <c r="FG16" s="959"/>
      <c r="FH16" s="959"/>
      <c r="FI16" s="959"/>
      <c r="FJ16" s="959"/>
      <c r="FK16" s="959"/>
      <c r="FL16" s="959"/>
      <c r="FM16" s="959"/>
      <c r="FN16" s="959"/>
      <c r="FO16" s="959"/>
      <c r="FP16" s="959"/>
      <c r="FQ16" s="959"/>
      <c r="FR16" s="959"/>
      <c r="FS16" s="959"/>
      <c r="FT16" s="959"/>
      <c r="FU16" s="959"/>
      <c r="FV16" s="959"/>
      <c r="FW16" s="959"/>
      <c r="FX16" s="959"/>
      <c r="FY16" s="959"/>
      <c r="FZ16" s="959"/>
      <c r="GA16" s="959"/>
      <c r="GB16" s="959"/>
      <c r="GC16" s="959"/>
      <c r="GD16" s="959"/>
      <c r="GE16" s="959"/>
      <c r="GF16" s="959"/>
      <c r="GG16" s="959"/>
      <c r="GH16" s="959"/>
      <c r="GI16" s="959"/>
      <c r="GJ16" s="959"/>
      <c r="GK16" s="959"/>
      <c r="GL16" s="959"/>
      <c r="GM16" s="959"/>
      <c r="GN16" s="959"/>
      <c r="GO16" s="959"/>
      <c r="GP16" s="959"/>
      <c r="GQ16" s="959"/>
      <c r="GR16" s="959"/>
      <c r="GS16" s="959"/>
      <c r="GT16" s="959"/>
      <c r="GU16" s="959"/>
      <c r="GV16" s="959"/>
      <c r="GW16" s="959"/>
      <c r="GX16" s="959"/>
      <c r="GY16" s="959"/>
      <c r="GZ16" s="959"/>
      <c r="HA16" s="959"/>
      <c r="HB16" s="959"/>
      <c r="HC16" s="959"/>
      <c r="HD16" s="959"/>
      <c r="HE16" s="959"/>
      <c r="HF16" s="959"/>
      <c r="HG16" s="959"/>
      <c r="HH16" s="959"/>
      <c r="HI16" s="959"/>
      <c r="HJ16" s="959"/>
      <c r="HK16" s="959"/>
      <c r="HL16" s="959"/>
      <c r="HM16" s="959"/>
      <c r="HN16" s="959"/>
      <c r="HO16" s="959"/>
      <c r="HP16" s="959"/>
      <c r="HQ16" s="959"/>
      <c r="HR16" s="959"/>
      <c r="HS16" s="959"/>
      <c r="HT16" s="959"/>
      <c r="HU16" s="959"/>
      <c r="HV16" s="959"/>
      <c r="HW16" s="959"/>
      <c r="HX16" s="959"/>
      <c r="HY16" s="959"/>
      <c r="HZ16" s="959"/>
      <c r="IA16" s="959"/>
      <c r="IB16" s="959"/>
      <c r="IC16" s="959"/>
      <c r="ID16" s="959"/>
      <c r="IE16" s="959"/>
      <c r="IF16" s="959"/>
      <c r="IG16" s="959"/>
      <c r="IH16" s="959"/>
      <c r="II16" s="959"/>
      <c r="IJ16" s="959"/>
      <c r="IK16" s="959"/>
      <c r="IL16" s="959"/>
      <c r="IM16" s="959"/>
      <c r="IN16" s="959"/>
      <c r="IO16" s="959"/>
      <c r="IP16" s="959"/>
      <c r="IQ16" s="959"/>
      <c r="IR16" s="959"/>
      <c r="IS16" s="959"/>
      <c r="IT16" s="959"/>
      <c r="IU16" s="959"/>
      <c r="IV16" s="959"/>
    </row>
    <row r="17" spans="1:256" ht="40.5">
      <c r="A17" s="2041"/>
      <c r="B17" s="2035"/>
      <c r="C17" s="2037"/>
      <c r="D17" s="2045"/>
      <c r="E17" s="1026" t="s">
        <v>631</v>
      </c>
      <c r="F17" s="1056">
        <v>520658</v>
      </c>
      <c r="G17" s="889">
        <v>519852.16</v>
      </c>
      <c r="H17" s="1076">
        <f>G17/F17</f>
        <v>0.9984522661708837</v>
      </c>
      <c r="I17" s="959"/>
      <c r="J17" s="959"/>
      <c r="K17" s="959"/>
      <c r="L17" s="959"/>
      <c r="M17" s="959"/>
      <c r="N17" s="959"/>
      <c r="O17" s="959"/>
      <c r="P17" s="959"/>
      <c r="Q17" s="959"/>
      <c r="R17" s="959"/>
      <c r="S17" s="959"/>
      <c r="T17" s="959"/>
      <c r="U17" s="959"/>
      <c r="V17" s="959"/>
      <c r="W17" s="959"/>
      <c r="X17" s="959"/>
      <c r="Y17" s="959"/>
      <c r="Z17" s="959"/>
      <c r="AA17" s="959"/>
      <c r="AB17" s="959"/>
      <c r="AC17" s="959"/>
      <c r="AD17" s="959"/>
      <c r="AE17" s="959"/>
      <c r="AF17" s="959"/>
      <c r="AG17" s="959"/>
      <c r="AH17" s="959"/>
      <c r="AI17" s="959"/>
      <c r="AJ17" s="959"/>
      <c r="AK17" s="959"/>
      <c r="AL17" s="959"/>
      <c r="AM17" s="959"/>
      <c r="AN17" s="959"/>
      <c r="AO17" s="959"/>
      <c r="AP17" s="959"/>
      <c r="AQ17" s="959"/>
      <c r="AR17" s="959"/>
      <c r="AS17" s="959"/>
      <c r="AT17" s="959"/>
      <c r="AU17" s="959"/>
      <c r="AV17" s="959"/>
      <c r="AW17" s="959"/>
      <c r="AX17" s="959"/>
      <c r="AY17" s="959"/>
      <c r="AZ17" s="959"/>
      <c r="BA17" s="959"/>
      <c r="BB17" s="959"/>
      <c r="BC17" s="959"/>
      <c r="BD17" s="959"/>
      <c r="BE17" s="959"/>
      <c r="BF17" s="959"/>
      <c r="BG17" s="959"/>
      <c r="BH17" s="959"/>
      <c r="BI17" s="959"/>
      <c r="BJ17" s="959"/>
      <c r="BK17" s="959"/>
      <c r="BL17" s="959"/>
      <c r="BM17" s="959"/>
      <c r="BN17" s="959"/>
      <c r="BO17" s="959"/>
      <c r="BP17" s="959"/>
      <c r="BQ17" s="959"/>
      <c r="BR17" s="959"/>
      <c r="BS17" s="959"/>
      <c r="BT17" s="959"/>
      <c r="BU17" s="959"/>
      <c r="BV17" s="959"/>
      <c r="BW17" s="959"/>
      <c r="BX17" s="959"/>
      <c r="BY17" s="959"/>
      <c r="BZ17" s="959"/>
      <c r="CA17" s="959"/>
      <c r="CB17" s="959"/>
      <c r="CC17" s="959"/>
      <c r="CD17" s="959"/>
      <c r="CE17" s="959"/>
      <c r="CF17" s="959"/>
      <c r="CG17" s="959"/>
      <c r="CH17" s="959"/>
      <c r="CI17" s="959"/>
      <c r="CJ17" s="959"/>
      <c r="CK17" s="959"/>
      <c r="CL17" s="959"/>
      <c r="CM17" s="959"/>
      <c r="CN17" s="959"/>
      <c r="CO17" s="959"/>
      <c r="CP17" s="959"/>
      <c r="CQ17" s="959"/>
      <c r="CR17" s="959"/>
      <c r="CS17" s="959"/>
      <c r="CT17" s="959"/>
      <c r="CU17" s="959"/>
      <c r="CV17" s="959"/>
      <c r="CW17" s="959"/>
      <c r="CX17" s="959"/>
      <c r="CY17" s="959"/>
      <c r="CZ17" s="959"/>
      <c r="DA17" s="959"/>
      <c r="DB17" s="959"/>
      <c r="DC17" s="959"/>
      <c r="DD17" s="959"/>
      <c r="DE17" s="959"/>
      <c r="DF17" s="959"/>
      <c r="DG17" s="959"/>
      <c r="DH17" s="959"/>
      <c r="DI17" s="959"/>
      <c r="DJ17" s="959"/>
      <c r="DK17" s="959"/>
      <c r="DL17" s="959"/>
      <c r="DM17" s="959"/>
      <c r="DN17" s="959"/>
      <c r="DO17" s="959"/>
      <c r="DP17" s="959"/>
      <c r="DQ17" s="959"/>
      <c r="DR17" s="959"/>
      <c r="DS17" s="959"/>
      <c r="DT17" s="959"/>
      <c r="DU17" s="959"/>
      <c r="DV17" s="959"/>
      <c r="DW17" s="959"/>
      <c r="DX17" s="959"/>
      <c r="DY17" s="959"/>
      <c r="DZ17" s="959"/>
      <c r="EA17" s="959"/>
      <c r="EB17" s="959"/>
      <c r="EC17" s="959"/>
      <c r="ED17" s="959"/>
      <c r="EE17" s="959"/>
      <c r="EF17" s="959"/>
      <c r="EG17" s="959"/>
      <c r="EH17" s="959"/>
      <c r="EI17" s="959"/>
      <c r="EJ17" s="959"/>
      <c r="EK17" s="959"/>
      <c r="EL17" s="959"/>
      <c r="EM17" s="959"/>
      <c r="EN17" s="959"/>
      <c r="EO17" s="959"/>
      <c r="EP17" s="959"/>
      <c r="EQ17" s="959"/>
      <c r="ER17" s="959"/>
      <c r="ES17" s="959"/>
      <c r="ET17" s="959"/>
      <c r="EU17" s="959"/>
      <c r="EV17" s="959"/>
      <c r="EW17" s="959"/>
      <c r="EX17" s="959"/>
      <c r="EY17" s="959"/>
      <c r="EZ17" s="959"/>
      <c r="FA17" s="959"/>
      <c r="FB17" s="959"/>
      <c r="FC17" s="959"/>
      <c r="FD17" s="959"/>
      <c r="FE17" s="959"/>
      <c r="FF17" s="959"/>
      <c r="FG17" s="959"/>
      <c r="FH17" s="959"/>
      <c r="FI17" s="959"/>
      <c r="FJ17" s="959"/>
      <c r="FK17" s="959"/>
      <c r="FL17" s="959"/>
      <c r="FM17" s="959"/>
      <c r="FN17" s="959"/>
      <c r="FO17" s="959"/>
      <c r="FP17" s="959"/>
      <c r="FQ17" s="959"/>
      <c r="FR17" s="959"/>
      <c r="FS17" s="959"/>
      <c r="FT17" s="959"/>
      <c r="FU17" s="959"/>
      <c r="FV17" s="959"/>
      <c r="FW17" s="959"/>
      <c r="FX17" s="959"/>
      <c r="FY17" s="959"/>
      <c r="FZ17" s="959"/>
      <c r="GA17" s="959"/>
      <c r="GB17" s="959"/>
      <c r="GC17" s="959"/>
      <c r="GD17" s="959"/>
      <c r="GE17" s="959"/>
      <c r="GF17" s="959"/>
      <c r="GG17" s="959"/>
      <c r="GH17" s="959"/>
      <c r="GI17" s="959"/>
      <c r="GJ17" s="959"/>
      <c r="GK17" s="959"/>
      <c r="GL17" s="959"/>
      <c r="GM17" s="959"/>
      <c r="GN17" s="959"/>
      <c r="GO17" s="959"/>
      <c r="GP17" s="959"/>
      <c r="GQ17" s="959"/>
      <c r="GR17" s="959"/>
      <c r="GS17" s="959"/>
      <c r="GT17" s="959"/>
      <c r="GU17" s="959"/>
      <c r="GV17" s="959"/>
      <c r="GW17" s="959"/>
      <c r="GX17" s="959"/>
      <c r="GY17" s="959"/>
      <c r="GZ17" s="959"/>
      <c r="HA17" s="959"/>
      <c r="HB17" s="959"/>
      <c r="HC17" s="959"/>
      <c r="HD17" s="959"/>
      <c r="HE17" s="959"/>
      <c r="HF17" s="959"/>
      <c r="HG17" s="959"/>
      <c r="HH17" s="959"/>
      <c r="HI17" s="959"/>
      <c r="HJ17" s="959"/>
      <c r="HK17" s="959"/>
      <c r="HL17" s="959"/>
      <c r="HM17" s="959"/>
      <c r="HN17" s="959"/>
      <c r="HO17" s="959"/>
      <c r="HP17" s="959"/>
      <c r="HQ17" s="959"/>
      <c r="HR17" s="959"/>
      <c r="HS17" s="959"/>
      <c r="HT17" s="959"/>
      <c r="HU17" s="959"/>
      <c r="HV17" s="959"/>
      <c r="HW17" s="959"/>
      <c r="HX17" s="959"/>
      <c r="HY17" s="959"/>
      <c r="HZ17" s="959"/>
      <c r="IA17" s="959"/>
      <c r="IB17" s="959"/>
      <c r="IC17" s="959"/>
      <c r="ID17" s="959"/>
      <c r="IE17" s="959"/>
      <c r="IF17" s="959"/>
      <c r="IG17" s="959"/>
      <c r="IH17" s="959"/>
      <c r="II17" s="959"/>
      <c r="IJ17" s="959"/>
      <c r="IK17" s="959"/>
      <c r="IL17" s="959"/>
      <c r="IM17" s="959"/>
      <c r="IN17" s="959"/>
      <c r="IO17" s="959"/>
      <c r="IP17" s="959"/>
      <c r="IQ17" s="959"/>
      <c r="IR17" s="959"/>
      <c r="IS17" s="959"/>
      <c r="IT17" s="959"/>
      <c r="IU17" s="959"/>
      <c r="IV17" s="959"/>
    </row>
    <row r="18" spans="1:256" ht="40.5">
      <c r="A18" s="2041"/>
      <c r="B18" s="2035"/>
      <c r="C18" s="2037"/>
      <c r="D18" s="2045"/>
      <c r="E18" s="1026" t="s">
        <v>632</v>
      </c>
      <c r="F18" s="1056">
        <v>1478348</v>
      </c>
      <c r="G18" s="889">
        <v>1478220.2</v>
      </c>
      <c r="H18" s="1076">
        <f aca="true" t="shared" si="0" ref="H18:H38">G18/F18</f>
        <v>0.9999135521541612</v>
      </c>
      <c r="I18" s="959"/>
      <c r="J18" s="959"/>
      <c r="K18" s="959"/>
      <c r="L18" s="959"/>
      <c r="M18" s="959"/>
      <c r="N18" s="959"/>
      <c r="O18" s="959"/>
      <c r="P18" s="959"/>
      <c r="Q18" s="959"/>
      <c r="R18" s="959"/>
      <c r="S18" s="959"/>
      <c r="T18" s="959"/>
      <c r="U18" s="959"/>
      <c r="V18" s="959"/>
      <c r="W18" s="959"/>
      <c r="X18" s="959"/>
      <c r="Y18" s="959"/>
      <c r="Z18" s="959"/>
      <c r="AA18" s="959"/>
      <c r="AB18" s="959"/>
      <c r="AC18" s="959"/>
      <c r="AD18" s="959"/>
      <c r="AE18" s="959"/>
      <c r="AF18" s="959"/>
      <c r="AG18" s="959"/>
      <c r="AH18" s="959"/>
      <c r="AI18" s="959"/>
      <c r="AJ18" s="959"/>
      <c r="AK18" s="959"/>
      <c r="AL18" s="959"/>
      <c r="AM18" s="959"/>
      <c r="AN18" s="959"/>
      <c r="AO18" s="959"/>
      <c r="AP18" s="959"/>
      <c r="AQ18" s="959"/>
      <c r="AR18" s="959"/>
      <c r="AS18" s="959"/>
      <c r="AT18" s="959"/>
      <c r="AU18" s="959"/>
      <c r="AV18" s="959"/>
      <c r="AW18" s="959"/>
      <c r="AX18" s="959"/>
      <c r="AY18" s="959"/>
      <c r="AZ18" s="959"/>
      <c r="BA18" s="959"/>
      <c r="BB18" s="959"/>
      <c r="BC18" s="959"/>
      <c r="BD18" s="959"/>
      <c r="BE18" s="959"/>
      <c r="BF18" s="959"/>
      <c r="BG18" s="959"/>
      <c r="BH18" s="959"/>
      <c r="BI18" s="959"/>
      <c r="BJ18" s="959"/>
      <c r="BK18" s="959"/>
      <c r="BL18" s="959"/>
      <c r="BM18" s="959"/>
      <c r="BN18" s="959"/>
      <c r="BO18" s="959"/>
      <c r="BP18" s="959"/>
      <c r="BQ18" s="959"/>
      <c r="BR18" s="959"/>
      <c r="BS18" s="959"/>
      <c r="BT18" s="959"/>
      <c r="BU18" s="959"/>
      <c r="BV18" s="959"/>
      <c r="BW18" s="959"/>
      <c r="BX18" s="959"/>
      <c r="BY18" s="959"/>
      <c r="BZ18" s="959"/>
      <c r="CA18" s="959"/>
      <c r="CB18" s="959"/>
      <c r="CC18" s="959"/>
      <c r="CD18" s="959"/>
      <c r="CE18" s="959"/>
      <c r="CF18" s="959"/>
      <c r="CG18" s="959"/>
      <c r="CH18" s="959"/>
      <c r="CI18" s="959"/>
      <c r="CJ18" s="959"/>
      <c r="CK18" s="959"/>
      <c r="CL18" s="959"/>
      <c r="CM18" s="959"/>
      <c r="CN18" s="959"/>
      <c r="CO18" s="959"/>
      <c r="CP18" s="959"/>
      <c r="CQ18" s="959"/>
      <c r="CR18" s="959"/>
      <c r="CS18" s="959"/>
      <c r="CT18" s="959"/>
      <c r="CU18" s="959"/>
      <c r="CV18" s="959"/>
      <c r="CW18" s="959"/>
      <c r="CX18" s="959"/>
      <c r="CY18" s="959"/>
      <c r="CZ18" s="959"/>
      <c r="DA18" s="959"/>
      <c r="DB18" s="959"/>
      <c r="DC18" s="959"/>
      <c r="DD18" s="959"/>
      <c r="DE18" s="959"/>
      <c r="DF18" s="959"/>
      <c r="DG18" s="959"/>
      <c r="DH18" s="959"/>
      <c r="DI18" s="959"/>
      <c r="DJ18" s="959"/>
      <c r="DK18" s="959"/>
      <c r="DL18" s="959"/>
      <c r="DM18" s="959"/>
      <c r="DN18" s="959"/>
      <c r="DO18" s="959"/>
      <c r="DP18" s="959"/>
      <c r="DQ18" s="959"/>
      <c r="DR18" s="959"/>
      <c r="DS18" s="959"/>
      <c r="DT18" s="959"/>
      <c r="DU18" s="959"/>
      <c r="DV18" s="959"/>
      <c r="DW18" s="959"/>
      <c r="DX18" s="959"/>
      <c r="DY18" s="959"/>
      <c r="DZ18" s="959"/>
      <c r="EA18" s="959"/>
      <c r="EB18" s="959"/>
      <c r="EC18" s="959"/>
      <c r="ED18" s="959"/>
      <c r="EE18" s="959"/>
      <c r="EF18" s="959"/>
      <c r="EG18" s="959"/>
      <c r="EH18" s="959"/>
      <c r="EI18" s="959"/>
      <c r="EJ18" s="959"/>
      <c r="EK18" s="959"/>
      <c r="EL18" s="959"/>
      <c r="EM18" s="959"/>
      <c r="EN18" s="959"/>
      <c r="EO18" s="959"/>
      <c r="EP18" s="959"/>
      <c r="EQ18" s="959"/>
      <c r="ER18" s="959"/>
      <c r="ES18" s="959"/>
      <c r="ET18" s="959"/>
      <c r="EU18" s="959"/>
      <c r="EV18" s="959"/>
      <c r="EW18" s="959"/>
      <c r="EX18" s="959"/>
      <c r="EY18" s="959"/>
      <c r="EZ18" s="959"/>
      <c r="FA18" s="959"/>
      <c r="FB18" s="959"/>
      <c r="FC18" s="959"/>
      <c r="FD18" s="959"/>
      <c r="FE18" s="959"/>
      <c r="FF18" s="959"/>
      <c r="FG18" s="959"/>
      <c r="FH18" s="959"/>
      <c r="FI18" s="959"/>
      <c r="FJ18" s="959"/>
      <c r="FK18" s="959"/>
      <c r="FL18" s="959"/>
      <c r="FM18" s="959"/>
      <c r="FN18" s="959"/>
      <c r="FO18" s="959"/>
      <c r="FP18" s="959"/>
      <c r="FQ18" s="959"/>
      <c r="FR18" s="959"/>
      <c r="FS18" s="959"/>
      <c r="FT18" s="959"/>
      <c r="FU18" s="959"/>
      <c r="FV18" s="959"/>
      <c r="FW18" s="959"/>
      <c r="FX18" s="959"/>
      <c r="FY18" s="959"/>
      <c r="FZ18" s="959"/>
      <c r="GA18" s="959"/>
      <c r="GB18" s="959"/>
      <c r="GC18" s="959"/>
      <c r="GD18" s="959"/>
      <c r="GE18" s="959"/>
      <c r="GF18" s="959"/>
      <c r="GG18" s="959"/>
      <c r="GH18" s="959"/>
      <c r="GI18" s="959"/>
      <c r="GJ18" s="959"/>
      <c r="GK18" s="959"/>
      <c r="GL18" s="959"/>
      <c r="GM18" s="959"/>
      <c r="GN18" s="959"/>
      <c r="GO18" s="959"/>
      <c r="GP18" s="959"/>
      <c r="GQ18" s="959"/>
      <c r="GR18" s="959"/>
      <c r="GS18" s="959"/>
      <c r="GT18" s="959"/>
      <c r="GU18" s="959"/>
      <c r="GV18" s="959"/>
      <c r="GW18" s="959"/>
      <c r="GX18" s="959"/>
      <c r="GY18" s="959"/>
      <c r="GZ18" s="959"/>
      <c r="HA18" s="959"/>
      <c r="HB18" s="959"/>
      <c r="HC18" s="959"/>
      <c r="HD18" s="959"/>
      <c r="HE18" s="959"/>
      <c r="HF18" s="959"/>
      <c r="HG18" s="959"/>
      <c r="HH18" s="959"/>
      <c r="HI18" s="959"/>
      <c r="HJ18" s="959"/>
      <c r="HK18" s="959"/>
      <c r="HL18" s="959"/>
      <c r="HM18" s="959"/>
      <c r="HN18" s="959"/>
      <c r="HO18" s="959"/>
      <c r="HP18" s="959"/>
      <c r="HQ18" s="959"/>
      <c r="HR18" s="959"/>
      <c r="HS18" s="959"/>
      <c r="HT18" s="959"/>
      <c r="HU18" s="959"/>
      <c r="HV18" s="959"/>
      <c r="HW18" s="959"/>
      <c r="HX18" s="959"/>
      <c r="HY18" s="959"/>
      <c r="HZ18" s="959"/>
      <c r="IA18" s="959"/>
      <c r="IB18" s="959"/>
      <c r="IC18" s="959"/>
      <c r="ID18" s="959"/>
      <c r="IE18" s="959"/>
      <c r="IF18" s="959"/>
      <c r="IG18" s="959"/>
      <c r="IH18" s="959"/>
      <c r="II18" s="959"/>
      <c r="IJ18" s="959"/>
      <c r="IK18" s="959"/>
      <c r="IL18" s="959"/>
      <c r="IM18" s="959"/>
      <c r="IN18" s="959"/>
      <c r="IO18" s="959"/>
      <c r="IP18" s="959"/>
      <c r="IQ18" s="959"/>
      <c r="IR18" s="959"/>
      <c r="IS18" s="959"/>
      <c r="IT18" s="959"/>
      <c r="IU18" s="959"/>
      <c r="IV18" s="959"/>
    </row>
    <row r="19" spans="1:256" ht="40.5">
      <c r="A19" s="2041"/>
      <c r="B19" s="2035"/>
      <c r="C19" s="2037"/>
      <c r="D19" s="2045"/>
      <c r="E19" s="1026" t="s">
        <v>633</v>
      </c>
      <c r="F19" s="1056">
        <v>169520</v>
      </c>
      <c r="G19" s="889">
        <v>169294.42</v>
      </c>
      <c r="H19" s="1076">
        <f t="shared" si="0"/>
        <v>0.9986693015573385</v>
      </c>
      <c r="I19" s="959"/>
      <c r="J19" s="959"/>
      <c r="K19" s="959"/>
      <c r="L19" s="959"/>
      <c r="M19" s="959"/>
      <c r="N19" s="959"/>
      <c r="O19" s="959"/>
      <c r="P19" s="959"/>
      <c r="Q19" s="959"/>
      <c r="R19" s="959"/>
      <c r="S19" s="959"/>
      <c r="T19" s="959"/>
      <c r="U19" s="959"/>
      <c r="V19" s="959"/>
      <c r="W19" s="959"/>
      <c r="X19" s="959"/>
      <c r="Y19" s="959"/>
      <c r="Z19" s="959"/>
      <c r="AA19" s="959"/>
      <c r="AB19" s="959"/>
      <c r="AC19" s="959"/>
      <c r="AD19" s="959"/>
      <c r="AE19" s="959"/>
      <c r="AF19" s="959"/>
      <c r="AG19" s="959"/>
      <c r="AH19" s="959"/>
      <c r="AI19" s="959"/>
      <c r="AJ19" s="959"/>
      <c r="AK19" s="959"/>
      <c r="AL19" s="959"/>
      <c r="AM19" s="959"/>
      <c r="AN19" s="959"/>
      <c r="AO19" s="959"/>
      <c r="AP19" s="959"/>
      <c r="AQ19" s="959"/>
      <c r="AR19" s="959"/>
      <c r="AS19" s="959"/>
      <c r="AT19" s="959"/>
      <c r="AU19" s="959"/>
      <c r="AV19" s="959"/>
      <c r="AW19" s="959"/>
      <c r="AX19" s="959"/>
      <c r="AY19" s="959"/>
      <c r="AZ19" s="959"/>
      <c r="BA19" s="959"/>
      <c r="BB19" s="959"/>
      <c r="BC19" s="959"/>
      <c r="BD19" s="959"/>
      <c r="BE19" s="959"/>
      <c r="BF19" s="959"/>
      <c r="BG19" s="959"/>
      <c r="BH19" s="959"/>
      <c r="BI19" s="959"/>
      <c r="BJ19" s="959"/>
      <c r="BK19" s="959"/>
      <c r="BL19" s="959"/>
      <c r="BM19" s="959"/>
      <c r="BN19" s="959"/>
      <c r="BO19" s="959"/>
      <c r="BP19" s="959"/>
      <c r="BQ19" s="959"/>
      <c r="BR19" s="959"/>
      <c r="BS19" s="959"/>
      <c r="BT19" s="959"/>
      <c r="BU19" s="959"/>
      <c r="BV19" s="959"/>
      <c r="BW19" s="959"/>
      <c r="BX19" s="959"/>
      <c r="BY19" s="959"/>
      <c r="BZ19" s="959"/>
      <c r="CA19" s="959"/>
      <c r="CB19" s="959"/>
      <c r="CC19" s="959"/>
      <c r="CD19" s="959"/>
      <c r="CE19" s="959"/>
      <c r="CF19" s="959"/>
      <c r="CG19" s="959"/>
      <c r="CH19" s="959"/>
      <c r="CI19" s="959"/>
      <c r="CJ19" s="959"/>
      <c r="CK19" s="959"/>
      <c r="CL19" s="959"/>
      <c r="CM19" s="959"/>
      <c r="CN19" s="959"/>
      <c r="CO19" s="959"/>
      <c r="CP19" s="959"/>
      <c r="CQ19" s="959"/>
      <c r="CR19" s="959"/>
      <c r="CS19" s="959"/>
      <c r="CT19" s="959"/>
      <c r="CU19" s="959"/>
      <c r="CV19" s="959"/>
      <c r="CW19" s="959"/>
      <c r="CX19" s="959"/>
      <c r="CY19" s="959"/>
      <c r="CZ19" s="959"/>
      <c r="DA19" s="959"/>
      <c r="DB19" s="959"/>
      <c r="DC19" s="959"/>
      <c r="DD19" s="959"/>
      <c r="DE19" s="959"/>
      <c r="DF19" s="959"/>
      <c r="DG19" s="959"/>
      <c r="DH19" s="959"/>
      <c r="DI19" s="959"/>
      <c r="DJ19" s="959"/>
      <c r="DK19" s="959"/>
      <c r="DL19" s="959"/>
      <c r="DM19" s="959"/>
      <c r="DN19" s="959"/>
      <c r="DO19" s="959"/>
      <c r="DP19" s="959"/>
      <c r="DQ19" s="959"/>
      <c r="DR19" s="959"/>
      <c r="DS19" s="959"/>
      <c r="DT19" s="959"/>
      <c r="DU19" s="959"/>
      <c r="DV19" s="959"/>
      <c r="DW19" s="959"/>
      <c r="DX19" s="959"/>
      <c r="DY19" s="959"/>
      <c r="DZ19" s="959"/>
      <c r="EA19" s="959"/>
      <c r="EB19" s="959"/>
      <c r="EC19" s="959"/>
      <c r="ED19" s="959"/>
      <c r="EE19" s="959"/>
      <c r="EF19" s="959"/>
      <c r="EG19" s="959"/>
      <c r="EH19" s="959"/>
      <c r="EI19" s="959"/>
      <c r="EJ19" s="959"/>
      <c r="EK19" s="959"/>
      <c r="EL19" s="959"/>
      <c r="EM19" s="959"/>
      <c r="EN19" s="959"/>
      <c r="EO19" s="959"/>
      <c r="EP19" s="959"/>
      <c r="EQ19" s="959"/>
      <c r="ER19" s="959"/>
      <c r="ES19" s="959"/>
      <c r="ET19" s="959"/>
      <c r="EU19" s="959"/>
      <c r="EV19" s="959"/>
      <c r="EW19" s="959"/>
      <c r="EX19" s="959"/>
      <c r="EY19" s="959"/>
      <c r="EZ19" s="959"/>
      <c r="FA19" s="959"/>
      <c r="FB19" s="959"/>
      <c r="FC19" s="959"/>
      <c r="FD19" s="959"/>
      <c r="FE19" s="959"/>
      <c r="FF19" s="959"/>
      <c r="FG19" s="959"/>
      <c r="FH19" s="959"/>
      <c r="FI19" s="959"/>
      <c r="FJ19" s="959"/>
      <c r="FK19" s="959"/>
      <c r="FL19" s="959"/>
      <c r="FM19" s="959"/>
      <c r="FN19" s="959"/>
      <c r="FO19" s="959"/>
      <c r="FP19" s="959"/>
      <c r="FQ19" s="959"/>
      <c r="FR19" s="959"/>
      <c r="FS19" s="959"/>
      <c r="FT19" s="959"/>
      <c r="FU19" s="959"/>
      <c r="FV19" s="959"/>
      <c r="FW19" s="959"/>
      <c r="FX19" s="959"/>
      <c r="FY19" s="959"/>
      <c r="FZ19" s="959"/>
      <c r="GA19" s="959"/>
      <c r="GB19" s="959"/>
      <c r="GC19" s="959"/>
      <c r="GD19" s="959"/>
      <c r="GE19" s="959"/>
      <c r="GF19" s="959"/>
      <c r="GG19" s="959"/>
      <c r="GH19" s="959"/>
      <c r="GI19" s="959"/>
      <c r="GJ19" s="959"/>
      <c r="GK19" s="959"/>
      <c r="GL19" s="959"/>
      <c r="GM19" s="959"/>
      <c r="GN19" s="959"/>
      <c r="GO19" s="959"/>
      <c r="GP19" s="959"/>
      <c r="GQ19" s="959"/>
      <c r="GR19" s="959"/>
      <c r="GS19" s="959"/>
      <c r="GT19" s="959"/>
      <c r="GU19" s="959"/>
      <c r="GV19" s="959"/>
      <c r="GW19" s="959"/>
      <c r="GX19" s="959"/>
      <c r="GY19" s="959"/>
      <c r="GZ19" s="959"/>
      <c r="HA19" s="959"/>
      <c r="HB19" s="959"/>
      <c r="HC19" s="959"/>
      <c r="HD19" s="959"/>
      <c r="HE19" s="959"/>
      <c r="HF19" s="959"/>
      <c r="HG19" s="959"/>
      <c r="HH19" s="959"/>
      <c r="HI19" s="959"/>
      <c r="HJ19" s="959"/>
      <c r="HK19" s="959"/>
      <c r="HL19" s="959"/>
      <c r="HM19" s="959"/>
      <c r="HN19" s="959"/>
      <c r="HO19" s="959"/>
      <c r="HP19" s="959"/>
      <c r="HQ19" s="959"/>
      <c r="HR19" s="959"/>
      <c r="HS19" s="959"/>
      <c r="HT19" s="959"/>
      <c r="HU19" s="959"/>
      <c r="HV19" s="959"/>
      <c r="HW19" s="959"/>
      <c r="HX19" s="959"/>
      <c r="HY19" s="959"/>
      <c r="HZ19" s="959"/>
      <c r="IA19" s="959"/>
      <c r="IB19" s="959"/>
      <c r="IC19" s="959"/>
      <c r="ID19" s="959"/>
      <c r="IE19" s="959"/>
      <c r="IF19" s="959"/>
      <c r="IG19" s="959"/>
      <c r="IH19" s="959"/>
      <c r="II19" s="959"/>
      <c r="IJ19" s="959"/>
      <c r="IK19" s="959"/>
      <c r="IL19" s="959"/>
      <c r="IM19" s="959"/>
      <c r="IN19" s="959"/>
      <c r="IO19" s="959"/>
      <c r="IP19" s="959"/>
      <c r="IQ19" s="959"/>
      <c r="IR19" s="959"/>
      <c r="IS19" s="959"/>
      <c r="IT19" s="959"/>
      <c r="IU19" s="959"/>
      <c r="IV19" s="959"/>
    </row>
    <row r="20" spans="1:256" ht="40.5">
      <c r="A20" s="2041"/>
      <c r="B20" s="2035"/>
      <c r="C20" s="2037"/>
      <c r="D20" s="2045"/>
      <c r="E20" s="1026" t="s">
        <v>634</v>
      </c>
      <c r="F20" s="1056">
        <v>165955</v>
      </c>
      <c r="G20" s="889">
        <v>165815</v>
      </c>
      <c r="H20" s="1076">
        <f t="shared" si="0"/>
        <v>0.9991563978186858</v>
      </c>
      <c r="I20" s="959"/>
      <c r="J20" s="959"/>
      <c r="K20" s="959"/>
      <c r="L20" s="959"/>
      <c r="M20" s="959"/>
      <c r="N20" s="959"/>
      <c r="O20" s="959"/>
      <c r="P20" s="959"/>
      <c r="Q20" s="959"/>
      <c r="R20" s="959"/>
      <c r="S20" s="959"/>
      <c r="T20" s="959"/>
      <c r="U20" s="959"/>
      <c r="V20" s="959"/>
      <c r="W20" s="959"/>
      <c r="X20" s="959"/>
      <c r="Y20" s="959"/>
      <c r="Z20" s="959"/>
      <c r="AA20" s="959"/>
      <c r="AB20" s="959"/>
      <c r="AC20" s="959"/>
      <c r="AD20" s="959"/>
      <c r="AE20" s="959"/>
      <c r="AF20" s="959"/>
      <c r="AG20" s="959"/>
      <c r="AH20" s="959"/>
      <c r="AI20" s="959"/>
      <c r="AJ20" s="959"/>
      <c r="AK20" s="959"/>
      <c r="AL20" s="959"/>
      <c r="AM20" s="959"/>
      <c r="AN20" s="959"/>
      <c r="AO20" s="959"/>
      <c r="AP20" s="959"/>
      <c r="AQ20" s="959"/>
      <c r="AR20" s="959"/>
      <c r="AS20" s="959"/>
      <c r="AT20" s="959"/>
      <c r="AU20" s="959"/>
      <c r="AV20" s="959"/>
      <c r="AW20" s="959"/>
      <c r="AX20" s="959"/>
      <c r="AY20" s="959"/>
      <c r="AZ20" s="959"/>
      <c r="BA20" s="959"/>
      <c r="BB20" s="959"/>
      <c r="BC20" s="959"/>
      <c r="BD20" s="959"/>
      <c r="BE20" s="959"/>
      <c r="BF20" s="959"/>
      <c r="BG20" s="959"/>
      <c r="BH20" s="959"/>
      <c r="BI20" s="959"/>
      <c r="BJ20" s="959"/>
      <c r="BK20" s="959"/>
      <c r="BL20" s="959"/>
      <c r="BM20" s="959"/>
      <c r="BN20" s="959"/>
      <c r="BO20" s="959"/>
      <c r="BP20" s="959"/>
      <c r="BQ20" s="959"/>
      <c r="BR20" s="959"/>
      <c r="BS20" s="959"/>
      <c r="BT20" s="959"/>
      <c r="BU20" s="959"/>
      <c r="BV20" s="959"/>
      <c r="BW20" s="959"/>
      <c r="BX20" s="959"/>
      <c r="BY20" s="959"/>
      <c r="BZ20" s="959"/>
      <c r="CA20" s="959"/>
      <c r="CB20" s="959"/>
      <c r="CC20" s="959"/>
      <c r="CD20" s="959"/>
      <c r="CE20" s="959"/>
      <c r="CF20" s="959"/>
      <c r="CG20" s="959"/>
      <c r="CH20" s="959"/>
      <c r="CI20" s="959"/>
      <c r="CJ20" s="959"/>
      <c r="CK20" s="959"/>
      <c r="CL20" s="959"/>
      <c r="CM20" s="959"/>
      <c r="CN20" s="959"/>
      <c r="CO20" s="959"/>
      <c r="CP20" s="959"/>
      <c r="CQ20" s="959"/>
      <c r="CR20" s="959"/>
      <c r="CS20" s="959"/>
      <c r="CT20" s="959"/>
      <c r="CU20" s="959"/>
      <c r="CV20" s="959"/>
      <c r="CW20" s="959"/>
      <c r="CX20" s="959"/>
      <c r="CY20" s="959"/>
      <c r="CZ20" s="959"/>
      <c r="DA20" s="959"/>
      <c r="DB20" s="959"/>
      <c r="DC20" s="959"/>
      <c r="DD20" s="959"/>
      <c r="DE20" s="959"/>
      <c r="DF20" s="959"/>
      <c r="DG20" s="959"/>
      <c r="DH20" s="959"/>
      <c r="DI20" s="959"/>
      <c r="DJ20" s="959"/>
      <c r="DK20" s="959"/>
      <c r="DL20" s="959"/>
      <c r="DM20" s="959"/>
      <c r="DN20" s="959"/>
      <c r="DO20" s="959"/>
      <c r="DP20" s="959"/>
      <c r="DQ20" s="959"/>
      <c r="DR20" s="959"/>
      <c r="DS20" s="959"/>
      <c r="DT20" s="959"/>
      <c r="DU20" s="959"/>
      <c r="DV20" s="959"/>
      <c r="DW20" s="959"/>
      <c r="DX20" s="959"/>
      <c r="DY20" s="959"/>
      <c r="DZ20" s="959"/>
      <c r="EA20" s="959"/>
      <c r="EB20" s="959"/>
      <c r="EC20" s="959"/>
      <c r="ED20" s="959"/>
      <c r="EE20" s="959"/>
      <c r="EF20" s="959"/>
      <c r="EG20" s="959"/>
      <c r="EH20" s="959"/>
      <c r="EI20" s="959"/>
      <c r="EJ20" s="959"/>
      <c r="EK20" s="959"/>
      <c r="EL20" s="959"/>
      <c r="EM20" s="959"/>
      <c r="EN20" s="959"/>
      <c r="EO20" s="959"/>
      <c r="EP20" s="959"/>
      <c r="EQ20" s="959"/>
      <c r="ER20" s="959"/>
      <c r="ES20" s="959"/>
      <c r="ET20" s="959"/>
      <c r="EU20" s="959"/>
      <c r="EV20" s="959"/>
      <c r="EW20" s="959"/>
      <c r="EX20" s="959"/>
      <c r="EY20" s="959"/>
      <c r="EZ20" s="959"/>
      <c r="FA20" s="959"/>
      <c r="FB20" s="959"/>
      <c r="FC20" s="959"/>
      <c r="FD20" s="959"/>
      <c r="FE20" s="959"/>
      <c r="FF20" s="959"/>
      <c r="FG20" s="959"/>
      <c r="FH20" s="959"/>
      <c r="FI20" s="959"/>
      <c r="FJ20" s="959"/>
      <c r="FK20" s="959"/>
      <c r="FL20" s="959"/>
      <c r="FM20" s="959"/>
      <c r="FN20" s="959"/>
      <c r="FO20" s="959"/>
      <c r="FP20" s="959"/>
      <c r="FQ20" s="959"/>
      <c r="FR20" s="959"/>
      <c r="FS20" s="959"/>
      <c r="FT20" s="959"/>
      <c r="FU20" s="959"/>
      <c r="FV20" s="959"/>
      <c r="FW20" s="959"/>
      <c r="FX20" s="959"/>
      <c r="FY20" s="959"/>
      <c r="FZ20" s="959"/>
      <c r="GA20" s="959"/>
      <c r="GB20" s="959"/>
      <c r="GC20" s="959"/>
      <c r="GD20" s="959"/>
      <c r="GE20" s="959"/>
      <c r="GF20" s="959"/>
      <c r="GG20" s="959"/>
      <c r="GH20" s="959"/>
      <c r="GI20" s="959"/>
      <c r="GJ20" s="959"/>
      <c r="GK20" s="959"/>
      <c r="GL20" s="959"/>
      <c r="GM20" s="959"/>
      <c r="GN20" s="959"/>
      <c r="GO20" s="959"/>
      <c r="GP20" s="959"/>
      <c r="GQ20" s="959"/>
      <c r="GR20" s="959"/>
      <c r="GS20" s="959"/>
      <c r="GT20" s="959"/>
      <c r="GU20" s="959"/>
      <c r="GV20" s="959"/>
      <c r="GW20" s="959"/>
      <c r="GX20" s="959"/>
      <c r="GY20" s="959"/>
      <c r="GZ20" s="959"/>
      <c r="HA20" s="959"/>
      <c r="HB20" s="959"/>
      <c r="HC20" s="959"/>
      <c r="HD20" s="959"/>
      <c r="HE20" s="959"/>
      <c r="HF20" s="959"/>
      <c r="HG20" s="959"/>
      <c r="HH20" s="959"/>
      <c r="HI20" s="959"/>
      <c r="HJ20" s="959"/>
      <c r="HK20" s="959"/>
      <c r="HL20" s="959"/>
      <c r="HM20" s="959"/>
      <c r="HN20" s="959"/>
      <c r="HO20" s="959"/>
      <c r="HP20" s="959"/>
      <c r="HQ20" s="959"/>
      <c r="HR20" s="959"/>
      <c r="HS20" s="959"/>
      <c r="HT20" s="959"/>
      <c r="HU20" s="959"/>
      <c r="HV20" s="959"/>
      <c r="HW20" s="959"/>
      <c r="HX20" s="959"/>
      <c r="HY20" s="959"/>
      <c r="HZ20" s="959"/>
      <c r="IA20" s="959"/>
      <c r="IB20" s="959"/>
      <c r="IC20" s="959"/>
      <c r="ID20" s="959"/>
      <c r="IE20" s="959"/>
      <c r="IF20" s="959"/>
      <c r="IG20" s="959"/>
      <c r="IH20" s="959"/>
      <c r="II20" s="959"/>
      <c r="IJ20" s="959"/>
      <c r="IK20" s="959"/>
      <c r="IL20" s="959"/>
      <c r="IM20" s="959"/>
      <c r="IN20" s="959"/>
      <c r="IO20" s="959"/>
      <c r="IP20" s="959"/>
      <c r="IQ20" s="959"/>
      <c r="IR20" s="959"/>
      <c r="IS20" s="959"/>
      <c r="IT20" s="959"/>
      <c r="IU20" s="959"/>
      <c r="IV20" s="959"/>
    </row>
    <row r="21" spans="1:256" ht="40.5">
      <c r="A21" s="2041"/>
      <c r="B21" s="2035"/>
      <c r="C21" s="2037"/>
      <c r="D21" s="2045"/>
      <c r="E21" s="1026" t="s">
        <v>635</v>
      </c>
      <c r="F21" s="1056">
        <v>43438</v>
      </c>
      <c r="G21" s="889">
        <v>43375.8</v>
      </c>
      <c r="H21" s="1076">
        <f t="shared" si="0"/>
        <v>0.9985680740365579</v>
      </c>
      <c r="I21" s="959"/>
      <c r="J21" s="959"/>
      <c r="K21" s="959"/>
      <c r="L21" s="959"/>
      <c r="M21" s="959"/>
      <c r="N21" s="959"/>
      <c r="O21" s="959"/>
      <c r="P21" s="959"/>
      <c r="Q21" s="959"/>
      <c r="R21" s="959"/>
      <c r="S21" s="959"/>
      <c r="T21" s="959"/>
      <c r="U21" s="959"/>
      <c r="V21" s="959"/>
      <c r="W21" s="959"/>
      <c r="X21" s="959"/>
      <c r="Y21" s="959"/>
      <c r="Z21" s="959"/>
      <c r="AA21" s="959"/>
      <c r="AB21" s="959"/>
      <c r="AC21" s="959"/>
      <c r="AD21" s="959"/>
      <c r="AE21" s="959"/>
      <c r="AF21" s="959"/>
      <c r="AG21" s="959"/>
      <c r="AH21" s="959"/>
      <c r="AI21" s="959"/>
      <c r="AJ21" s="959"/>
      <c r="AK21" s="959"/>
      <c r="AL21" s="959"/>
      <c r="AM21" s="959"/>
      <c r="AN21" s="959"/>
      <c r="AO21" s="959"/>
      <c r="AP21" s="959"/>
      <c r="AQ21" s="959"/>
      <c r="AR21" s="959"/>
      <c r="AS21" s="959"/>
      <c r="AT21" s="959"/>
      <c r="AU21" s="959"/>
      <c r="AV21" s="959"/>
      <c r="AW21" s="959"/>
      <c r="AX21" s="959"/>
      <c r="AY21" s="959"/>
      <c r="AZ21" s="959"/>
      <c r="BA21" s="959"/>
      <c r="BB21" s="959"/>
      <c r="BC21" s="959"/>
      <c r="BD21" s="959"/>
      <c r="BE21" s="959"/>
      <c r="BF21" s="959"/>
      <c r="BG21" s="959"/>
      <c r="BH21" s="959"/>
      <c r="BI21" s="959"/>
      <c r="BJ21" s="959"/>
      <c r="BK21" s="959"/>
      <c r="BL21" s="959"/>
      <c r="BM21" s="959"/>
      <c r="BN21" s="959"/>
      <c r="BO21" s="959"/>
      <c r="BP21" s="959"/>
      <c r="BQ21" s="959"/>
      <c r="BR21" s="959"/>
      <c r="BS21" s="959"/>
      <c r="BT21" s="959"/>
      <c r="BU21" s="959"/>
      <c r="BV21" s="959"/>
      <c r="BW21" s="959"/>
      <c r="BX21" s="959"/>
      <c r="BY21" s="959"/>
      <c r="BZ21" s="959"/>
      <c r="CA21" s="959"/>
      <c r="CB21" s="959"/>
      <c r="CC21" s="959"/>
      <c r="CD21" s="959"/>
      <c r="CE21" s="959"/>
      <c r="CF21" s="959"/>
      <c r="CG21" s="959"/>
      <c r="CH21" s="959"/>
      <c r="CI21" s="959"/>
      <c r="CJ21" s="959"/>
      <c r="CK21" s="959"/>
      <c r="CL21" s="959"/>
      <c r="CM21" s="959"/>
      <c r="CN21" s="959"/>
      <c r="CO21" s="959"/>
      <c r="CP21" s="959"/>
      <c r="CQ21" s="959"/>
      <c r="CR21" s="959"/>
      <c r="CS21" s="959"/>
      <c r="CT21" s="959"/>
      <c r="CU21" s="959"/>
      <c r="CV21" s="959"/>
      <c r="CW21" s="959"/>
      <c r="CX21" s="959"/>
      <c r="CY21" s="959"/>
      <c r="CZ21" s="959"/>
      <c r="DA21" s="959"/>
      <c r="DB21" s="959"/>
      <c r="DC21" s="959"/>
      <c r="DD21" s="959"/>
      <c r="DE21" s="959"/>
      <c r="DF21" s="959"/>
      <c r="DG21" s="959"/>
      <c r="DH21" s="959"/>
      <c r="DI21" s="959"/>
      <c r="DJ21" s="959"/>
      <c r="DK21" s="959"/>
      <c r="DL21" s="959"/>
      <c r="DM21" s="959"/>
      <c r="DN21" s="959"/>
      <c r="DO21" s="959"/>
      <c r="DP21" s="959"/>
      <c r="DQ21" s="959"/>
      <c r="DR21" s="959"/>
      <c r="DS21" s="959"/>
      <c r="DT21" s="959"/>
      <c r="DU21" s="959"/>
      <c r="DV21" s="959"/>
      <c r="DW21" s="959"/>
      <c r="DX21" s="959"/>
      <c r="DY21" s="959"/>
      <c r="DZ21" s="959"/>
      <c r="EA21" s="959"/>
      <c r="EB21" s="959"/>
      <c r="EC21" s="959"/>
      <c r="ED21" s="959"/>
      <c r="EE21" s="959"/>
      <c r="EF21" s="959"/>
      <c r="EG21" s="959"/>
      <c r="EH21" s="959"/>
      <c r="EI21" s="959"/>
      <c r="EJ21" s="959"/>
      <c r="EK21" s="959"/>
      <c r="EL21" s="959"/>
      <c r="EM21" s="959"/>
      <c r="EN21" s="959"/>
      <c r="EO21" s="959"/>
      <c r="EP21" s="959"/>
      <c r="EQ21" s="959"/>
      <c r="ER21" s="959"/>
      <c r="ES21" s="959"/>
      <c r="ET21" s="959"/>
      <c r="EU21" s="959"/>
      <c r="EV21" s="959"/>
      <c r="EW21" s="959"/>
      <c r="EX21" s="959"/>
      <c r="EY21" s="959"/>
      <c r="EZ21" s="959"/>
      <c r="FA21" s="959"/>
      <c r="FB21" s="959"/>
      <c r="FC21" s="959"/>
      <c r="FD21" s="959"/>
      <c r="FE21" s="959"/>
      <c r="FF21" s="959"/>
      <c r="FG21" s="959"/>
      <c r="FH21" s="959"/>
      <c r="FI21" s="959"/>
      <c r="FJ21" s="959"/>
      <c r="FK21" s="959"/>
      <c r="FL21" s="959"/>
      <c r="FM21" s="959"/>
      <c r="FN21" s="959"/>
      <c r="FO21" s="959"/>
      <c r="FP21" s="959"/>
      <c r="FQ21" s="959"/>
      <c r="FR21" s="959"/>
      <c r="FS21" s="959"/>
      <c r="FT21" s="959"/>
      <c r="FU21" s="959"/>
      <c r="FV21" s="959"/>
      <c r="FW21" s="959"/>
      <c r="FX21" s="959"/>
      <c r="FY21" s="959"/>
      <c r="FZ21" s="959"/>
      <c r="GA21" s="959"/>
      <c r="GB21" s="959"/>
      <c r="GC21" s="959"/>
      <c r="GD21" s="959"/>
      <c r="GE21" s="959"/>
      <c r="GF21" s="959"/>
      <c r="GG21" s="959"/>
      <c r="GH21" s="959"/>
      <c r="GI21" s="959"/>
      <c r="GJ21" s="959"/>
      <c r="GK21" s="959"/>
      <c r="GL21" s="959"/>
      <c r="GM21" s="959"/>
      <c r="GN21" s="959"/>
      <c r="GO21" s="959"/>
      <c r="GP21" s="959"/>
      <c r="GQ21" s="959"/>
      <c r="GR21" s="959"/>
      <c r="GS21" s="959"/>
      <c r="GT21" s="959"/>
      <c r="GU21" s="959"/>
      <c r="GV21" s="959"/>
      <c r="GW21" s="959"/>
      <c r="GX21" s="959"/>
      <c r="GY21" s="959"/>
      <c r="GZ21" s="959"/>
      <c r="HA21" s="959"/>
      <c r="HB21" s="959"/>
      <c r="HC21" s="959"/>
      <c r="HD21" s="959"/>
      <c r="HE21" s="959"/>
      <c r="HF21" s="959"/>
      <c r="HG21" s="959"/>
      <c r="HH21" s="959"/>
      <c r="HI21" s="959"/>
      <c r="HJ21" s="959"/>
      <c r="HK21" s="959"/>
      <c r="HL21" s="959"/>
      <c r="HM21" s="959"/>
      <c r="HN21" s="959"/>
      <c r="HO21" s="959"/>
      <c r="HP21" s="959"/>
      <c r="HQ21" s="959"/>
      <c r="HR21" s="959"/>
      <c r="HS21" s="959"/>
      <c r="HT21" s="959"/>
      <c r="HU21" s="959"/>
      <c r="HV21" s="959"/>
      <c r="HW21" s="959"/>
      <c r="HX21" s="959"/>
      <c r="HY21" s="959"/>
      <c r="HZ21" s="959"/>
      <c r="IA21" s="959"/>
      <c r="IB21" s="959"/>
      <c r="IC21" s="959"/>
      <c r="ID21" s="959"/>
      <c r="IE21" s="959"/>
      <c r="IF21" s="959"/>
      <c r="IG21" s="959"/>
      <c r="IH21" s="959"/>
      <c r="II21" s="959"/>
      <c r="IJ21" s="959"/>
      <c r="IK21" s="959"/>
      <c r="IL21" s="959"/>
      <c r="IM21" s="959"/>
      <c r="IN21" s="959"/>
      <c r="IO21" s="959"/>
      <c r="IP21" s="959"/>
      <c r="IQ21" s="959"/>
      <c r="IR21" s="959"/>
      <c r="IS21" s="959"/>
      <c r="IT21" s="959"/>
      <c r="IU21" s="959"/>
      <c r="IV21" s="959"/>
    </row>
    <row r="22" spans="1:256" ht="40.5">
      <c r="A22" s="2041"/>
      <c r="B22" s="2035"/>
      <c r="C22" s="2037"/>
      <c r="D22" s="2045"/>
      <c r="E22" s="1026" t="s">
        <v>636</v>
      </c>
      <c r="F22" s="1056">
        <v>25600</v>
      </c>
      <c r="G22" s="889">
        <v>25476.67</v>
      </c>
      <c r="H22" s="1076">
        <f t="shared" si="0"/>
        <v>0.995182421875</v>
      </c>
      <c r="I22" s="959"/>
      <c r="J22" s="959"/>
      <c r="K22" s="959"/>
      <c r="L22" s="959"/>
      <c r="M22" s="959"/>
      <c r="N22" s="959"/>
      <c r="O22" s="959"/>
      <c r="P22" s="959"/>
      <c r="Q22" s="959"/>
      <c r="R22" s="959"/>
      <c r="S22" s="959"/>
      <c r="T22" s="959"/>
      <c r="U22" s="959"/>
      <c r="V22" s="959"/>
      <c r="W22" s="959"/>
      <c r="X22" s="959"/>
      <c r="Y22" s="959"/>
      <c r="Z22" s="959"/>
      <c r="AA22" s="959"/>
      <c r="AB22" s="959"/>
      <c r="AC22" s="959"/>
      <c r="AD22" s="959"/>
      <c r="AE22" s="959"/>
      <c r="AF22" s="959"/>
      <c r="AG22" s="959"/>
      <c r="AH22" s="959"/>
      <c r="AI22" s="959"/>
      <c r="AJ22" s="959"/>
      <c r="AK22" s="959"/>
      <c r="AL22" s="959"/>
      <c r="AM22" s="959"/>
      <c r="AN22" s="959"/>
      <c r="AO22" s="959"/>
      <c r="AP22" s="959"/>
      <c r="AQ22" s="959"/>
      <c r="AR22" s="959"/>
      <c r="AS22" s="959"/>
      <c r="AT22" s="959"/>
      <c r="AU22" s="959"/>
      <c r="AV22" s="959"/>
      <c r="AW22" s="959"/>
      <c r="AX22" s="959"/>
      <c r="AY22" s="959"/>
      <c r="AZ22" s="959"/>
      <c r="BA22" s="959"/>
      <c r="BB22" s="959"/>
      <c r="BC22" s="959"/>
      <c r="BD22" s="959"/>
      <c r="BE22" s="959"/>
      <c r="BF22" s="959"/>
      <c r="BG22" s="959"/>
      <c r="BH22" s="959"/>
      <c r="BI22" s="959"/>
      <c r="BJ22" s="959"/>
      <c r="BK22" s="959"/>
      <c r="BL22" s="959"/>
      <c r="BM22" s="959"/>
      <c r="BN22" s="959"/>
      <c r="BO22" s="959"/>
      <c r="BP22" s="959"/>
      <c r="BQ22" s="959"/>
      <c r="BR22" s="959"/>
      <c r="BS22" s="959"/>
      <c r="BT22" s="959"/>
      <c r="BU22" s="959"/>
      <c r="BV22" s="959"/>
      <c r="BW22" s="959"/>
      <c r="BX22" s="959"/>
      <c r="BY22" s="959"/>
      <c r="BZ22" s="959"/>
      <c r="CA22" s="959"/>
      <c r="CB22" s="959"/>
      <c r="CC22" s="959"/>
      <c r="CD22" s="959"/>
      <c r="CE22" s="959"/>
      <c r="CF22" s="959"/>
      <c r="CG22" s="959"/>
      <c r="CH22" s="959"/>
      <c r="CI22" s="959"/>
      <c r="CJ22" s="959"/>
      <c r="CK22" s="959"/>
      <c r="CL22" s="959"/>
      <c r="CM22" s="959"/>
      <c r="CN22" s="959"/>
      <c r="CO22" s="959"/>
      <c r="CP22" s="959"/>
      <c r="CQ22" s="959"/>
      <c r="CR22" s="959"/>
      <c r="CS22" s="959"/>
      <c r="CT22" s="959"/>
      <c r="CU22" s="959"/>
      <c r="CV22" s="959"/>
      <c r="CW22" s="959"/>
      <c r="CX22" s="959"/>
      <c r="CY22" s="959"/>
      <c r="CZ22" s="959"/>
      <c r="DA22" s="959"/>
      <c r="DB22" s="959"/>
      <c r="DC22" s="959"/>
      <c r="DD22" s="959"/>
      <c r="DE22" s="959"/>
      <c r="DF22" s="959"/>
      <c r="DG22" s="959"/>
      <c r="DH22" s="959"/>
      <c r="DI22" s="959"/>
      <c r="DJ22" s="959"/>
      <c r="DK22" s="959"/>
      <c r="DL22" s="959"/>
      <c r="DM22" s="959"/>
      <c r="DN22" s="959"/>
      <c r="DO22" s="959"/>
      <c r="DP22" s="959"/>
      <c r="DQ22" s="959"/>
      <c r="DR22" s="959"/>
      <c r="DS22" s="959"/>
      <c r="DT22" s="959"/>
      <c r="DU22" s="959"/>
      <c r="DV22" s="959"/>
      <c r="DW22" s="959"/>
      <c r="DX22" s="959"/>
      <c r="DY22" s="959"/>
      <c r="DZ22" s="959"/>
      <c r="EA22" s="959"/>
      <c r="EB22" s="959"/>
      <c r="EC22" s="959"/>
      <c r="ED22" s="959"/>
      <c r="EE22" s="959"/>
      <c r="EF22" s="959"/>
      <c r="EG22" s="959"/>
      <c r="EH22" s="959"/>
      <c r="EI22" s="959"/>
      <c r="EJ22" s="959"/>
      <c r="EK22" s="959"/>
      <c r="EL22" s="959"/>
      <c r="EM22" s="959"/>
      <c r="EN22" s="959"/>
      <c r="EO22" s="959"/>
      <c r="EP22" s="959"/>
      <c r="EQ22" s="959"/>
      <c r="ER22" s="959"/>
      <c r="ES22" s="959"/>
      <c r="ET22" s="959"/>
      <c r="EU22" s="959"/>
      <c r="EV22" s="959"/>
      <c r="EW22" s="959"/>
      <c r="EX22" s="959"/>
      <c r="EY22" s="959"/>
      <c r="EZ22" s="959"/>
      <c r="FA22" s="959"/>
      <c r="FB22" s="959"/>
      <c r="FC22" s="959"/>
      <c r="FD22" s="959"/>
      <c r="FE22" s="959"/>
      <c r="FF22" s="959"/>
      <c r="FG22" s="959"/>
      <c r="FH22" s="959"/>
      <c r="FI22" s="959"/>
      <c r="FJ22" s="959"/>
      <c r="FK22" s="959"/>
      <c r="FL22" s="959"/>
      <c r="FM22" s="959"/>
      <c r="FN22" s="959"/>
      <c r="FO22" s="959"/>
      <c r="FP22" s="959"/>
      <c r="FQ22" s="959"/>
      <c r="FR22" s="959"/>
      <c r="FS22" s="959"/>
      <c r="FT22" s="959"/>
      <c r="FU22" s="959"/>
      <c r="FV22" s="959"/>
      <c r="FW22" s="959"/>
      <c r="FX22" s="959"/>
      <c r="FY22" s="959"/>
      <c r="FZ22" s="959"/>
      <c r="GA22" s="959"/>
      <c r="GB22" s="959"/>
      <c r="GC22" s="959"/>
      <c r="GD22" s="959"/>
      <c r="GE22" s="959"/>
      <c r="GF22" s="959"/>
      <c r="GG22" s="959"/>
      <c r="GH22" s="959"/>
      <c r="GI22" s="959"/>
      <c r="GJ22" s="959"/>
      <c r="GK22" s="959"/>
      <c r="GL22" s="959"/>
      <c r="GM22" s="959"/>
      <c r="GN22" s="959"/>
      <c r="GO22" s="959"/>
      <c r="GP22" s="959"/>
      <c r="GQ22" s="959"/>
      <c r="GR22" s="959"/>
      <c r="GS22" s="959"/>
      <c r="GT22" s="959"/>
      <c r="GU22" s="959"/>
      <c r="GV22" s="959"/>
      <c r="GW22" s="959"/>
      <c r="GX22" s="959"/>
      <c r="GY22" s="959"/>
      <c r="GZ22" s="959"/>
      <c r="HA22" s="959"/>
      <c r="HB22" s="959"/>
      <c r="HC22" s="959"/>
      <c r="HD22" s="959"/>
      <c r="HE22" s="959"/>
      <c r="HF22" s="959"/>
      <c r="HG22" s="959"/>
      <c r="HH22" s="959"/>
      <c r="HI22" s="959"/>
      <c r="HJ22" s="959"/>
      <c r="HK22" s="959"/>
      <c r="HL22" s="959"/>
      <c r="HM22" s="959"/>
      <c r="HN22" s="959"/>
      <c r="HO22" s="959"/>
      <c r="HP22" s="959"/>
      <c r="HQ22" s="959"/>
      <c r="HR22" s="959"/>
      <c r="HS22" s="959"/>
      <c r="HT22" s="959"/>
      <c r="HU22" s="959"/>
      <c r="HV22" s="959"/>
      <c r="HW22" s="959"/>
      <c r="HX22" s="959"/>
      <c r="HY22" s="959"/>
      <c r="HZ22" s="959"/>
      <c r="IA22" s="959"/>
      <c r="IB22" s="959"/>
      <c r="IC22" s="959"/>
      <c r="ID22" s="959"/>
      <c r="IE22" s="959"/>
      <c r="IF22" s="959"/>
      <c r="IG22" s="959"/>
      <c r="IH22" s="959"/>
      <c r="II22" s="959"/>
      <c r="IJ22" s="959"/>
      <c r="IK22" s="959"/>
      <c r="IL22" s="959"/>
      <c r="IM22" s="959"/>
      <c r="IN22" s="959"/>
      <c r="IO22" s="959"/>
      <c r="IP22" s="959"/>
      <c r="IQ22" s="959"/>
      <c r="IR22" s="959"/>
      <c r="IS22" s="959"/>
      <c r="IT22" s="959"/>
      <c r="IU22" s="959"/>
      <c r="IV22" s="959"/>
    </row>
    <row r="23" spans="1:256" ht="40.5">
      <c r="A23" s="2042"/>
      <c r="B23" s="2043"/>
      <c r="C23" s="2044"/>
      <c r="D23" s="2046"/>
      <c r="E23" s="1026" t="s">
        <v>637</v>
      </c>
      <c r="F23" s="1056">
        <v>64716</v>
      </c>
      <c r="G23" s="889">
        <v>64583.5</v>
      </c>
      <c r="H23" s="1076">
        <f t="shared" si="0"/>
        <v>0.9979525928672971</v>
      </c>
      <c r="I23" s="959"/>
      <c r="J23" s="959"/>
      <c r="K23" s="959"/>
      <c r="L23" s="959"/>
      <c r="M23" s="959"/>
      <c r="N23" s="959"/>
      <c r="O23" s="959"/>
      <c r="P23" s="959"/>
      <c r="Q23" s="959"/>
      <c r="R23" s="959"/>
      <c r="S23" s="959"/>
      <c r="T23" s="959"/>
      <c r="U23" s="959"/>
      <c r="V23" s="959"/>
      <c r="W23" s="959"/>
      <c r="X23" s="959"/>
      <c r="Y23" s="959"/>
      <c r="Z23" s="959"/>
      <c r="AA23" s="959"/>
      <c r="AB23" s="959"/>
      <c r="AC23" s="959"/>
      <c r="AD23" s="959"/>
      <c r="AE23" s="959"/>
      <c r="AF23" s="959"/>
      <c r="AG23" s="959"/>
      <c r="AH23" s="959"/>
      <c r="AI23" s="959"/>
      <c r="AJ23" s="959"/>
      <c r="AK23" s="959"/>
      <c r="AL23" s="959"/>
      <c r="AM23" s="959"/>
      <c r="AN23" s="959"/>
      <c r="AO23" s="959"/>
      <c r="AP23" s="959"/>
      <c r="AQ23" s="959"/>
      <c r="AR23" s="959"/>
      <c r="AS23" s="959"/>
      <c r="AT23" s="959"/>
      <c r="AU23" s="959"/>
      <c r="AV23" s="959"/>
      <c r="AW23" s="959"/>
      <c r="AX23" s="959"/>
      <c r="AY23" s="959"/>
      <c r="AZ23" s="959"/>
      <c r="BA23" s="959"/>
      <c r="BB23" s="959"/>
      <c r="BC23" s="959"/>
      <c r="BD23" s="959"/>
      <c r="BE23" s="959"/>
      <c r="BF23" s="959"/>
      <c r="BG23" s="959"/>
      <c r="BH23" s="959"/>
      <c r="BI23" s="959"/>
      <c r="BJ23" s="959"/>
      <c r="BK23" s="959"/>
      <c r="BL23" s="959"/>
      <c r="BM23" s="959"/>
      <c r="BN23" s="959"/>
      <c r="BO23" s="959"/>
      <c r="BP23" s="959"/>
      <c r="BQ23" s="959"/>
      <c r="BR23" s="959"/>
      <c r="BS23" s="959"/>
      <c r="BT23" s="959"/>
      <c r="BU23" s="959"/>
      <c r="BV23" s="959"/>
      <c r="BW23" s="959"/>
      <c r="BX23" s="959"/>
      <c r="BY23" s="959"/>
      <c r="BZ23" s="959"/>
      <c r="CA23" s="959"/>
      <c r="CB23" s="959"/>
      <c r="CC23" s="959"/>
      <c r="CD23" s="959"/>
      <c r="CE23" s="959"/>
      <c r="CF23" s="959"/>
      <c r="CG23" s="959"/>
      <c r="CH23" s="959"/>
      <c r="CI23" s="959"/>
      <c r="CJ23" s="959"/>
      <c r="CK23" s="959"/>
      <c r="CL23" s="959"/>
      <c r="CM23" s="959"/>
      <c r="CN23" s="959"/>
      <c r="CO23" s="959"/>
      <c r="CP23" s="959"/>
      <c r="CQ23" s="959"/>
      <c r="CR23" s="959"/>
      <c r="CS23" s="959"/>
      <c r="CT23" s="959"/>
      <c r="CU23" s="959"/>
      <c r="CV23" s="959"/>
      <c r="CW23" s="959"/>
      <c r="CX23" s="959"/>
      <c r="CY23" s="959"/>
      <c r="CZ23" s="959"/>
      <c r="DA23" s="959"/>
      <c r="DB23" s="959"/>
      <c r="DC23" s="959"/>
      <c r="DD23" s="959"/>
      <c r="DE23" s="959"/>
      <c r="DF23" s="959"/>
      <c r="DG23" s="959"/>
      <c r="DH23" s="959"/>
      <c r="DI23" s="959"/>
      <c r="DJ23" s="959"/>
      <c r="DK23" s="959"/>
      <c r="DL23" s="959"/>
      <c r="DM23" s="959"/>
      <c r="DN23" s="959"/>
      <c r="DO23" s="959"/>
      <c r="DP23" s="959"/>
      <c r="DQ23" s="959"/>
      <c r="DR23" s="959"/>
      <c r="DS23" s="959"/>
      <c r="DT23" s="959"/>
      <c r="DU23" s="959"/>
      <c r="DV23" s="959"/>
      <c r="DW23" s="959"/>
      <c r="DX23" s="959"/>
      <c r="DY23" s="959"/>
      <c r="DZ23" s="959"/>
      <c r="EA23" s="959"/>
      <c r="EB23" s="959"/>
      <c r="EC23" s="959"/>
      <c r="ED23" s="959"/>
      <c r="EE23" s="959"/>
      <c r="EF23" s="959"/>
      <c r="EG23" s="959"/>
      <c r="EH23" s="959"/>
      <c r="EI23" s="959"/>
      <c r="EJ23" s="959"/>
      <c r="EK23" s="959"/>
      <c r="EL23" s="959"/>
      <c r="EM23" s="959"/>
      <c r="EN23" s="959"/>
      <c r="EO23" s="959"/>
      <c r="EP23" s="959"/>
      <c r="EQ23" s="959"/>
      <c r="ER23" s="959"/>
      <c r="ES23" s="959"/>
      <c r="ET23" s="959"/>
      <c r="EU23" s="959"/>
      <c r="EV23" s="959"/>
      <c r="EW23" s="959"/>
      <c r="EX23" s="959"/>
      <c r="EY23" s="959"/>
      <c r="EZ23" s="959"/>
      <c r="FA23" s="959"/>
      <c r="FB23" s="959"/>
      <c r="FC23" s="959"/>
      <c r="FD23" s="959"/>
      <c r="FE23" s="959"/>
      <c r="FF23" s="959"/>
      <c r="FG23" s="959"/>
      <c r="FH23" s="959"/>
      <c r="FI23" s="959"/>
      <c r="FJ23" s="959"/>
      <c r="FK23" s="959"/>
      <c r="FL23" s="959"/>
      <c r="FM23" s="959"/>
      <c r="FN23" s="959"/>
      <c r="FO23" s="959"/>
      <c r="FP23" s="959"/>
      <c r="FQ23" s="959"/>
      <c r="FR23" s="959"/>
      <c r="FS23" s="959"/>
      <c r="FT23" s="959"/>
      <c r="FU23" s="959"/>
      <c r="FV23" s="959"/>
      <c r="FW23" s="959"/>
      <c r="FX23" s="959"/>
      <c r="FY23" s="959"/>
      <c r="FZ23" s="959"/>
      <c r="GA23" s="959"/>
      <c r="GB23" s="959"/>
      <c r="GC23" s="959"/>
      <c r="GD23" s="959"/>
      <c r="GE23" s="959"/>
      <c r="GF23" s="959"/>
      <c r="GG23" s="959"/>
      <c r="GH23" s="959"/>
      <c r="GI23" s="959"/>
      <c r="GJ23" s="959"/>
      <c r="GK23" s="959"/>
      <c r="GL23" s="959"/>
      <c r="GM23" s="959"/>
      <c r="GN23" s="959"/>
      <c r="GO23" s="959"/>
      <c r="GP23" s="959"/>
      <c r="GQ23" s="959"/>
      <c r="GR23" s="959"/>
      <c r="GS23" s="959"/>
      <c r="GT23" s="959"/>
      <c r="GU23" s="959"/>
      <c r="GV23" s="959"/>
      <c r="GW23" s="959"/>
      <c r="GX23" s="959"/>
      <c r="GY23" s="959"/>
      <c r="GZ23" s="959"/>
      <c r="HA23" s="959"/>
      <c r="HB23" s="959"/>
      <c r="HC23" s="959"/>
      <c r="HD23" s="959"/>
      <c r="HE23" s="959"/>
      <c r="HF23" s="959"/>
      <c r="HG23" s="959"/>
      <c r="HH23" s="959"/>
      <c r="HI23" s="959"/>
      <c r="HJ23" s="959"/>
      <c r="HK23" s="959"/>
      <c r="HL23" s="959"/>
      <c r="HM23" s="959"/>
      <c r="HN23" s="959"/>
      <c r="HO23" s="959"/>
      <c r="HP23" s="959"/>
      <c r="HQ23" s="959"/>
      <c r="HR23" s="959"/>
      <c r="HS23" s="959"/>
      <c r="HT23" s="959"/>
      <c r="HU23" s="959"/>
      <c r="HV23" s="959"/>
      <c r="HW23" s="959"/>
      <c r="HX23" s="959"/>
      <c r="HY23" s="959"/>
      <c r="HZ23" s="959"/>
      <c r="IA23" s="959"/>
      <c r="IB23" s="959"/>
      <c r="IC23" s="959"/>
      <c r="ID23" s="959"/>
      <c r="IE23" s="959"/>
      <c r="IF23" s="959"/>
      <c r="IG23" s="959"/>
      <c r="IH23" s="959"/>
      <c r="II23" s="959"/>
      <c r="IJ23" s="959"/>
      <c r="IK23" s="959"/>
      <c r="IL23" s="959"/>
      <c r="IM23" s="959"/>
      <c r="IN23" s="959"/>
      <c r="IO23" s="959"/>
      <c r="IP23" s="959"/>
      <c r="IQ23" s="959"/>
      <c r="IR23" s="959"/>
      <c r="IS23" s="959"/>
      <c r="IT23" s="959"/>
      <c r="IU23" s="959"/>
      <c r="IV23" s="959"/>
    </row>
    <row r="24" spans="1:256" ht="40.5">
      <c r="A24" s="2041">
        <v>1216030</v>
      </c>
      <c r="B24" s="2035">
        <v>6030</v>
      </c>
      <c r="C24" s="2037" t="s">
        <v>213</v>
      </c>
      <c r="D24" s="2045" t="s">
        <v>107</v>
      </c>
      <c r="E24" s="1053" t="s">
        <v>638</v>
      </c>
      <c r="F24" s="1066">
        <v>33900</v>
      </c>
      <c r="G24" s="889">
        <v>33757.92</v>
      </c>
      <c r="H24" s="1076">
        <f t="shared" si="0"/>
        <v>0.995808849557522</v>
      </c>
      <c r="I24" s="959"/>
      <c r="J24" s="959"/>
      <c r="K24" s="959"/>
      <c r="L24" s="959"/>
      <c r="M24" s="959"/>
      <c r="N24" s="959"/>
      <c r="O24" s="959"/>
      <c r="P24" s="959"/>
      <c r="Q24" s="959"/>
      <c r="R24" s="959"/>
      <c r="S24" s="959"/>
      <c r="T24" s="959"/>
      <c r="U24" s="959"/>
      <c r="V24" s="959"/>
      <c r="W24" s="959"/>
      <c r="X24" s="959"/>
      <c r="Y24" s="959"/>
      <c r="Z24" s="959"/>
      <c r="AA24" s="959"/>
      <c r="AB24" s="959"/>
      <c r="AC24" s="959"/>
      <c r="AD24" s="959"/>
      <c r="AE24" s="959"/>
      <c r="AF24" s="959"/>
      <c r="AG24" s="959"/>
      <c r="AH24" s="959"/>
      <c r="AI24" s="959"/>
      <c r="AJ24" s="959"/>
      <c r="AK24" s="959"/>
      <c r="AL24" s="959"/>
      <c r="AM24" s="959"/>
      <c r="AN24" s="959"/>
      <c r="AO24" s="959"/>
      <c r="AP24" s="959"/>
      <c r="AQ24" s="959"/>
      <c r="AR24" s="959"/>
      <c r="AS24" s="959"/>
      <c r="AT24" s="959"/>
      <c r="AU24" s="959"/>
      <c r="AV24" s="959"/>
      <c r="AW24" s="959"/>
      <c r="AX24" s="959"/>
      <c r="AY24" s="959"/>
      <c r="AZ24" s="959"/>
      <c r="BA24" s="959"/>
      <c r="BB24" s="959"/>
      <c r="BC24" s="959"/>
      <c r="BD24" s="959"/>
      <c r="BE24" s="959"/>
      <c r="BF24" s="959"/>
      <c r="BG24" s="959"/>
      <c r="BH24" s="959"/>
      <c r="BI24" s="959"/>
      <c r="BJ24" s="959"/>
      <c r="BK24" s="959"/>
      <c r="BL24" s="959"/>
      <c r="BM24" s="959"/>
      <c r="BN24" s="959"/>
      <c r="BO24" s="959"/>
      <c r="BP24" s="959"/>
      <c r="BQ24" s="959"/>
      <c r="BR24" s="959"/>
      <c r="BS24" s="959"/>
      <c r="BT24" s="959"/>
      <c r="BU24" s="959"/>
      <c r="BV24" s="959"/>
      <c r="BW24" s="959"/>
      <c r="BX24" s="959"/>
      <c r="BY24" s="959"/>
      <c r="BZ24" s="959"/>
      <c r="CA24" s="959"/>
      <c r="CB24" s="959"/>
      <c r="CC24" s="959"/>
      <c r="CD24" s="959"/>
      <c r="CE24" s="959"/>
      <c r="CF24" s="959"/>
      <c r="CG24" s="959"/>
      <c r="CH24" s="959"/>
      <c r="CI24" s="959"/>
      <c r="CJ24" s="959"/>
      <c r="CK24" s="959"/>
      <c r="CL24" s="959"/>
      <c r="CM24" s="959"/>
      <c r="CN24" s="959"/>
      <c r="CO24" s="959"/>
      <c r="CP24" s="959"/>
      <c r="CQ24" s="959"/>
      <c r="CR24" s="959"/>
      <c r="CS24" s="959"/>
      <c r="CT24" s="959"/>
      <c r="CU24" s="959"/>
      <c r="CV24" s="959"/>
      <c r="CW24" s="959"/>
      <c r="CX24" s="959"/>
      <c r="CY24" s="959"/>
      <c r="CZ24" s="959"/>
      <c r="DA24" s="959"/>
      <c r="DB24" s="959"/>
      <c r="DC24" s="959"/>
      <c r="DD24" s="959"/>
      <c r="DE24" s="959"/>
      <c r="DF24" s="959"/>
      <c r="DG24" s="959"/>
      <c r="DH24" s="959"/>
      <c r="DI24" s="959"/>
      <c r="DJ24" s="959"/>
      <c r="DK24" s="959"/>
      <c r="DL24" s="959"/>
      <c r="DM24" s="959"/>
      <c r="DN24" s="959"/>
      <c r="DO24" s="959"/>
      <c r="DP24" s="959"/>
      <c r="DQ24" s="959"/>
      <c r="DR24" s="959"/>
      <c r="DS24" s="959"/>
      <c r="DT24" s="959"/>
      <c r="DU24" s="959"/>
      <c r="DV24" s="959"/>
      <c r="DW24" s="959"/>
      <c r="DX24" s="959"/>
      <c r="DY24" s="959"/>
      <c r="DZ24" s="959"/>
      <c r="EA24" s="959"/>
      <c r="EB24" s="959"/>
      <c r="EC24" s="959"/>
      <c r="ED24" s="959"/>
      <c r="EE24" s="959"/>
      <c r="EF24" s="959"/>
      <c r="EG24" s="959"/>
      <c r="EH24" s="959"/>
      <c r="EI24" s="959"/>
      <c r="EJ24" s="959"/>
      <c r="EK24" s="959"/>
      <c r="EL24" s="959"/>
      <c r="EM24" s="959"/>
      <c r="EN24" s="959"/>
      <c r="EO24" s="959"/>
      <c r="EP24" s="959"/>
      <c r="EQ24" s="959"/>
      <c r="ER24" s="959"/>
      <c r="ES24" s="959"/>
      <c r="ET24" s="959"/>
      <c r="EU24" s="959"/>
      <c r="EV24" s="959"/>
      <c r="EW24" s="959"/>
      <c r="EX24" s="959"/>
      <c r="EY24" s="959"/>
      <c r="EZ24" s="959"/>
      <c r="FA24" s="959"/>
      <c r="FB24" s="959"/>
      <c r="FC24" s="959"/>
      <c r="FD24" s="959"/>
      <c r="FE24" s="959"/>
      <c r="FF24" s="959"/>
      <c r="FG24" s="959"/>
      <c r="FH24" s="959"/>
      <c r="FI24" s="959"/>
      <c r="FJ24" s="959"/>
      <c r="FK24" s="959"/>
      <c r="FL24" s="959"/>
      <c r="FM24" s="959"/>
      <c r="FN24" s="959"/>
      <c r="FO24" s="959"/>
      <c r="FP24" s="959"/>
      <c r="FQ24" s="959"/>
      <c r="FR24" s="959"/>
      <c r="FS24" s="959"/>
      <c r="FT24" s="959"/>
      <c r="FU24" s="959"/>
      <c r="FV24" s="959"/>
      <c r="FW24" s="959"/>
      <c r="FX24" s="959"/>
      <c r="FY24" s="959"/>
      <c r="FZ24" s="959"/>
      <c r="GA24" s="959"/>
      <c r="GB24" s="959"/>
      <c r="GC24" s="959"/>
      <c r="GD24" s="959"/>
      <c r="GE24" s="959"/>
      <c r="GF24" s="959"/>
      <c r="GG24" s="959"/>
      <c r="GH24" s="959"/>
      <c r="GI24" s="959"/>
      <c r="GJ24" s="959"/>
      <c r="GK24" s="959"/>
      <c r="GL24" s="959"/>
      <c r="GM24" s="959"/>
      <c r="GN24" s="959"/>
      <c r="GO24" s="959"/>
      <c r="GP24" s="959"/>
      <c r="GQ24" s="959"/>
      <c r="GR24" s="959"/>
      <c r="GS24" s="959"/>
      <c r="GT24" s="959"/>
      <c r="GU24" s="959"/>
      <c r="GV24" s="959"/>
      <c r="GW24" s="959"/>
      <c r="GX24" s="959"/>
      <c r="GY24" s="959"/>
      <c r="GZ24" s="959"/>
      <c r="HA24" s="959"/>
      <c r="HB24" s="959"/>
      <c r="HC24" s="959"/>
      <c r="HD24" s="959"/>
      <c r="HE24" s="959"/>
      <c r="HF24" s="959"/>
      <c r="HG24" s="959"/>
      <c r="HH24" s="959"/>
      <c r="HI24" s="959"/>
      <c r="HJ24" s="959"/>
      <c r="HK24" s="959"/>
      <c r="HL24" s="959"/>
      <c r="HM24" s="959"/>
      <c r="HN24" s="959"/>
      <c r="HO24" s="959"/>
      <c r="HP24" s="959"/>
      <c r="HQ24" s="959"/>
      <c r="HR24" s="959"/>
      <c r="HS24" s="959"/>
      <c r="HT24" s="959"/>
      <c r="HU24" s="959"/>
      <c r="HV24" s="959"/>
      <c r="HW24" s="959"/>
      <c r="HX24" s="959"/>
      <c r="HY24" s="959"/>
      <c r="HZ24" s="959"/>
      <c r="IA24" s="959"/>
      <c r="IB24" s="959"/>
      <c r="IC24" s="959"/>
      <c r="ID24" s="959"/>
      <c r="IE24" s="959"/>
      <c r="IF24" s="959"/>
      <c r="IG24" s="959"/>
      <c r="IH24" s="959"/>
      <c r="II24" s="959"/>
      <c r="IJ24" s="959"/>
      <c r="IK24" s="959"/>
      <c r="IL24" s="959"/>
      <c r="IM24" s="959"/>
      <c r="IN24" s="959"/>
      <c r="IO24" s="959"/>
      <c r="IP24" s="959"/>
      <c r="IQ24" s="959"/>
      <c r="IR24" s="959"/>
      <c r="IS24" s="959"/>
      <c r="IT24" s="959"/>
      <c r="IU24" s="959"/>
      <c r="IV24" s="959"/>
    </row>
    <row r="25" spans="1:256" ht="42" customHeight="1">
      <c r="A25" s="2041"/>
      <c r="B25" s="2035"/>
      <c r="C25" s="2037"/>
      <c r="D25" s="2045"/>
      <c r="E25" s="1026" t="s">
        <v>639</v>
      </c>
      <c r="F25" s="1056">
        <v>22246</v>
      </c>
      <c r="G25" s="889">
        <v>22059.47</v>
      </c>
      <c r="H25" s="1076">
        <f t="shared" si="0"/>
        <v>0.9916151218196531</v>
      </c>
      <c r="I25" s="959"/>
      <c r="J25" s="959"/>
      <c r="K25" s="959"/>
      <c r="L25" s="959"/>
      <c r="M25" s="959"/>
      <c r="N25" s="959"/>
      <c r="O25" s="959"/>
      <c r="P25" s="959"/>
      <c r="Q25" s="959"/>
      <c r="R25" s="959"/>
      <c r="S25" s="959"/>
      <c r="T25" s="959"/>
      <c r="U25" s="959"/>
      <c r="V25" s="959"/>
      <c r="W25" s="959"/>
      <c r="X25" s="959"/>
      <c r="Y25" s="959"/>
      <c r="Z25" s="959"/>
      <c r="AA25" s="959"/>
      <c r="AB25" s="959"/>
      <c r="AC25" s="959"/>
      <c r="AD25" s="959"/>
      <c r="AE25" s="959"/>
      <c r="AF25" s="959"/>
      <c r="AG25" s="959"/>
      <c r="AH25" s="959"/>
      <c r="AI25" s="959"/>
      <c r="AJ25" s="959"/>
      <c r="AK25" s="959"/>
      <c r="AL25" s="959"/>
      <c r="AM25" s="959"/>
      <c r="AN25" s="959"/>
      <c r="AO25" s="959"/>
      <c r="AP25" s="959"/>
      <c r="AQ25" s="959"/>
      <c r="AR25" s="959"/>
      <c r="AS25" s="959"/>
      <c r="AT25" s="959"/>
      <c r="AU25" s="959"/>
      <c r="AV25" s="959"/>
      <c r="AW25" s="959"/>
      <c r="AX25" s="959"/>
      <c r="AY25" s="959"/>
      <c r="AZ25" s="959"/>
      <c r="BA25" s="959"/>
      <c r="BB25" s="959"/>
      <c r="BC25" s="959"/>
      <c r="BD25" s="959"/>
      <c r="BE25" s="959"/>
      <c r="BF25" s="959"/>
      <c r="BG25" s="959"/>
      <c r="BH25" s="959"/>
      <c r="BI25" s="959"/>
      <c r="BJ25" s="959"/>
      <c r="BK25" s="959"/>
      <c r="BL25" s="959"/>
      <c r="BM25" s="959"/>
      <c r="BN25" s="959"/>
      <c r="BO25" s="959"/>
      <c r="BP25" s="959"/>
      <c r="BQ25" s="959"/>
      <c r="BR25" s="959"/>
      <c r="BS25" s="959"/>
      <c r="BT25" s="959"/>
      <c r="BU25" s="959"/>
      <c r="BV25" s="959"/>
      <c r="BW25" s="959"/>
      <c r="BX25" s="959"/>
      <c r="BY25" s="959"/>
      <c r="BZ25" s="959"/>
      <c r="CA25" s="959"/>
      <c r="CB25" s="959"/>
      <c r="CC25" s="959"/>
      <c r="CD25" s="959"/>
      <c r="CE25" s="959"/>
      <c r="CF25" s="959"/>
      <c r="CG25" s="959"/>
      <c r="CH25" s="959"/>
      <c r="CI25" s="959"/>
      <c r="CJ25" s="959"/>
      <c r="CK25" s="959"/>
      <c r="CL25" s="959"/>
      <c r="CM25" s="959"/>
      <c r="CN25" s="959"/>
      <c r="CO25" s="959"/>
      <c r="CP25" s="959"/>
      <c r="CQ25" s="959"/>
      <c r="CR25" s="959"/>
      <c r="CS25" s="959"/>
      <c r="CT25" s="959"/>
      <c r="CU25" s="959"/>
      <c r="CV25" s="959"/>
      <c r="CW25" s="959"/>
      <c r="CX25" s="959"/>
      <c r="CY25" s="959"/>
      <c r="CZ25" s="959"/>
      <c r="DA25" s="959"/>
      <c r="DB25" s="959"/>
      <c r="DC25" s="959"/>
      <c r="DD25" s="959"/>
      <c r="DE25" s="959"/>
      <c r="DF25" s="959"/>
      <c r="DG25" s="959"/>
      <c r="DH25" s="959"/>
      <c r="DI25" s="959"/>
      <c r="DJ25" s="959"/>
      <c r="DK25" s="959"/>
      <c r="DL25" s="959"/>
      <c r="DM25" s="959"/>
      <c r="DN25" s="959"/>
      <c r="DO25" s="959"/>
      <c r="DP25" s="959"/>
      <c r="DQ25" s="959"/>
      <c r="DR25" s="959"/>
      <c r="DS25" s="959"/>
      <c r="DT25" s="959"/>
      <c r="DU25" s="959"/>
      <c r="DV25" s="959"/>
      <c r="DW25" s="959"/>
      <c r="DX25" s="959"/>
      <c r="DY25" s="959"/>
      <c r="DZ25" s="959"/>
      <c r="EA25" s="959"/>
      <c r="EB25" s="959"/>
      <c r="EC25" s="959"/>
      <c r="ED25" s="959"/>
      <c r="EE25" s="959"/>
      <c r="EF25" s="959"/>
      <c r="EG25" s="959"/>
      <c r="EH25" s="959"/>
      <c r="EI25" s="959"/>
      <c r="EJ25" s="959"/>
      <c r="EK25" s="959"/>
      <c r="EL25" s="959"/>
      <c r="EM25" s="959"/>
      <c r="EN25" s="959"/>
      <c r="EO25" s="959"/>
      <c r="EP25" s="959"/>
      <c r="EQ25" s="959"/>
      <c r="ER25" s="959"/>
      <c r="ES25" s="959"/>
      <c r="ET25" s="959"/>
      <c r="EU25" s="959"/>
      <c r="EV25" s="959"/>
      <c r="EW25" s="959"/>
      <c r="EX25" s="959"/>
      <c r="EY25" s="959"/>
      <c r="EZ25" s="959"/>
      <c r="FA25" s="959"/>
      <c r="FB25" s="959"/>
      <c r="FC25" s="959"/>
      <c r="FD25" s="959"/>
      <c r="FE25" s="959"/>
      <c r="FF25" s="959"/>
      <c r="FG25" s="959"/>
      <c r="FH25" s="959"/>
      <c r="FI25" s="959"/>
      <c r="FJ25" s="959"/>
      <c r="FK25" s="959"/>
      <c r="FL25" s="959"/>
      <c r="FM25" s="959"/>
      <c r="FN25" s="959"/>
      <c r="FO25" s="959"/>
      <c r="FP25" s="959"/>
      <c r="FQ25" s="959"/>
      <c r="FR25" s="959"/>
      <c r="FS25" s="959"/>
      <c r="FT25" s="959"/>
      <c r="FU25" s="959"/>
      <c r="FV25" s="959"/>
      <c r="FW25" s="959"/>
      <c r="FX25" s="959"/>
      <c r="FY25" s="959"/>
      <c r="FZ25" s="959"/>
      <c r="GA25" s="959"/>
      <c r="GB25" s="959"/>
      <c r="GC25" s="959"/>
      <c r="GD25" s="959"/>
      <c r="GE25" s="959"/>
      <c r="GF25" s="959"/>
      <c r="GG25" s="959"/>
      <c r="GH25" s="959"/>
      <c r="GI25" s="959"/>
      <c r="GJ25" s="959"/>
      <c r="GK25" s="959"/>
      <c r="GL25" s="959"/>
      <c r="GM25" s="959"/>
      <c r="GN25" s="959"/>
      <c r="GO25" s="959"/>
      <c r="GP25" s="959"/>
      <c r="GQ25" s="959"/>
      <c r="GR25" s="959"/>
      <c r="GS25" s="959"/>
      <c r="GT25" s="959"/>
      <c r="GU25" s="959"/>
      <c r="GV25" s="959"/>
      <c r="GW25" s="959"/>
      <c r="GX25" s="959"/>
      <c r="GY25" s="959"/>
      <c r="GZ25" s="959"/>
      <c r="HA25" s="959"/>
      <c r="HB25" s="959"/>
      <c r="HC25" s="959"/>
      <c r="HD25" s="959"/>
      <c r="HE25" s="959"/>
      <c r="HF25" s="959"/>
      <c r="HG25" s="959"/>
      <c r="HH25" s="959"/>
      <c r="HI25" s="959"/>
      <c r="HJ25" s="959"/>
      <c r="HK25" s="959"/>
      <c r="HL25" s="959"/>
      <c r="HM25" s="959"/>
      <c r="HN25" s="959"/>
      <c r="HO25" s="959"/>
      <c r="HP25" s="959"/>
      <c r="HQ25" s="959"/>
      <c r="HR25" s="959"/>
      <c r="HS25" s="959"/>
      <c r="HT25" s="959"/>
      <c r="HU25" s="959"/>
      <c r="HV25" s="959"/>
      <c r="HW25" s="959"/>
      <c r="HX25" s="959"/>
      <c r="HY25" s="959"/>
      <c r="HZ25" s="959"/>
      <c r="IA25" s="959"/>
      <c r="IB25" s="959"/>
      <c r="IC25" s="959"/>
      <c r="ID25" s="959"/>
      <c r="IE25" s="959"/>
      <c r="IF25" s="959"/>
      <c r="IG25" s="959"/>
      <c r="IH25" s="959"/>
      <c r="II25" s="959"/>
      <c r="IJ25" s="959"/>
      <c r="IK25" s="959"/>
      <c r="IL25" s="959"/>
      <c r="IM25" s="959"/>
      <c r="IN25" s="959"/>
      <c r="IO25" s="959"/>
      <c r="IP25" s="959"/>
      <c r="IQ25" s="959"/>
      <c r="IR25" s="959"/>
      <c r="IS25" s="959"/>
      <c r="IT25" s="959"/>
      <c r="IU25" s="959"/>
      <c r="IV25" s="959"/>
    </row>
    <row r="26" spans="1:256" ht="40.5">
      <c r="A26" s="2041"/>
      <c r="B26" s="2035"/>
      <c r="C26" s="2037"/>
      <c r="D26" s="2045"/>
      <c r="E26" s="1026" t="s">
        <v>640</v>
      </c>
      <c r="F26" s="1056">
        <v>33900</v>
      </c>
      <c r="G26" s="889">
        <v>33757.92</v>
      </c>
      <c r="H26" s="1076">
        <f t="shared" si="0"/>
        <v>0.995808849557522</v>
      </c>
      <c r="I26" s="959"/>
      <c r="J26" s="959"/>
      <c r="K26" s="959"/>
      <c r="L26" s="959"/>
      <c r="M26" s="959"/>
      <c r="N26" s="959"/>
      <c r="O26" s="959"/>
      <c r="P26" s="959"/>
      <c r="Q26" s="959"/>
      <c r="R26" s="959"/>
      <c r="S26" s="959"/>
      <c r="T26" s="959"/>
      <c r="U26" s="959"/>
      <c r="V26" s="959"/>
      <c r="W26" s="959"/>
      <c r="X26" s="959"/>
      <c r="Y26" s="959"/>
      <c r="Z26" s="959"/>
      <c r="AA26" s="959"/>
      <c r="AB26" s="959"/>
      <c r="AC26" s="959"/>
      <c r="AD26" s="959"/>
      <c r="AE26" s="959"/>
      <c r="AF26" s="959"/>
      <c r="AG26" s="959"/>
      <c r="AH26" s="959"/>
      <c r="AI26" s="959"/>
      <c r="AJ26" s="959"/>
      <c r="AK26" s="959"/>
      <c r="AL26" s="959"/>
      <c r="AM26" s="959"/>
      <c r="AN26" s="959"/>
      <c r="AO26" s="959"/>
      <c r="AP26" s="959"/>
      <c r="AQ26" s="959"/>
      <c r="AR26" s="959"/>
      <c r="AS26" s="959"/>
      <c r="AT26" s="959"/>
      <c r="AU26" s="959"/>
      <c r="AV26" s="959"/>
      <c r="AW26" s="959"/>
      <c r="AX26" s="959"/>
      <c r="AY26" s="959"/>
      <c r="AZ26" s="959"/>
      <c r="BA26" s="959"/>
      <c r="BB26" s="959"/>
      <c r="BC26" s="959"/>
      <c r="BD26" s="959"/>
      <c r="BE26" s="959"/>
      <c r="BF26" s="959"/>
      <c r="BG26" s="959"/>
      <c r="BH26" s="959"/>
      <c r="BI26" s="959"/>
      <c r="BJ26" s="959"/>
      <c r="BK26" s="959"/>
      <c r="BL26" s="959"/>
      <c r="BM26" s="959"/>
      <c r="BN26" s="959"/>
      <c r="BO26" s="959"/>
      <c r="BP26" s="959"/>
      <c r="BQ26" s="959"/>
      <c r="BR26" s="959"/>
      <c r="BS26" s="959"/>
      <c r="BT26" s="959"/>
      <c r="BU26" s="959"/>
      <c r="BV26" s="959"/>
      <c r="BW26" s="959"/>
      <c r="BX26" s="959"/>
      <c r="BY26" s="959"/>
      <c r="BZ26" s="959"/>
      <c r="CA26" s="959"/>
      <c r="CB26" s="959"/>
      <c r="CC26" s="959"/>
      <c r="CD26" s="959"/>
      <c r="CE26" s="959"/>
      <c r="CF26" s="959"/>
      <c r="CG26" s="959"/>
      <c r="CH26" s="959"/>
      <c r="CI26" s="959"/>
      <c r="CJ26" s="959"/>
      <c r="CK26" s="959"/>
      <c r="CL26" s="959"/>
      <c r="CM26" s="959"/>
      <c r="CN26" s="959"/>
      <c r="CO26" s="959"/>
      <c r="CP26" s="959"/>
      <c r="CQ26" s="959"/>
      <c r="CR26" s="959"/>
      <c r="CS26" s="959"/>
      <c r="CT26" s="959"/>
      <c r="CU26" s="959"/>
      <c r="CV26" s="959"/>
      <c r="CW26" s="959"/>
      <c r="CX26" s="959"/>
      <c r="CY26" s="959"/>
      <c r="CZ26" s="959"/>
      <c r="DA26" s="959"/>
      <c r="DB26" s="959"/>
      <c r="DC26" s="959"/>
      <c r="DD26" s="959"/>
      <c r="DE26" s="959"/>
      <c r="DF26" s="959"/>
      <c r="DG26" s="959"/>
      <c r="DH26" s="959"/>
      <c r="DI26" s="959"/>
      <c r="DJ26" s="959"/>
      <c r="DK26" s="959"/>
      <c r="DL26" s="959"/>
      <c r="DM26" s="959"/>
      <c r="DN26" s="959"/>
      <c r="DO26" s="959"/>
      <c r="DP26" s="959"/>
      <c r="DQ26" s="959"/>
      <c r="DR26" s="959"/>
      <c r="DS26" s="959"/>
      <c r="DT26" s="959"/>
      <c r="DU26" s="959"/>
      <c r="DV26" s="959"/>
      <c r="DW26" s="959"/>
      <c r="DX26" s="959"/>
      <c r="DY26" s="959"/>
      <c r="DZ26" s="959"/>
      <c r="EA26" s="959"/>
      <c r="EB26" s="959"/>
      <c r="EC26" s="959"/>
      <c r="ED26" s="959"/>
      <c r="EE26" s="959"/>
      <c r="EF26" s="959"/>
      <c r="EG26" s="959"/>
      <c r="EH26" s="959"/>
      <c r="EI26" s="959"/>
      <c r="EJ26" s="959"/>
      <c r="EK26" s="959"/>
      <c r="EL26" s="959"/>
      <c r="EM26" s="959"/>
      <c r="EN26" s="959"/>
      <c r="EO26" s="959"/>
      <c r="EP26" s="959"/>
      <c r="EQ26" s="959"/>
      <c r="ER26" s="959"/>
      <c r="ES26" s="959"/>
      <c r="ET26" s="959"/>
      <c r="EU26" s="959"/>
      <c r="EV26" s="959"/>
      <c r="EW26" s="959"/>
      <c r="EX26" s="959"/>
      <c r="EY26" s="959"/>
      <c r="EZ26" s="959"/>
      <c r="FA26" s="959"/>
      <c r="FB26" s="959"/>
      <c r="FC26" s="959"/>
      <c r="FD26" s="959"/>
      <c r="FE26" s="959"/>
      <c r="FF26" s="959"/>
      <c r="FG26" s="959"/>
      <c r="FH26" s="959"/>
      <c r="FI26" s="959"/>
      <c r="FJ26" s="959"/>
      <c r="FK26" s="959"/>
      <c r="FL26" s="959"/>
      <c r="FM26" s="959"/>
      <c r="FN26" s="959"/>
      <c r="FO26" s="959"/>
      <c r="FP26" s="959"/>
      <c r="FQ26" s="959"/>
      <c r="FR26" s="959"/>
      <c r="FS26" s="959"/>
      <c r="FT26" s="959"/>
      <c r="FU26" s="959"/>
      <c r="FV26" s="959"/>
      <c r="FW26" s="959"/>
      <c r="FX26" s="959"/>
      <c r="FY26" s="959"/>
      <c r="FZ26" s="959"/>
      <c r="GA26" s="959"/>
      <c r="GB26" s="959"/>
      <c r="GC26" s="959"/>
      <c r="GD26" s="959"/>
      <c r="GE26" s="959"/>
      <c r="GF26" s="959"/>
      <c r="GG26" s="959"/>
      <c r="GH26" s="959"/>
      <c r="GI26" s="959"/>
      <c r="GJ26" s="959"/>
      <c r="GK26" s="959"/>
      <c r="GL26" s="959"/>
      <c r="GM26" s="959"/>
      <c r="GN26" s="959"/>
      <c r="GO26" s="959"/>
      <c r="GP26" s="959"/>
      <c r="GQ26" s="959"/>
      <c r="GR26" s="959"/>
      <c r="GS26" s="959"/>
      <c r="GT26" s="959"/>
      <c r="GU26" s="959"/>
      <c r="GV26" s="959"/>
      <c r="GW26" s="959"/>
      <c r="GX26" s="959"/>
      <c r="GY26" s="959"/>
      <c r="GZ26" s="959"/>
      <c r="HA26" s="959"/>
      <c r="HB26" s="959"/>
      <c r="HC26" s="959"/>
      <c r="HD26" s="959"/>
      <c r="HE26" s="959"/>
      <c r="HF26" s="959"/>
      <c r="HG26" s="959"/>
      <c r="HH26" s="959"/>
      <c r="HI26" s="959"/>
      <c r="HJ26" s="959"/>
      <c r="HK26" s="959"/>
      <c r="HL26" s="959"/>
      <c r="HM26" s="959"/>
      <c r="HN26" s="959"/>
      <c r="HO26" s="959"/>
      <c r="HP26" s="959"/>
      <c r="HQ26" s="959"/>
      <c r="HR26" s="959"/>
      <c r="HS26" s="959"/>
      <c r="HT26" s="959"/>
      <c r="HU26" s="959"/>
      <c r="HV26" s="959"/>
      <c r="HW26" s="959"/>
      <c r="HX26" s="959"/>
      <c r="HY26" s="959"/>
      <c r="HZ26" s="959"/>
      <c r="IA26" s="959"/>
      <c r="IB26" s="959"/>
      <c r="IC26" s="959"/>
      <c r="ID26" s="959"/>
      <c r="IE26" s="959"/>
      <c r="IF26" s="959"/>
      <c r="IG26" s="959"/>
      <c r="IH26" s="959"/>
      <c r="II26" s="959"/>
      <c r="IJ26" s="959"/>
      <c r="IK26" s="959"/>
      <c r="IL26" s="959"/>
      <c r="IM26" s="959"/>
      <c r="IN26" s="959"/>
      <c r="IO26" s="959"/>
      <c r="IP26" s="959"/>
      <c r="IQ26" s="959"/>
      <c r="IR26" s="959"/>
      <c r="IS26" s="959"/>
      <c r="IT26" s="959"/>
      <c r="IU26" s="959"/>
      <c r="IV26" s="959"/>
    </row>
    <row r="27" spans="1:256" ht="40.5">
      <c r="A27" s="2042"/>
      <c r="B27" s="2043"/>
      <c r="C27" s="2044"/>
      <c r="D27" s="2046"/>
      <c r="E27" s="1026" t="s">
        <v>641</v>
      </c>
      <c r="F27" s="1056">
        <v>5957</v>
      </c>
      <c r="G27" s="889">
        <v>5827.77</v>
      </c>
      <c r="H27" s="1076">
        <f t="shared" si="0"/>
        <v>0.978306194393151</v>
      </c>
      <c r="I27" s="959"/>
      <c r="J27" s="959"/>
      <c r="K27" s="959"/>
      <c r="L27" s="959"/>
      <c r="M27" s="959"/>
      <c r="N27" s="959"/>
      <c r="O27" s="959"/>
      <c r="P27" s="959"/>
      <c r="Q27" s="959"/>
      <c r="R27" s="959"/>
      <c r="S27" s="959"/>
      <c r="T27" s="959"/>
      <c r="U27" s="959"/>
      <c r="V27" s="959"/>
      <c r="W27" s="959"/>
      <c r="X27" s="959"/>
      <c r="Y27" s="959"/>
      <c r="Z27" s="959"/>
      <c r="AA27" s="959"/>
      <c r="AB27" s="959"/>
      <c r="AC27" s="959"/>
      <c r="AD27" s="959"/>
      <c r="AE27" s="959"/>
      <c r="AF27" s="959"/>
      <c r="AG27" s="959"/>
      <c r="AH27" s="959"/>
      <c r="AI27" s="959"/>
      <c r="AJ27" s="959"/>
      <c r="AK27" s="959"/>
      <c r="AL27" s="959"/>
      <c r="AM27" s="959"/>
      <c r="AN27" s="959"/>
      <c r="AO27" s="959"/>
      <c r="AP27" s="959"/>
      <c r="AQ27" s="959"/>
      <c r="AR27" s="959"/>
      <c r="AS27" s="959"/>
      <c r="AT27" s="959"/>
      <c r="AU27" s="959"/>
      <c r="AV27" s="959"/>
      <c r="AW27" s="959"/>
      <c r="AX27" s="959"/>
      <c r="AY27" s="959"/>
      <c r="AZ27" s="959"/>
      <c r="BA27" s="959"/>
      <c r="BB27" s="959"/>
      <c r="BC27" s="959"/>
      <c r="BD27" s="959"/>
      <c r="BE27" s="959"/>
      <c r="BF27" s="959"/>
      <c r="BG27" s="959"/>
      <c r="BH27" s="959"/>
      <c r="BI27" s="959"/>
      <c r="BJ27" s="959"/>
      <c r="BK27" s="959"/>
      <c r="BL27" s="959"/>
      <c r="BM27" s="959"/>
      <c r="BN27" s="959"/>
      <c r="BO27" s="959"/>
      <c r="BP27" s="959"/>
      <c r="BQ27" s="959"/>
      <c r="BR27" s="959"/>
      <c r="BS27" s="959"/>
      <c r="BT27" s="959"/>
      <c r="BU27" s="959"/>
      <c r="BV27" s="959"/>
      <c r="BW27" s="959"/>
      <c r="BX27" s="959"/>
      <c r="BY27" s="959"/>
      <c r="BZ27" s="959"/>
      <c r="CA27" s="959"/>
      <c r="CB27" s="959"/>
      <c r="CC27" s="959"/>
      <c r="CD27" s="959"/>
      <c r="CE27" s="959"/>
      <c r="CF27" s="959"/>
      <c r="CG27" s="959"/>
      <c r="CH27" s="959"/>
      <c r="CI27" s="959"/>
      <c r="CJ27" s="959"/>
      <c r="CK27" s="959"/>
      <c r="CL27" s="959"/>
      <c r="CM27" s="959"/>
      <c r="CN27" s="959"/>
      <c r="CO27" s="959"/>
      <c r="CP27" s="959"/>
      <c r="CQ27" s="959"/>
      <c r="CR27" s="959"/>
      <c r="CS27" s="959"/>
      <c r="CT27" s="959"/>
      <c r="CU27" s="959"/>
      <c r="CV27" s="959"/>
      <c r="CW27" s="959"/>
      <c r="CX27" s="959"/>
      <c r="CY27" s="959"/>
      <c r="CZ27" s="959"/>
      <c r="DA27" s="959"/>
      <c r="DB27" s="959"/>
      <c r="DC27" s="959"/>
      <c r="DD27" s="959"/>
      <c r="DE27" s="959"/>
      <c r="DF27" s="959"/>
      <c r="DG27" s="959"/>
      <c r="DH27" s="959"/>
      <c r="DI27" s="959"/>
      <c r="DJ27" s="959"/>
      <c r="DK27" s="959"/>
      <c r="DL27" s="959"/>
      <c r="DM27" s="959"/>
      <c r="DN27" s="959"/>
      <c r="DO27" s="959"/>
      <c r="DP27" s="959"/>
      <c r="DQ27" s="959"/>
      <c r="DR27" s="959"/>
      <c r="DS27" s="959"/>
      <c r="DT27" s="959"/>
      <c r="DU27" s="959"/>
      <c r="DV27" s="959"/>
      <c r="DW27" s="959"/>
      <c r="DX27" s="959"/>
      <c r="DY27" s="959"/>
      <c r="DZ27" s="959"/>
      <c r="EA27" s="959"/>
      <c r="EB27" s="959"/>
      <c r="EC27" s="959"/>
      <c r="ED27" s="959"/>
      <c r="EE27" s="959"/>
      <c r="EF27" s="959"/>
      <c r="EG27" s="959"/>
      <c r="EH27" s="959"/>
      <c r="EI27" s="959"/>
      <c r="EJ27" s="959"/>
      <c r="EK27" s="959"/>
      <c r="EL27" s="959"/>
      <c r="EM27" s="959"/>
      <c r="EN27" s="959"/>
      <c r="EO27" s="959"/>
      <c r="EP27" s="959"/>
      <c r="EQ27" s="959"/>
      <c r="ER27" s="959"/>
      <c r="ES27" s="959"/>
      <c r="ET27" s="959"/>
      <c r="EU27" s="959"/>
      <c r="EV27" s="959"/>
      <c r="EW27" s="959"/>
      <c r="EX27" s="959"/>
      <c r="EY27" s="959"/>
      <c r="EZ27" s="959"/>
      <c r="FA27" s="959"/>
      <c r="FB27" s="959"/>
      <c r="FC27" s="959"/>
      <c r="FD27" s="959"/>
      <c r="FE27" s="959"/>
      <c r="FF27" s="959"/>
      <c r="FG27" s="959"/>
      <c r="FH27" s="959"/>
      <c r="FI27" s="959"/>
      <c r="FJ27" s="959"/>
      <c r="FK27" s="959"/>
      <c r="FL27" s="959"/>
      <c r="FM27" s="959"/>
      <c r="FN27" s="959"/>
      <c r="FO27" s="959"/>
      <c r="FP27" s="959"/>
      <c r="FQ27" s="959"/>
      <c r="FR27" s="959"/>
      <c r="FS27" s="959"/>
      <c r="FT27" s="959"/>
      <c r="FU27" s="959"/>
      <c r="FV27" s="959"/>
      <c r="FW27" s="959"/>
      <c r="FX27" s="959"/>
      <c r="FY27" s="959"/>
      <c r="FZ27" s="959"/>
      <c r="GA27" s="959"/>
      <c r="GB27" s="959"/>
      <c r="GC27" s="959"/>
      <c r="GD27" s="959"/>
      <c r="GE27" s="959"/>
      <c r="GF27" s="959"/>
      <c r="GG27" s="959"/>
      <c r="GH27" s="959"/>
      <c r="GI27" s="959"/>
      <c r="GJ27" s="959"/>
      <c r="GK27" s="959"/>
      <c r="GL27" s="959"/>
      <c r="GM27" s="959"/>
      <c r="GN27" s="959"/>
      <c r="GO27" s="959"/>
      <c r="GP27" s="959"/>
      <c r="GQ27" s="959"/>
      <c r="GR27" s="959"/>
      <c r="GS27" s="959"/>
      <c r="GT27" s="959"/>
      <c r="GU27" s="959"/>
      <c r="GV27" s="959"/>
      <c r="GW27" s="959"/>
      <c r="GX27" s="959"/>
      <c r="GY27" s="959"/>
      <c r="GZ27" s="959"/>
      <c r="HA27" s="959"/>
      <c r="HB27" s="959"/>
      <c r="HC27" s="959"/>
      <c r="HD27" s="959"/>
      <c r="HE27" s="959"/>
      <c r="HF27" s="959"/>
      <c r="HG27" s="959"/>
      <c r="HH27" s="959"/>
      <c r="HI27" s="959"/>
      <c r="HJ27" s="959"/>
      <c r="HK27" s="959"/>
      <c r="HL27" s="959"/>
      <c r="HM27" s="959"/>
      <c r="HN27" s="959"/>
      <c r="HO27" s="959"/>
      <c r="HP27" s="959"/>
      <c r="HQ27" s="959"/>
      <c r="HR27" s="959"/>
      <c r="HS27" s="959"/>
      <c r="HT27" s="959"/>
      <c r="HU27" s="959"/>
      <c r="HV27" s="959"/>
      <c r="HW27" s="959"/>
      <c r="HX27" s="959"/>
      <c r="HY27" s="959"/>
      <c r="HZ27" s="959"/>
      <c r="IA27" s="959"/>
      <c r="IB27" s="959"/>
      <c r="IC27" s="959"/>
      <c r="ID27" s="959"/>
      <c r="IE27" s="959"/>
      <c r="IF27" s="959"/>
      <c r="IG27" s="959"/>
      <c r="IH27" s="959"/>
      <c r="II27" s="959"/>
      <c r="IJ27" s="959"/>
      <c r="IK27" s="959"/>
      <c r="IL27" s="959"/>
      <c r="IM27" s="959"/>
      <c r="IN27" s="959"/>
      <c r="IO27" s="959"/>
      <c r="IP27" s="959"/>
      <c r="IQ27" s="959"/>
      <c r="IR27" s="959"/>
      <c r="IS27" s="959"/>
      <c r="IT27" s="959"/>
      <c r="IU27" s="959"/>
      <c r="IV27" s="959"/>
    </row>
    <row r="28" spans="1:256" ht="42" customHeight="1">
      <c r="A28" s="2047" t="s">
        <v>305</v>
      </c>
      <c r="B28" s="2049">
        <v>7461</v>
      </c>
      <c r="C28" s="2050" t="s">
        <v>214</v>
      </c>
      <c r="D28" s="1928" t="s">
        <v>289</v>
      </c>
      <c r="E28" s="1026" t="s">
        <v>642</v>
      </c>
      <c r="F28" s="1058">
        <v>196456.08</v>
      </c>
      <c r="G28" s="1073">
        <v>196275.99</v>
      </c>
      <c r="H28" s="1076">
        <f t="shared" si="0"/>
        <v>0.9990833065589011</v>
      </c>
      <c r="I28" s="955"/>
      <c r="J28" s="955"/>
      <c r="K28" s="955"/>
      <c r="L28" s="955"/>
      <c r="M28" s="955"/>
      <c r="N28" s="955"/>
      <c r="O28" s="955"/>
      <c r="P28" s="955"/>
      <c r="Q28" s="955"/>
      <c r="R28" s="955"/>
      <c r="S28" s="955"/>
      <c r="T28" s="955"/>
      <c r="U28" s="955"/>
      <c r="V28" s="955"/>
      <c r="W28" s="955"/>
      <c r="X28" s="955"/>
      <c r="Y28" s="955"/>
      <c r="Z28" s="955"/>
      <c r="AA28" s="955"/>
      <c r="AB28" s="955"/>
      <c r="AC28" s="955"/>
      <c r="AD28" s="955"/>
      <c r="AE28" s="955"/>
      <c r="AF28" s="955"/>
      <c r="AG28" s="955"/>
      <c r="AH28" s="955"/>
      <c r="AI28" s="955"/>
      <c r="AJ28" s="955"/>
      <c r="AK28" s="955"/>
      <c r="AL28" s="955"/>
      <c r="AM28" s="955"/>
      <c r="AN28" s="955"/>
      <c r="AO28" s="955"/>
      <c r="AP28" s="955"/>
      <c r="AQ28" s="955"/>
      <c r="AR28" s="955"/>
      <c r="AS28" s="955"/>
      <c r="AT28" s="955"/>
      <c r="AU28" s="955"/>
      <c r="AV28" s="955"/>
      <c r="AW28" s="955"/>
      <c r="AX28" s="955"/>
      <c r="AY28" s="955"/>
      <c r="AZ28" s="955"/>
      <c r="BA28" s="955"/>
      <c r="BB28" s="955"/>
      <c r="BC28" s="955"/>
      <c r="BD28" s="955"/>
      <c r="BE28" s="955"/>
      <c r="BF28" s="955"/>
      <c r="BG28" s="955"/>
      <c r="BH28" s="955"/>
      <c r="BI28" s="955"/>
      <c r="BJ28" s="955"/>
      <c r="BK28" s="955"/>
      <c r="BL28" s="955"/>
      <c r="BM28" s="955"/>
      <c r="BN28" s="955"/>
      <c r="BO28" s="955"/>
      <c r="BP28" s="955"/>
      <c r="BQ28" s="955"/>
      <c r="BR28" s="955"/>
      <c r="BS28" s="955"/>
      <c r="BT28" s="955"/>
      <c r="BU28" s="955"/>
      <c r="BV28" s="955"/>
      <c r="BW28" s="955"/>
      <c r="BX28" s="955"/>
      <c r="BY28" s="955"/>
      <c r="BZ28" s="955"/>
      <c r="CA28" s="955"/>
      <c r="CB28" s="955"/>
      <c r="CC28" s="955"/>
      <c r="CD28" s="955"/>
      <c r="CE28" s="955"/>
      <c r="CF28" s="955"/>
      <c r="CG28" s="955"/>
      <c r="CH28" s="955"/>
      <c r="CI28" s="955"/>
      <c r="CJ28" s="955"/>
      <c r="CK28" s="955"/>
      <c r="CL28" s="955"/>
      <c r="CM28" s="955"/>
      <c r="CN28" s="955"/>
      <c r="CO28" s="955"/>
      <c r="CP28" s="955"/>
      <c r="CQ28" s="955"/>
      <c r="CR28" s="955"/>
      <c r="CS28" s="955"/>
      <c r="CT28" s="955"/>
      <c r="CU28" s="955"/>
      <c r="CV28" s="955"/>
      <c r="CW28" s="955"/>
      <c r="CX28" s="955"/>
      <c r="CY28" s="955"/>
      <c r="CZ28" s="955"/>
      <c r="DA28" s="955"/>
      <c r="DB28" s="955"/>
      <c r="DC28" s="955"/>
      <c r="DD28" s="955"/>
      <c r="DE28" s="955"/>
      <c r="DF28" s="955"/>
      <c r="DG28" s="955"/>
      <c r="DH28" s="955"/>
      <c r="DI28" s="955"/>
      <c r="DJ28" s="955"/>
      <c r="DK28" s="955"/>
      <c r="DL28" s="955"/>
      <c r="DM28" s="955"/>
      <c r="DN28" s="955"/>
      <c r="DO28" s="955"/>
      <c r="DP28" s="955"/>
      <c r="DQ28" s="955"/>
      <c r="DR28" s="955"/>
      <c r="DS28" s="955"/>
      <c r="DT28" s="955"/>
      <c r="DU28" s="955"/>
      <c r="DV28" s="955"/>
      <c r="DW28" s="955"/>
      <c r="DX28" s="955"/>
      <c r="DY28" s="955"/>
      <c r="DZ28" s="955"/>
      <c r="EA28" s="955"/>
      <c r="EB28" s="955"/>
      <c r="EC28" s="955"/>
      <c r="ED28" s="955"/>
      <c r="EE28" s="955"/>
      <c r="EF28" s="955"/>
      <c r="EG28" s="955"/>
      <c r="EH28" s="955"/>
      <c r="EI28" s="955"/>
      <c r="EJ28" s="955"/>
      <c r="EK28" s="955"/>
      <c r="EL28" s="955"/>
      <c r="EM28" s="955"/>
      <c r="EN28" s="955"/>
      <c r="EO28" s="955"/>
      <c r="EP28" s="955"/>
      <c r="EQ28" s="955"/>
      <c r="ER28" s="955"/>
      <c r="ES28" s="955"/>
      <c r="ET28" s="955"/>
      <c r="EU28" s="955"/>
      <c r="EV28" s="955"/>
      <c r="EW28" s="955"/>
      <c r="EX28" s="955"/>
      <c r="EY28" s="955"/>
      <c r="EZ28" s="955"/>
      <c r="FA28" s="955"/>
      <c r="FB28" s="955"/>
      <c r="FC28" s="955"/>
      <c r="FD28" s="955"/>
      <c r="FE28" s="955"/>
      <c r="FF28" s="955"/>
      <c r="FG28" s="955"/>
      <c r="FH28" s="955"/>
      <c r="FI28" s="955"/>
      <c r="FJ28" s="955"/>
      <c r="FK28" s="955"/>
      <c r="FL28" s="955"/>
      <c r="FM28" s="955"/>
      <c r="FN28" s="955"/>
      <c r="FO28" s="955"/>
      <c r="FP28" s="955"/>
      <c r="FQ28" s="955"/>
      <c r="FR28" s="955"/>
      <c r="FS28" s="955"/>
      <c r="FT28" s="955"/>
      <c r="FU28" s="955"/>
      <c r="FV28" s="955"/>
      <c r="FW28" s="955"/>
      <c r="FX28" s="955"/>
      <c r="FY28" s="955"/>
      <c r="FZ28" s="955"/>
      <c r="GA28" s="955"/>
      <c r="GB28" s="955"/>
      <c r="GC28" s="955"/>
      <c r="GD28" s="955"/>
      <c r="GE28" s="955"/>
      <c r="GF28" s="955"/>
      <c r="GG28" s="955"/>
      <c r="GH28" s="955"/>
      <c r="GI28" s="955"/>
      <c r="GJ28" s="955"/>
      <c r="GK28" s="955"/>
      <c r="GL28" s="955"/>
      <c r="GM28" s="955"/>
      <c r="GN28" s="955"/>
      <c r="GO28" s="955"/>
      <c r="GP28" s="955"/>
      <c r="GQ28" s="955"/>
      <c r="GR28" s="955"/>
      <c r="GS28" s="955"/>
      <c r="GT28" s="955"/>
      <c r="GU28" s="955"/>
      <c r="GV28" s="955"/>
      <c r="GW28" s="955"/>
      <c r="GX28" s="955"/>
      <c r="GY28" s="955"/>
      <c r="GZ28" s="955"/>
      <c r="HA28" s="955"/>
      <c r="HB28" s="955"/>
      <c r="HC28" s="955"/>
      <c r="HD28" s="955"/>
      <c r="HE28" s="955"/>
      <c r="HF28" s="955"/>
      <c r="HG28" s="955"/>
      <c r="HH28" s="955"/>
      <c r="HI28" s="955"/>
      <c r="HJ28" s="955"/>
      <c r="HK28" s="955"/>
      <c r="HL28" s="955"/>
      <c r="HM28" s="955"/>
      <c r="HN28" s="955"/>
      <c r="HO28" s="955"/>
      <c r="HP28" s="955"/>
      <c r="HQ28" s="955"/>
      <c r="HR28" s="955"/>
      <c r="HS28" s="955"/>
      <c r="HT28" s="955"/>
      <c r="HU28" s="955"/>
      <c r="HV28" s="955"/>
      <c r="HW28" s="955"/>
      <c r="HX28" s="955"/>
      <c r="HY28" s="955"/>
      <c r="HZ28" s="955"/>
      <c r="IA28" s="955"/>
      <c r="IB28" s="955"/>
      <c r="IC28" s="955"/>
      <c r="ID28" s="955"/>
      <c r="IE28" s="955"/>
      <c r="IF28" s="955"/>
      <c r="IG28" s="955"/>
      <c r="IH28" s="955"/>
      <c r="II28" s="955"/>
      <c r="IJ28" s="955"/>
      <c r="IK28" s="955"/>
      <c r="IL28" s="955"/>
      <c r="IM28" s="955"/>
      <c r="IN28" s="955"/>
      <c r="IO28" s="955"/>
      <c r="IP28" s="955"/>
      <c r="IQ28" s="955"/>
      <c r="IR28" s="955"/>
      <c r="IS28" s="955"/>
      <c r="IT28" s="955"/>
      <c r="IU28" s="955"/>
      <c r="IV28" s="955"/>
    </row>
    <row r="29" spans="1:256" ht="40.5">
      <c r="A29" s="2033"/>
      <c r="B29" s="2035"/>
      <c r="C29" s="2037"/>
      <c r="D29" s="2039"/>
      <c r="E29" s="1026" t="s">
        <v>653</v>
      </c>
      <c r="F29" s="1058">
        <v>3654.44</v>
      </c>
      <c r="G29" s="1073">
        <v>3639.14</v>
      </c>
      <c r="H29" s="1076">
        <f t="shared" si="0"/>
        <v>0.995813312025919</v>
      </c>
      <c r="I29" s="955"/>
      <c r="J29" s="955"/>
      <c r="K29" s="955"/>
      <c r="L29" s="955"/>
      <c r="M29" s="955"/>
      <c r="N29" s="955"/>
      <c r="O29" s="955"/>
      <c r="P29" s="955"/>
      <c r="Q29" s="955"/>
      <c r="R29" s="955"/>
      <c r="S29" s="955"/>
      <c r="T29" s="955"/>
      <c r="U29" s="955"/>
      <c r="V29" s="955"/>
      <c r="W29" s="955"/>
      <c r="X29" s="955"/>
      <c r="Y29" s="955"/>
      <c r="Z29" s="955"/>
      <c r="AA29" s="955"/>
      <c r="AB29" s="955"/>
      <c r="AC29" s="955"/>
      <c r="AD29" s="955"/>
      <c r="AE29" s="955"/>
      <c r="AF29" s="955"/>
      <c r="AG29" s="955"/>
      <c r="AH29" s="955"/>
      <c r="AI29" s="955"/>
      <c r="AJ29" s="955"/>
      <c r="AK29" s="955"/>
      <c r="AL29" s="955"/>
      <c r="AM29" s="955"/>
      <c r="AN29" s="955"/>
      <c r="AO29" s="955"/>
      <c r="AP29" s="955"/>
      <c r="AQ29" s="955"/>
      <c r="AR29" s="955"/>
      <c r="AS29" s="955"/>
      <c r="AT29" s="955"/>
      <c r="AU29" s="955"/>
      <c r="AV29" s="955"/>
      <c r="AW29" s="955"/>
      <c r="AX29" s="955"/>
      <c r="AY29" s="955"/>
      <c r="AZ29" s="955"/>
      <c r="BA29" s="955"/>
      <c r="BB29" s="955"/>
      <c r="BC29" s="955"/>
      <c r="BD29" s="955"/>
      <c r="BE29" s="955"/>
      <c r="BF29" s="955"/>
      <c r="BG29" s="955"/>
      <c r="BH29" s="955"/>
      <c r="BI29" s="955"/>
      <c r="BJ29" s="955"/>
      <c r="BK29" s="955"/>
      <c r="BL29" s="955"/>
      <c r="BM29" s="955"/>
      <c r="BN29" s="955"/>
      <c r="BO29" s="955"/>
      <c r="BP29" s="955"/>
      <c r="BQ29" s="955"/>
      <c r="BR29" s="955"/>
      <c r="BS29" s="955"/>
      <c r="BT29" s="955"/>
      <c r="BU29" s="955"/>
      <c r="BV29" s="955"/>
      <c r="BW29" s="955"/>
      <c r="BX29" s="955"/>
      <c r="BY29" s="955"/>
      <c r="BZ29" s="955"/>
      <c r="CA29" s="955"/>
      <c r="CB29" s="955"/>
      <c r="CC29" s="955"/>
      <c r="CD29" s="955"/>
      <c r="CE29" s="955"/>
      <c r="CF29" s="955"/>
      <c r="CG29" s="955"/>
      <c r="CH29" s="955"/>
      <c r="CI29" s="955"/>
      <c r="CJ29" s="955"/>
      <c r="CK29" s="955"/>
      <c r="CL29" s="955"/>
      <c r="CM29" s="955"/>
      <c r="CN29" s="955"/>
      <c r="CO29" s="955"/>
      <c r="CP29" s="955"/>
      <c r="CQ29" s="955"/>
      <c r="CR29" s="955"/>
      <c r="CS29" s="955"/>
      <c r="CT29" s="955"/>
      <c r="CU29" s="955"/>
      <c r="CV29" s="955"/>
      <c r="CW29" s="955"/>
      <c r="CX29" s="955"/>
      <c r="CY29" s="955"/>
      <c r="CZ29" s="955"/>
      <c r="DA29" s="955"/>
      <c r="DB29" s="955"/>
      <c r="DC29" s="955"/>
      <c r="DD29" s="955"/>
      <c r="DE29" s="955"/>
      <c r="DF29" s="955"/>
      <c r="DG29" s="955"/>
      <c r="DH29" s="955"/>
      <c r="DI29" s="955"/>
      <c r="DJ29" s="955"/>
      <c r="DK29" s="955"/>
      <c r="DL29" s="955"/>
      <c r="DM29" s="955"/>
      <c r="DN29" s="955"/>
      <c r="DO29" s="955"/>
      <c r="DP29" s="955"/>
      <c r="DQ29" s="955"/>
      <c r="DR29" s="955"/>
      <c r="DS29" s="955"/>
      <c r="DT29" s="955"/>
      <c r="DU29" s="955"/>
      <c r="DV29" s="955"/>
      <c r="DW29" s="955"/>
      <c r="DX29" s="955"/>
      <c r="DY29" s="955"/>
      <c r="DZ29" s="955"/>
      <c r="EA29" s="955"/>
      <c r="EB29" s="955"/>
      <c r="EC29" s="955"/>
      <c r="ED29" s="955"/>
      <c r="EE29" s="955"/>
      <c r="EF29" s="955"/>
      <c r="EG29" s="955"/>
      <c r="EH29" s="955"/>
      <c r="EI29" s="955"/>
      <c r="EJ29" s="955"/>
      <c r="EK29" s="955"/>
      <c r="EL29" s="955"/>
      <c r="EM29" s="955"/>
      <c r="EN29" s="955"/>
      <c r="EO29" s="955"/>
      <c r="EP29" s="955"/>
      <c r="EQ29" s="955"/>
      <c r="ER29" s="955"/>
      <c r="ES29" s="955"/>
      <c r="ET29" s="955"/>
      <c r="EU29" s="955"/>
      <c r="EV29" s="955"/>
      <c r="EW29" s="955"/>
      <c r="EX29" s="955"/>
      <c r="EY29" s="955"/>
      <c r="EZ29" s="955"/>
      <c r="FA29" s="955"/>
      <c r="FB29" s="955"/>
      <c r="FC29" s="955"/>
      <c r="FD29" s="955"/>
      <c r="FE29" s="955"/>
      <c r="FF29" s="955"/>
      <c r="FG29" s="955"/>
      <c r="FH29" s="955"/>
      <c r="FI29" s="955"/>
      <c r="FJ29" s="955"/>
      <c r="FK29" s="955"/>
      <c r="FL29" s="955"/>
      <c r="FM29" s="955"/>
      <c r="FN29" s="955"/>
      <c r="FO29" s="955"/>
      <c r="FP29" s="955"/>
      <c r="FQ29" s="955"/>
      <c r="FR29" s="955"/>
      <c r="FS29" s="955"/>
      <c r="FT29" s="955"/>
      <c r="FU29" s="955"/>
      <c r="FV29" s="955"/>
      <c r="FW29" s="955"/>
      <c r="FX29" s="955"/>
      <c r="FY29" s="955"/>
      <c r="FZ29" s="955"/>
      <c r="GA29" s="955"/>
      <c r="GB29" s="955"/>
      <c r="GC29" s="955"/>
      <c r="GD29" s="955"/>
      <c r="GE29" s="955"/>
      <c r="GF29" s="955"/>
      <c r="GG29" s="955"/>
      <c r="GH29" s="955"/>
      <c r="GI29" s="955"/>
      <c r="GJ29" s="955"/>
      <c r="GK29" s="955"/>
      <c r="GL29" s="955"/>
      <c r="GM29" s="955"/>
      <c r="GN29" s="955"/>
      <c r="GO29" s="955"/>
      <c r="GP29" s="955"/>
      <c r="GQ29" s="955"/>
      <c r="GR29" s="955"/>
      <c r="GS29" s="955"/>
      <c r="GT29" s="955"/>
      <c r="GU29" s="955"/>
      <c r="GV29" s="955"/>
      <c r="GW29" s="955"/>
      <c r="GX29" s="955"/>
      <c r="GY29" s="955"/>
      <c r="GZ29" s="955"/>
      <c r="HA29" s="955"/>
      <c r="HB29" s="955"/>
      <c r="HC29" s="955"/>
      <c r="HD29" s="955"/>
      <c r="HE29" s="955"/>
      <c r="HF29" s="955"/>
      <c r="HG29" s="955"/>
      <c r="HH29" s="955"/>
      <c r="HI29" s="955"/>
      <c r="HJ29" s="955"/>
      <c r="HK29" s="955"/>
      <c r="HL29" s="955"/>
      <c r="HM29" s="955"/>
      <c r="HN29" s="955"/>
      <c r="HO29" s="955"/>
      <c r="HP29" s="955"/>
      <c r="HQ29" s="955"/>
      <c r="HR29" s="955"/>
      <c r="HS29" s="955"/>
      <c r="HT29" s="955"/>
      <c r="HU29" s="955"/>
      <c r="HV29" s="955"/>
      <c r="HW29" s="955"/>
      <c r="HX29" s="955"/>
      <c r="HY29" s="955"/>
      <c r="HZ29" s="955"/>
      <c r="IA29" s="955"/>
      <c r="IB29" s="955"/>
      <c r="IC29" s="955"/>
      <c r="ID29" s="955"/>
      <c r="IE29" s="955"/>
      <c r="IF29" s="955"/>
      <c r="IG29" s="955"/>
      <c r="IH29" s="955"/>
      <c r="II29" s="955"/>
      <c r="IJ29" s="955"/>
      <c r="IK29" s="955"/>
      <c r="IL29" s="955"/>
      <c r="IM29" s="955"/>
      <c r="IN29" s="955"/>
      <c r="IO29" s="955"/>
      <c r="IP29" s="955"/>
      <c r="IQ29" s="955"/>
      <c r="IR29" s="955"/>
      <c r="IS29" s="955"/>
      <c r="IT29" s="955"/>
      <c r="IU29" s="955"/>
      <c r="IV29" s="955"/>
    </row>
    <row r="30" spans="1:256" ht="60.75">
      <c r="A30" s="2033"/>
      <c r="B30" s="2035"/>
      <c r="C30" s="2037"/>
      <c r="D30" s="2039"/>
      <c r="E30" s="1026" t="s">
        <v>643</v>
      </c>
      <c r="F30" s="1058">
        <v>45428.33</v>
      </c>
      <c r="G30" s="1073">
        <v>45195.64</v>
      </c>
      <c r="H30" s="1076">
        <f t="shared" si="0"/>
        <v>0.9948778658603562</v>
      </c>
      <c r="I30" s="955"/>
      <c r="J30" s="955"/>
      <c r="K30" s="955"/>
      <c r="L30" s="955"/>
      <c r="M30" s="955"/>
      <c r="N30" s="955"/>
      <c r="O30" s="955"/>
      <c r="P30" s="955"/>
      <c r="Q30" s="955"/>
      <c r="R30" s="955"/>
      <c r="S30" s="955"/>
      <c r="T30" s="955"/>
      <c r="U30" s="955"/>
      <c r="V30" s="955"/>
      <c r="W30" s="955"/>
      <c r="X30" s="955"/>
      <c r="Y30" s="955"/>
      <c r="Z30" s="955"/>
      <c r="AA30" s="955"/>
      <c r="AB30" s="955"/>
      <c r="AC30" s="955"/>
      <c r="AD30" s="955"/>
      <c r="AE30" s="955"/>
      <c r="AF30" s="955"/>
      <c r="AG30" s="955"/>
      <c r="AH30" s="955"/>
      <c r="AI30" s="955"/>
      <c r="AJ30" s="955"/>
      <c r="AK30" s="955"/>
      <c r="AL30" s="955"/>
      <c r="AM30" s="955"/>
      <c r="AN30" s="955"/>
      <c r="AO30" s="955"/>
      <c r="AP30" s="955"/>
      <c r="AQ30" s="955"/>
      <c r="AR30" s="955"/>
      <c r="AS30" s="955"/>
      <c r="AT30" s="955"/>
      <c r="AU30" s="955"/>
      <c r="AV30" s="955"/>
      <c r="AW30" s="955"/>
      <c r="AX30" s="955"/>
      <c r="AY30" s="955"/>
      <c r="AZ30" s="955"/>
      <c r="BA30" s="955"/>
      <c r="BB30" s="955"/>
      <c r="BC30" s="955"/>
      <c r="BD30" s="955"/>
      <c r="BE30" s="955"/>
      <c r="BF30" s="955"/>
      <c r="BG30" s="955"/>
      <c r="BH30" s="955"/>
      <c r="BI30" s="955"/>
      <c r="BJ30" s="955"/>
      <c r="BK30" s="955"/>
      <c r="BL30" s="955"/>
      <c r="BM30" s="955"/>
      <c r="BN30" s="955"/>
      <c r="BO30" s="955"/>
      <c r="BP30" s="955"/>
      <c r="BQ30" s="955"/>
      <c r="BR30" s="955"/>
      <c r="BS30" s="955"/>
      <c r="BT30" s="955"/>
      <c r="BU30" s="955"/>
      <c r="BV30" s="955"/>
      <c r="BW30" s="955"/>
      <c r="BX30" s="955"/>
      <c r="BY30" s="955"/>
      <c r="BZ30" s="955"/>
      <c r="CA30" s="955"/>
      <c r="CB30" s="955"/>
      <c r="CC30" s="955"/>
      <c r="CD30" s="955"/>
      <c r="CE30" s="955"/>
      <c r="CF30" s="955"/>
      <c r="CG30" s="955"/>
      <c r="CH30" s="955"/>
      <c r="CI30" s="955"/>
      <c r="CJ30" s="955"/>
      <c r="CK30" s="955"/>
      <c r="CL30" s="955"/>
      <c r="CM30" s="955"/>
      <c r="CN30" s="955"/>
      <c r="CO30" s="955"/>
      <c r="CP30" s="955"/>
      <c r="CQ30" s="955"/>
      <c r="CR30" s="955"/>
      <c r="CS30" s="955"/>
      <c r="CT30" s="955"/>
      <c r="CU30" s="955"/>
      <c r="CV30" s="955"/>
      <c r="CW30" s="955"/>
      <c r="CX30" s="955"/>
      <c r="CY30" s="955"/>
      <c r="CZ30" s="955"/>
      <c r="DA30" s="955"/>
      <c r="DB30" s="955"/>
      <c r="DC30" s="955"/>
      <c r="DD30" s="955"/>
      <c r="DE30" s="955"/>
      <c r="DF30" s="955"/>
      <c r="DG30" s="955"/>
      <c r="DH30" s="955"/>
      <c r="DI30" s="955"/>
      <c r="DJ30" s="955"/>
      <c r="DK30" s="955"/>
      <c r="DL30" s="955"/>
      <c r="DM30" s="955"/>
      <c r="DN30" s="955"/>
      <c r="DO30" s="955"/>
      <c r="DP30" s="955"/>
      <c r="DQ30" s="955"/>
      <c r="DR30" s="955"/>
      <c r="DS30" s="955"/>
      <c r="DT30" s="955"/>
      <c r="DU30" s="955"/>
      <c r="DV30" s="955"/>
      <c r="DW30" s="955"/>
      <c r="DX30" s="955"/>
      <c r="DY30" s="955"/>
      <c r="DZ30" s="955"/>
      <c r="EA30" s="955"/>
      <c r="EB30" s="955"/>
      <c r="EC30" s="955"/>
      <c r="ED30" s="955"/>
      <c r="EE30" s="955"/>
      <c r="EF30" s="955"/>
      <c r="EG30" s="955"/>
      <c r="EH30" s="955"/>
      <c r="EI30" s="955"/>
      <c r="EJ30" s="955"/>
      <c r="EK30" s="955"/>
      <c r="EL30" s="955"/>
      <c r="EM30" s="955"/>
      <c r="EN30" s="955"/>
      <c r="EO30" s="955"/>
      <c r="EP30" s="955"/>
      <c r="EQ30" s="955"/>
      <c r="ER30" s="955"/>
      <c r="ES30" s="955"/>
      <c r="ET30" s="955"/>
      <c r="EU30" s="955"/>
      <c r="EV30" s="955"/>
      <c r="EW30" s="955"/>
      <c r="EX30" s="955"/>
      <c r="EY30" s="955"/>
      <c r="EZ30" s="955"/>
      <c r="FA30" s="955"/>
      <c r="FB30" s="955"/>
      <c r="FC30" s="955"/>
      <c r="FD30" s="955"/>
      <c r="FE30" s="955"/>
      <c r="FF30" s="955"/>
      <c r="FG30" s="955"/>
      <c r="FH30" s="955"/>
      <c r="FI30" s="955"/>
      <c r="FJ30" s="955"/>
      <c r="FK30" s="955"/>
      <c r="FL30" s="955"/>
      <c r="FM30" s="955"/>
      <c r="FN30" s="955"/>
      <c r="FO30" s="955"/>
      <c r="FP30" s="955"/>
      <c r="FQ30" s="955"/>
      <c r="FR30" s="955"/>
      <c r="FS30" s="955"/>
      <c r="FT30" s="955"/>
      <c r="FU30" s="955"/>
      <c r="FV30" s="955"/>
      <c r="FW30" s="955"/>
      <c r="FX30" s="955"/>
      <c r="FY30" s="955"/>
      <c r="FZ30" s="955"/>
      <c r="GA30" s="955"/>
      <c r="GB30" s="955"/>
      <c r="GC30" s="955"/>
      <c r="GD30" s="955"/>
      <c r="GE30" s="955"/>
      <c r="GF30" s="955"/>
      <c r="GG30" s="955"/>
      <c r="GH30" s="955"/>
      <c r="GI30" s="955"/>
      <c r="GJ30" s="955"/>
      <c r="GK30" s="955"/>
      <c r="GL30" s="955"/>
      <c r="GM30" s="955"/>
      <c r="GN30" s="955"/>
      <c r="GO30" s="955"/>
      <c r="GP30" s="955"/>
      <c r="GQ30" s="955"/>
      <c r="GR30" s="955"/>
      <c r="GS30" s="955"/>
      <c r="GT30" s="955"/>
      <c r="GU30" s="955"/>
      <c r="GV30" s="955"/>
      <c r="GW30" s="955"/>
      <c r="GX30" s="955"/>
      <c r="GY30" s="955"/>
      <c r="GZ30" s="955"/>
      <c r="HA30" s="955"/>
      <c r="HB30" s="955"/>
      <c r="HC30" s="955"/>
      <c r="HD30" s="955"/>
      <c r="HE30" s="955"/>
      <c r="HF30" s="955"/>
      <c r="HG30" s="955"/>
      <c r="HH30" s="955"/>
      <c r="HI30" s="955"/>
      <c r="HJ30" s="955"/>
      <c r="HK30" s="955"/>
      <c r="HL30" s="955"/>
      <c r="HM30" s="955"/>
      <c r="HN30" s="955"/>
      <c r="HO30" s="955"/>
      <c r="HP30" s="955"/>
      <c r="HQ30" s="955"/>
      <c r="HR30" s="955"/>
      <c r="HS30" s="955"/>
      <c r="HT30" s="955"/>
      <c r="HU30" s="955"/>
      <c r="HV30" s="955"/>
      <c r="HW30" s="955"/>
      <c r="HX30" s="955"/>
      <c r="HY30" s="955"/>
      <c r="HZ30" s="955"/>
      <c r="IA30" s="955"/>
      <c r="IB30" s="955"/>
      <c r="IC30" s="955"/>
      <c r="ID30" s="955"/>
      <c r="IE30" s="955"/>
      <c r="IF30" s="955"/>
      <c r="IG30" s="955"/>
      <c r="IH30" s="955"/>
      <c r="II30" s="955"/>
      <c r="IJ30" s="955"/>
      <c r="IK30" s="955"/>
      <c r="IL30" s="955"/>
      <c r="IM30" s="955"/>
      <c r="IN30" s="955"/>
      <c r="IO30" s="955"/>
      <c r="IP30" s="955"/>
      <c r="IQ30" s="955"/>
      <c r="IR30" s="955"/>
      <c r="IS30" s="955"/>
      <c r="IT30" s="955"/>
      <c r="IU30" s="955"/>
      <c r="IV30" s="955"/>
    </row>
    <row r="31" spans="1:256" ht="40.5">
      <c r="A31" s="2033"/>
      <c r="B31" s="2035"/>
      <c r="C31" s="2037"/>
      <c r="D31" s="2039"/>
      <c r="E31" s="1026" t="s">
        <v>644</v>
      </c>
      <c r="F31" s="1058">
        <v>29956.75</v>
      </c>
      <c r="G31" s="1073">
        <v>29802.61</v>
      </c>
      <c r="H31" s="1076">
        <f t="shared" si="0"/>
        <v>0.9948545820224157</v>
      </c>
      <c r="I31" s="955"/>
      <c r="J31" s="955"/>
      <c r="K31" s="955"/>
      <c r="L31" s="955"/>
      <c r="M31" s="955"/>
      <c r="N31" s="955"/>
      <c r="O31" s="955"/>
      <c r="P31" s="955"/>
      <c r="Q31" s="955"/>
      <c r="R31" s="955"/>
      <c r="S31" s="955"/>
      <c r="T31" s="955"/>
      <c r="U31" s="955"/>
      <c r="V31" s="955"/>
      <c r="W31" s="955"/>
      <c r="X31" s="955"/>
      <c r="Y31" s="955"/>
      <c r="Z31" s="955"/>
      <c r="AA31" s="955"/>
      <c r="AB31" s="955"/>
      <c r="AC31" s="955"/>
      <c r="AD31" s="955"/>
      <c r="AE31" s="955"/>
      <c r="AF31" s="955"/>
      <c r="AG31" s="955"/>
      <c r="AH31" s="955"/>
      <c r="AI31" s="955"/>
      <c r="AJ31" s="955"/>
      <c r="AK31" s="955"/>
      <c r="AL31" s="955"/>
      <c r="AM31" s="955"/>
      <c r="AN31" s="955"/>
      <c r="AO31" s="955"/>
      <c r="AP31" s="955"/>
      <c r="AQ31" s="955"/>
      <c r="AR31" s="955"/>
      <c r="AS31" s="955"/>
      <c r="AT31" s="955"/>
      <c r="AU31" s="955"/>
      <c r="AV31" s="955"/>
      <c r="AW31" s="955"/>
      <c r="AX31" s="955"/>
      <c r="AY31" s="955"/>
      <c r="AZ31" s="955"/>
      <c r="BA31" s="955"/>
      <c r="BB31" s="955"/>
      <c r="BC31" s="955"/>
      <c r="BD31" s="955"/>
      <c r="BE31" s="955"/>
      <c r="BF31" s="955"/>
      <c r="BG31" s="955"/>
      <c r="BH31" s="955"/>
      <c r="BI31" s="955"/>
      <c r="BJ31" s="955"/>
      <c r="BK31" s="955"/>
      <c r="BL31" s="955"/>
      <c r="BM31" s="955"/>
      <c r="BN31" s="955"/>
      <c r="BO31" s="955"/>
      <c r="BP31" s="955"/>
      <c r="BQ31" s="955"/>
      <c r="BR31" s="955"/>
      <c r="BS31" s="955"/>
      <c r="BT31" s="955"/>
      <c r="BU31" s="955"/>
      <c r="BV31" s="955"/>
      <c r="BW31" s="955"/>
      <c r="BX31" s="955"/>
      <c r="BY31" s="955"/>
      <c r="BZ31" s="955"/>
      <c r="CA31" s="955"/>
      <c r="CB31" s="955"/>
      <c r="CC31" s="955"/>
      <c r="CD31" s="955"/>
      <c r="CE31" s="955"/>
      <c r="CF31" s="955"/>
      <c r="CG31" s="955"/>
      <c r="CH31" s="955"/>
      <c r="CI31" s="955"/>
      <c r="CJ31" s="955"/>
      <c r="CK31" s="955"/>
      <c r="CL31" s="955"/>
      <c r="CM31" s="955"/>
      <c r="CN31" s="955"/>
      <c r="CO31" s="955"/>
      <c r="CP31" s="955"/>
      <c r="CQ31" s="955"/>
      <c r="CR31" s="955"/>
      <c r="CS31" s="955"/>
      <c r="CT31" s="955"/>
      <c r="CU31" s="955"/>
      <c r="CV31" s="955"/>
      <c r="CW31" s="955"/>
      <c r="CX31" s="955"/>
      <c r="CY31" s="955"/>
      <c r="CZ31" s="955"/>
      <c r="DA31" s="955"/>
      <c r="DB31" s="955"/>
      <c r="DC31" s="955"/>
      <c r="DD31" s="955"/>
      <c r="DE31" s="955"/>
      <c r="DF31" s="955"/>
      <c r="DG31" s="955"/>
      <c r="DH31" s="955"/>
      <c r="DI31" s="955"/>
      <c r="DJ31" s="955"/>
      <c r="DK31" s="955"/>
      <c r="DL31" s="955"/>
      <c r="DM31" s="955"/>
      <c r="DN31" s="955"/>
      <c r="DO31" s="955"/>
      <c r="DP31" s="955"/>
      <c r="DQ31" s="955"/>
      <c r="DR31" s="955"/>
      <c r="DS31" s="955"/>
      <c r="DT31" s="955"/>
      <c r="DU31" s="955"/>
      <c r="DV31" s="955"/>
      <c r="DW31" s="955"/>
      <c r="DX31" s="955"/>
      <c r="DY31" s="955"/>
      <c r="DZ31" s="955"/>
      <c r="EA31" s="955"/>
      <c r="EB31" s="955"/>
      <c r="EC31" s="955"/>
      <c r="ED31" s="955"/>
      <c r="EE31" s="955"/>
      <c r="EF31" s="955"/>
      <c r="EG31" s="955"/>
      <c r="EH31" s="955"/>
      <c r="EI31" s="955"/>
      <c r="EJ31" s="955"/>
      <c r="EK31" s="955"/>
      <c r="EL31" s="955"/>
      <c r="EM31" s="955"/>
      <c r="EN31" s="955"/>
      <c r="EO31" s="955"/>
      <c r="EP31" s="955"/>
      <c r="EQ31" s="955"/>
      <c r="ER31" s="955"/>
      <c r="ES31" s="955"/>
      <c r="ET31" s="955"/>
      <c r="EU31" s="955"/>
      <c r="EV31" s="955"/>
      <c r="EW31" s="955"/>
      <c r="EX31" s="955"/>
      <c r="EY31" s="955"/>
      <c r="EZ31" s="955"/>
      <c r="FA31" s="955"/>
      <c r="FB31" s="955"/>
      <c r="FC31" s="955"/>
      <c r="FD31" s="955"/>
      <c r="FE31" s="955"/>
      <c r="FF31" s="955"/>
      <c r="FG31" s="955"/>
      <c r="FH31" s="955"/>
      <c r="FI31" s="955"/>
      <c r="FJ31" s="955"/>
      <c r="FK31" s="955"/>
      <c r="FL31" s="955"/>
      <c r="FM31" s="955"/>
      <c r="FN31" s="955"/>
      <c r="FO31" s="955"/>
      <c r="FP31" s="955"/>
      <c r="FQ31" s="955"/>
      <c r="FR31" s="955"/>
      <c r="FS31" s="955"/>
      <c r="FT31" s="955"/>
      <c r="FU31" s="955"/>
      <c r="FV31" s="955"/>
      <c r="FW31" s="955"/>
      <c r="FX31" s="955"/>
      <c r="FY31" s="955"/>
      <c r="FZ31" s="955"/>
      <c r="GA31" s="955"/>
      <c r="GB31" s="955"/>
      <c r="GC31" s="955"/>
      <c r="GD31" s="955"/>
      <c r="GE31" s="955"/>
      <c r="GF31" s="955"/>
      <c r="GG31" s="955"/>
      <c r="GH31" s="955"/>
      <c r="GI31" s="955"/>
      <c r="GJ31" s="955"/>
      <c r="GK31" s="955"/>
      <c r="GL31" s="955"/>
      <c r="GM31" s="955"/>
      <c r="GN31" s="955"/>
      <c r="GO31" s="955"/>
      <c r="GP31" s="955"/>
      <c r="GQ31" s="955"/>
      <c r="GR31" s="955"/>
      <c r="GS31" s="955"/>
      <c r="GT31" s="955"/>
      <c r="GU31" s="955"/>
      <c r="GV31" s="955"/>
      <c r="GW31" s="955"/>
      <c r="GX31" s="955"/>
      <c r="GY31" s="955"/>
      <c r="GZ31" s="955"/>
      <c r="HA31" s="955"/>
      <c r="HB31" s="955"/>
      <c r="HC31" s="955"/>
      <c r="HD31" s="955"/>
      <c r="HE31" s="955"/>
      <c r="HF31" s="955"/>
      <c r="HG31" s="955"/>
      <c r="HH31" s="955"/>
      <c r="HI31" s="955"/>
      <c r="HJ31" s="955"/>
      <c r="HK31" s="955"/>
      <c r="HL31" s="955"/>
      <c r="HM31" s="955"/>
      <c r="HN31" s="955"/>
      <c r="HO31" s="955"/>
      <c r="HP31" s="955"/>
      <c r="HQ31" s="955"/>
      <c r="HR31" s="955"/>
      <c r="HS31" s="955"/>
      <c r="HT31" s="955"/>
      <c r="HU31" s="955"/>
      <c r="HV31" s="955"/>
      <c r="HW31" s="955"/>
      <c r="HX31" s="955"/>
      <c r="HY31" s="955"/>
      <c r="HZ31" s="955"/>
      <c r="IA31" s="955"/>
      <c r="IB31" s="955"/>
      <c r="IC31" s="955"/>
      <c r="ID31" s="955"/>
      <c r="IE31" s="955"/>
      <c r="IF31" s="955"/>
      <c r="IG31" s="955"/>
      <c r="IH31" s="955"/>
      <c r="II31" s="955"/>
      <c r="IJ31" s="955"/>
      <c r="IK31" s="955"/>
      <c r="IL31" s="955"/>
      <c r="IM31" s="955"/>
      <c r="IN31" s="955"/>
      <c r="IO31" s="955"/>
      <c r="IP31" s="955"/>
      <c r="IQ31" s="955"/>
      <c r="IR31" s="955"/>
      <c r="IS31" s="955"/>
      <c r="IT31" s="955"/>
      <c r="IU31" s="955"/>
      <c r="IV31" s="955"/>
    </row>
    <row r="32" spans="1:256" ht="60.75">
      <c r="A32" s="2033"/>
      <c r="B32" s="2035"/>
      <c r="C32" s="2037"/>
      <c r="D32" s="2039"/>
      <c r="E32" s="1026" t="s">
        <v>645</v>
      </c>
      <c r="F32" s="1058">
        <v>143117</v>
      </c>
      <c r="G32" s="1073">
        <v>142950.4</v>
      </c>
      <c r="H32" s="1076">
        <f t="shared" si="0"/>
        <v>0.9988359174661291</v>
      </c>
      <c r="I32" s="955"/>
      <c r="J32" s="955"/>
      <c r="K32" s="955"/>
      <c r="L32" s="955"/>
      <c r="M32" s="955"/>
      <c r="N32" s="955"/>
      <c r="O32" s="955"/>
      <c r="P32" s="955"/>
      <c r="Q32" s="955"/>
      <c r="R32" s="955"/>
      <c r="S32" s="955"/>
      <c r="T32" s="955"/>
      <c r="U32" s="955"/>
      <c r="V32" s="955"/>
      <c r="W32" s="955"/>
      <c r="X32" s="955"/>
      <c r="Y32" s="955"/>
      <c r="Z32" s="955"/>
      <c r="AA32" s="955"/>
      <c r="AB32" s="955"/>
      <c r="AC32" s="955"/>
      <c r="AD32" s="955"/>
      <c r="AE32" s="955"/>
      <c r="AF32" s="955"/>
      <c r="AG32" s="955"/>
      <c r="AH32" s="955"/>
      <c r="AI32" s="955"/>
      <c r="AJ32" s="955"/>
      <c r="AK32" s="955"/>
      <c r="AL32" s="955"/>
      <c r="AM32" s="955"/>
      <c r="AN32" s="955"/>
      <c r="AO32" s="955"/>
      <c r="AP32" s="955"/>
      <c r="AQ32" s="955"/>
      <c r="AR32" s="955"/>
      <c r="AS32" s="955"/>
      <c r="AT32" s="955"/>
      <c r="AU32" s="955"/>
      <c r="AV32" s="955"/>
      <c r="AW32" s="955"/>
      <c r="AX32" s="955"/>
      <c r="AY32" s="955"/>
      <c r="AZ32" s="955"/>
      <c r="BA32" s="955"/>
      <c r="BB32" s="955"/>
      <c r="BC32" s="955"/>
      <c r="BD32" s="955"/>
      <c r="BE32" s="955"/>
      <c r="BF32" s="955"/>
      <c r="BG32" s="955"/>
      <c r="BH32" s="955"/>
      <c r="BI32" s="955"/>
      <c r="BJ32" s="955"/>
      <c r="BK32" s="955"/>
      <c r="BL32" s="955"/>
      <c r="BM32" s="955"/>
      <c r="BN32" s="955"/>
      <c r="BO32" s="955"/>
      <c r="BP32" s="955"/>
      <c r="BQ32" s="955"/>
      <c r="BR32" s="955"/>
      <c r="BS32" s="955"/>
      <c r="BT32" s="955"/>
      <c r="BU32" s="955"/>
      <c r="BV32" s="955"/>
      <c r="BW32" s="955"/>
      <c r="BX32" s="955"/>
      <c r="BY32" s="955"/>
      <c r="BZ32" s="955"/>
      <c r="CA32" s="955"/>
      <c r="CB32" s="955"/>
      <c r="CC32" s="955"/>
      <c r="CD32" s="955"/>
      <c r="CE32" s="955"/>
      <c r="CF32" s="955"/>
      <c r="CG32" s="955"/>
      <c r="CH32" s="955"/>
      <c r="CI32" s="955"/>
      <c r="CJ32" s="955"/>
      <c r="CK32" s="955"/>
      <c r="CL32" s="955"/>
      <c r="CM32" s="955"/>
      <c r="CN32" s="955"/>
      <c r="CO32" s="955"/>
      <c r="CP32" s="955"/>
      <c r="CQ32" s="955"/>
      <c r="CR32" s="955"/>
      <c r="CS32" s="955"/>
      <c r="CT32" s="955"/>
      <c r="CU32" s="955"/>
      <c r="CV32" s="955"/>
      <c r="CW32" s="955"/>
      <c r="CX32" s="955"/>
      <c r="CY32" s="955"/>
      <c r="CZ32" s="955"/>
      <c r="DA32" s="955"/>
      <c r="DB32" s="955"/>
      <c r="DC32" s="955"/>
      <c r="DD32" s="955"/>
      <c r="DE32" s="955"/>
      <c r="DF32" s="955"/>
      <c r="DG32" s="955"/>
      <c r="DH32" s="955"/>
      <c r="DI32" s="955"/>
      <c r="DJ32" s="955"/>
      <c r="DK32" s="955"/>
      <c r="DL32" s="955"/>
      <c r="DM32" s="955"/>
      <c r="DN32" s="955"/>
      <c r="DO32" s="955"/>
      <c r="DP32" s="955"/>
      <c r="DQ32" s="955"/>
      <c r="DR32" s="955"/>
      <c r="DS32" s="955"/>
      <c r="DT32" s="955"/>
      <c r="DU32" s="955"/>
      <c r="DV32" s="955"/>
      <c r="DW32" s="955"/>
      <c r="DX32" s="955"/>
      <c r="DY32" s="955"/>
      <c r="DZ32" s="955"/>
      <c r="EA32" s="955"/>
      <c r="EB32" s="955"/>
      <c r="EC32" s="955"/>
      <c r="ED32" s="955"/>
      <c r="EE32" s="955"/>
      <c r="EF32" s="955"/>
      <c r="EG32" s="955"/>
      <c r="EH32" s="955"/>
      <c r="EI32" s="955"/>
      <c r="EJ32" s="955"/>
      <c r="EK32" s="955"/>
      <c r="EL32" s="955"/>
      <c r="EM32" s="955"/>
      <c r="EN32" s="955"/>
      <c r="EO32" s="955"/>
      <c r="EP32" s="955"/>
      <c r="EQ32" s="955"/>
      <c r="ER32" s="955"/>
      <c r="ES32" s="955"/>
      <c r="ET32" s="955"/>
      <c r="EU32" s="955"/>
      <c r="EV32" s="955"/>
      <c r="EW32" s="955"/>
      <c r="EX32" s="955"/>
      <c r="EY32" s="955"/>
      <c r="EZ32" s="955"/>
      <c r="FA32" s="955"/>
      <c r="FB32" s="955"/>
      <c r="FC32" s="955"/>
      <c r="FD32" s="955"/>
      <c r="FE32" s="955"/>
      <c r="FF32" s="955"/>
      <c r="FG32" s="955"/>
      <c r="FH32" s="955"/>
      <c r="FI32" s="955"/>
      <c r="FJ32" s="955"/>
      <c r="FK32" s="955"/>
      <c r="FL32" s="955"/>
      <c r="FM32" s="955"/>
      <c r="FN32" s="955"/>
      <c r="FO32" s="955"/>
      <c r="FP32" s="955"/>
      <c r="FQ32" s="955"/>
      <c r="FR32" s="955"/>
      <c r="FS32" s="955"/>
      <c r="FT32" s="955"/>
      <c r="FU32" s="955"/>
      <c r="FV32" s="955"/>
      <c r="FW32" s="955"/>
      <c r="FX32" s="955"/>
      <c r="FY32" s="955"/>
      <c r="FZ32" s="955"/>
      <c r="GA32" s="955"/>
      <c r="GB32" s="955"/>
      <c r="GC32" s="955"/>
      <c r="GD32" s="955"/>
      <c r="GE32" s="955"/>
      <c r="GF32" s="955"/>
      <c r="GG32" s="955"/>
      <c r="GH32" s="955"/>
      <c r="GI32" s="955"/>
      <c r="GJ32" s="955"/>
      <c r="GK32" s="955"/>
      <c r="GL32" s="955"/>
      <c r="GM32" s="955"/>
      <c r="GN32" s="955"/>
      <c r="GO32" s="955"/>
      <c r="GP32" s="955"/>
      <c r="GQ32" s="955"/>
      <c r="GR32" s="955"/>
      <c r="GS32" s="955"/>
      <c r="GT32" s="955"/>
      <c r="GU32" s="955"/>
      <c r="GV32" s="955"/>
      <c r="GW32" s="955"/>
      <c r="GX32" s="955"/>
      <c r="GY32" s="955"/>
      <c r="GZ32" s="955"/>
      <c r="HA32" s="955"/>
      <c r="HB32" s="955"/>
      <c r="HC32" s="955"/>
      <c r="HD32" s="955"/>
      <c r="HE32" s="955"/>
      <c r="HF32" s="955"/>
      <c r="HG32" s="955"/>
      <c r="HH32" s="955"/>
      <c r="HI32" s="955"/>
      <c r="HJ32" s="955"/>
      <c r="HK32" s="955"/>
      <c r="HL32" s="955"/>
      <c r="HM32" s="955"/>
      <c r="HN32" s="955"/>
      <c r="HO32" s="955"/>
      <c r="HP32" s="955"/>
      <c r="HQ32" s="955"/>
      <c r="HR32" s="955"/>
      <c r="HS32" s="955"/>
      <c r="HT32" s="955"/>
      <c r="HU32" s="955"/>
      <c r="HV32" s="955"/>
      <c r="HW32" s="955"/>
      <c r="HX32" s="955"/>
      <c r="HY32" s="955"/>
      <c r="HZ32" s="955"/>
      <c r="IA32" s="955"/>
      <c r="IB32" s="955"/>
      <c r="IC32" s="955"/>
      <c r="ID32" s="955"/>
      <c r="IE32" s="955"/>
      <c r="IF32" s="955"/>
      <c r="IG32" s="955"/>
      <c r="IH32" s="955"/>
      <c r="II32" s="955"/>
      <c r="IJ32" s="955"/>
      <c r="IK32" s="955"/>
      <c r="IL32" s="955"/>
      <c r="IM32" s="955"/>
      <c r="IN32" s="955"/>
      <c r="IO32" s="955"/>
      <c r="IP32" s="955"/>
      <c r="IQ32" s="955"/>
      <c r="IR32" s="955"/>
      <c r="IS32" s="955"/>
      <c r="IT32" s="955"/>
      <c r="IU32" s="955"/>
      <c r="IV32" s="955"/>
    </row>
    <row r="33" spans="1:256" ht="40.5">
      <c r="A33" s="2033"/>
      <c r="B33" s="2035"/>
      <c r="C33" s="2037"/>
      <c r="D33" s="2039"/>
      <c r="E33" s="1026" t="s">
        <v>646</v>
      </c>
      <c r="F33" s="1058">
        <v>58781.34</v>
      </c>
      <c r="G33" s="1073">
        <v>58585.35</v>
      </c>
      <c r="H33" s="1076">
        <f t="shared" si="0"/>
        <v>0.9966657786297488</v>
      </c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5"/>
      <c r="T33" s="955"/>
      <c r="U33" s="955"/>
      <c r="V33" s="955"/>
      <c r="W33" s="955"/>
      <c r="X33" s="955"/>
      <c r="Y33" s="955"/>
      <c r="Z33" s="955"/>
      <c r="AA33" s="955"/>
      <c r="AB33" s="955"/>
      <c r="AC33" s="955"/>
      <c r="AD33" s="955"/>
      <c r="AE33" s="955"/>
      <c r="AF33" s="955"/>
      <c r="AG33" s="955"/>
      <c r="AH33" s="955"/>
      <c r="AI33" s="955"/>
      <c r="AJ33" s="955"/>
      <c r="AK33" s="955"/>
      <c r="AL33" s="955"/>
      <c r="AM33" s="955"/>
      <c r="AN33" s="955"/>
      <c r="AO33" s="955"/>
      <c r="AP33" s="955"/>
      <c r="AQ33" s="955"/>
      <c r="AR33" s="955"/>
      <c r="AS33" s="955"/>
      <c r="AT33" s="955"/>
      <c r="AU33" s="955"/>
      <c r="AV33" s="955"/>
      <c r="AW33" s="955"/>
      <c r="AX33" s="955"/>
      <c r="AY33" s="955"/>
      <c r="AZ33" s="955"/>
      <c r="BA33" s="955"/>
      <c r="BB33" s="955"/>
      <c r="BC33" s="955"/>
      <c r="BD33" s="955"/>
      <c r="BE33" s="955"/>
      <c r="BF33" s="955"/>
      <c r="BG33" s="955"/>
      <c r="BH33" s="955"/>
      <c r="BI33" s="955"/>
      <c r="BJ33" s="955"/>
      <c r="BK33" s="955"/>
      <c r="BL33" s="955"/>
      <c r="BM33" s="955"/>
      <c r="BN33" s="955"/>
      <c r="BO33" s="955"/>
      <c r="BP33" s="955"/>
      <c r="BQ33" s="955"/>
      <c r="BR33" s="955"/>
      <c r="BS33" s="955"/>
      <c r="BT33" s="955"/>
      <c r="BU33" s="955"/>
      <c r="BV33" s="955"/>
      <c r="BW33" s="955"/>
      <c r="BX33" s="955"/>
      <c r="BY33" s="955"/>
      <c r="BZ33" s="955"/>
      <c r="CA33" s="955"/>
      <c r="CB33" s="955"/>
      <c r="CC33" s="955"/>
      <c r="CD33" s="955"/>
      <c r="CE33" s="955"/>
      <c r="CF33" s="955"/>
      <c r="CG33" s="955"/>
      <c r="CH33" s="955"/>
      <c r="CI33" s="955"/>
      <c r="CJ33" s="955"/>
      <c r="CK33" s="955"/>
      <c r="CL33" s="955"/>
      <c r="CM33" s="955"/>
      <c r="CN33" s="955"/>
      <c r="CO33" s="955"/>
      <c r="CP33" s="955"/>
      <c r="CQ33" s="955"/>
      <c r="CR33" s="955"/>
      <c r="CS33" s="955"/>
      <c r="CT33" s="955"/>
      <c r="CU33" s="955"/>
      <c r="CV33" s="955"/>
      <c r="CW33" s="955"/>
      <c r="CX33" s="955"/>
      <c r="CY33" s="955"/>
      <c r="CZ33" s="955"/>
      <c r="DA33" s="955"/>
      <c r="DB33" s="955"/>
      <c r="DC33" s="955"/>
      <c r="DD33" s="955"/>
      <c r="DE33" s="955"/>
      <c r="DF33" s="955"/>
      <c r="DG33" s="955"/>
      <c r="DH33" s="955"/>
      <c r="DI33" s="955"/>
      <c r="DJ33" s="955"/>
      <c r="DK33" s="955"/>
      <c r="DL33" s="955"/>
      <c r="DM33" s="955"/>
      <c r="DN33" s="955"/>
      <c r="DO33" s="955"/>
      <c r="DP33" s="955"/>
      <c r="DQ33" s="955"/>
      <c r="DR33" s="955"/>
      <c r="DS33" s="955"/>
      <c r="DT33" s="955"/>
      <c r="DU33" s="955"/>
      <c r="DV33" s="955"/>
      <c r="DW33" s="955"/>
      <c r="DX33" s="955"/>
      <c r="DY33" s="955"/>
      <c r="DZ33" s="955"/>
      <c r="EA33" s="955"/>
      <c r="EB33" s="955"/>
      <c r="EC33" s="955"/>
      <c r="ED33" s="955"/>
      <c r="EE33" s="955"/>
      <c r="EF33" s="955"/>
      <c r="EG33" s="955"/>
      <c r="EH33" s="955"/>
      <c r="EI33" s="955"/>
      <c r="EJ33" s="955"/>
      <c r="EK33" s="955"/>
      <c r="EL33" s="955"/>
      <c r="EM33" s="955"/>
      <c r="EN33" s="955"/>
      <c r="EO33" s="955"/>
      <c r="EP33" s="955"/>
      <c r="EQ33" s="955"/>
      <c r="ER33" s="955"/>
      <c r="ES33" s="955"/>
      <c r="ET33" s="955"/>
      <c r="EU33" s="955"/>
      <c r="EV33" s="955"/>
      <c r="EW33" s="955"/>
      <c r="EX33" s="955"/>
      <c r="EY33" s="955"/>
      <c r="EZ33" s="955"/>
      <c r="FA33" s="955"/>
      <c r="FB33" s="955"/>
      <c r="FC33" s="955"/>
      <c r="FD33" s="955"/>
      <c r="FE33" s="955"/>
      <c r="FF33" s="955"/>
      <c r="FG33" s="955"/>
      <c r="FH33" s="955"/>
      <c r="FI33" s="955"/>
      <c r="FJ33" s="955"/>
      <c r="FK33" s="955"/>
      <c r="FL33" s="955"/>
      <c r="FM33" s="955"/>
      <c r="FN33" s="955"/>
      <c r="FO33" s="955"/>
      <c r="FP33" s="955"/>
      <c r="FQ33" s="955"/>
      <c r="FR33" s="955"/>
      <c r="FS33" s="955"/>
      <c r="FT33" s="955"/>
      <c r="FU33" s="955"/>
      <c r="FV33" s="955"/>
      <c r="FW33" s="955"/>
      <c r="FX33" s="955"/>
      <c r="FY33" s="955"/>
      <c r="FZ33" s="955"/>
      <c r="GA33" s="955"/>
      <c r="GB33" s="955"/>
      <c r="GC33" s="955"/>
      <c r="GD33" s="955"/>
      <c r="GE33" s="955"/>
      <c r="GF33" s="955"/>
      <c r="GG33" s="955"/>
      <c r="GH33" s="955"/>
      <c r="GI33" s="955"/>
      <c r="GJ33" s="955"/>
      <c r="GK33" s="955"/>
      <c r="GL33" s="955"/>
      <c r="GM33" s="955"/>
      <c r="GN33" s="955"/>
      <c r="GO33" s="955"/>
      <c r="GP33" s="955"/>
      <c r="GQ33" s="955"/>
      <c r="GR33" s="955"/>
      <c r="GS33" s="955"/>
      <c r="GT33" s="955"/>
      <c r="GU33" s="955"/>
      <c r="GV33" s="955"/>
      <c r="GW33" s="955"/>
      <c r="GX33" s="955"/>
      <c r="GY33" s="955"/>
      <c r="GZ33" s="955"/>
      <c r="HA33" s="955"/>
      <c r="HB33" s="955"/>
      <c r="HC33" s="955"/>
      <c r="HD33" s="955"/>
      <c r="HE33" s="955"/>
      <c r="HF33" s="955"/>
      <c r="HG33" s="955"/>
      <c r="HH33" s="955"/>
      <c r="HI33" s="955"/>
      <c r="HJ33" s="955"/>
      <c r="HK33" s="955"/>
      <c r="HL33" s="955"/>
      <c r="HM33" s="955"/>
      <c r="HN33" s="955"/>
      <c r="HO33" s="955"/>
      <c r="HP33" s="955"/>
      <c r="HQ33" s="955"/>
      <c r="HR33" s="955"/>
      <c r="HS33" s="955"/>
      <c r="HT33" s="955"/>
      <c r="HU33" s="955"/>
      <c r="HV33" s="955"/>
      <c r="HW33" s="955"/>
      <c r="HX33" s="955"/>
      <c r="HY33" s="955"/>
      <c r="HZ33" s="955"/>
      <c r="IA33" s="955"/>
      <c r="IB33" s="955"/>
      <c r="IC33" s="955"/>
      <c r="ID33" s="955"/>
      <c r="IE33" s="955"/>
      <c r="IF33" s="955"/>
      <c r="IG33" s="955"/>
      <c r="IH33" s="955"/>
      <c r="II33" s="955"/>
      <c r="IJ33" s="955"/>
      <c r="IK33" s="955"/>
      <c r="IL33" s="955"/>
      <c r="IM33" s="955"/>
      <c r="IN33" s="955"/>
      <c r="IO33" s="955"/>
      <c r="IP33" s="955"/>
      <c r="IQ33" s="955"/>
      <c r="IR33" s="955"/>
      <c r="IS33" s="955"/>
      <c r="IT33" s="955"/>
      <c r="IU33" s="955"/>
      <c r="IV33" s="955"/>
    </row>
    <row r="34" spans="1:256" ht="40.5">
      <c r="A34" s="2048"/>
      <c r="B34" s="2043"/>
      <c r="C34" s="2044"/>
      <c r="D34" s="1929"/>
      <c r="E34" s="1026" t="s">
        <v>647</v>
      </c>
      <c r="F34" s="1058">
        <v>25915.51</v>
      </c>
      <c r="G34" s="1073">
        <v>25798.16</v>
      </c>
      <c r="H34" s="1076">
        <f t="shared" si="0"/>
        <v>0.9954718236299421</v>
      </c>
      <c r="I34" s="955"/>
      <c r="J34" s="955"/>
      <c r="K34" s="955"/>
      <c r="L34" s="955"/>
      <c r="M34" s="955"/>
      <c r="N34" s="955"/>
      <c r="O34" s="955"/>
      <c r="P34" s="955"/>
      <c r="Q34" s="955"/>
      <c r="R34" s="955"/>
      <c r="S34" s="955"/>
      <c r="T34" s="955"/>
      <c r="U34" s="955"/>
      <c r="V34" s="955"/>
      <c r="W34" s="955"/>
      <c r="X34" s="955"/>
      <c r="Y34" s="955"/>
      <c r="Z34" s="955"/>
      <c r="AA34" s="955"/>
      <c r="AB34" s="955"/>
      <c r="AC34" s="955"/>
      <c r="AD34" s="955"/>
      <c r="AE34" s="955"/>
      <c r="AF34" s="955"/>
      <c r="AG34" s="955"/>
      <c r="AH34" s="955"/>
      <c r="AI34" s="955"/>
      <c r="AJ34" s="955"/>
      <c r="AK34" s="955"/>
      <c r="AL34" s="955"/>
      <c r="AM34" s="955"/>
      <c r="AN34" s="955"/>
      <c r="AO34" s="955"/>
      <c r="AP34" s="955"/>
      <c r="AQ34" s="955"/>
      <c r="AR34" s="955"/>
      <c r="AS34" s="955"/>
      <c r="AT34" s="955"/>
      <c r="AU34" s="955"/>
      <c r="AV34" s="955"/>
      <c r="AW34" s="955"/>
      <c r="AX34" s="955"/>
      <c r="AY34" s="955"/>
      <c r="AZ34" s="955"/>
      <c r="BA34" s="955"/>
      <c r="BB34" s="955"/>
      <c r="BC34" s="955"/>
      <c r="BD34" s="955"/>
      <c r="BE34" s="955"/>
      <c r="BF34" s="955"/>
      <c r="BG34" s="955"/>
      <c r="BH34" s="955"/>
      <c r="BI34" s="955"/>
      <c r="BJ34" s="955"/>
      <c r="BK34" s="955"/>
      <c r="BL34" s="955"/>
      <c r="BM34" s="955"/>
      <c r="BN34" s="955"/>
      <c r="BO34" s="955"/>
      <c r="BP34" s="955"/>
      <c r="BQ34" s="955"/>
      <c r="BR34" s="955"/>
      <c r="BS34" s="955"/>
      <c r="BT34" s="955"/>
      <c r="BU34" s="955"/>
      <c r="BV34" s="955"/>
      <c r="BW34" s="955"/>
      <c r="BX34" s="955"/>
      <c r="BY34" s="955"/>
      <c r="BZ34" s="955"/>
      <c r="CA34" s="955"/>
      <c r="CB34" s="955"/>
      <c r="CC34" s="955"/>
      <c r="CD34" s="955"/>
      <c r="CE34" s="955"/>
      <c r="CF34" s="955"/>
      <c r="CG34" s="955"/>
      <c r="CH34" s="955"/>
      <c r="CI34" s="955"/>
      <c r="CJ34" s="955"/>
      <c r="CK34" s="955"/>
      <c r="CL34" s="955"/>
      <c r="CM34" s="955"/>
      <c r="CN34" s="955"/>
      <c r="CO34" s="955"/>
      <c r="CP34" s="955"/>
      <c r="CQ34" s="955"/>
      <c r="CR34" s="955"/>
      <c r="CS34" s="955"/>
      <c r="CT34" s="955"/>
      <c r="CU34" s="955"/>
      <c r="CV34" s="955"/>
      <c r="CW34" s="955"/>
      <c r="CX34" s="955"/>
      <c r="CY34" s="955"/>
      <c r="CZ34" s="955"/>
      <c r="DA34" s="955"/>
      <c r="DB34" s="955"/>
      <c r="DC34" s="955"/>
      <c r="DD34" s="955"/>
      <c r="DE34" s="955"/>
      <c r="DF34" s="955"/>
      <c r="DG34" s="955"/>
      <c r="DH34" s="955"/>
      <c r="DI34" s="955"/>
      <c r="DJ34" s="955"/>
      <c r="DK34" s="955"/>
      <c r="DL34" s="955"/>
      <c r="DM34" s="955"/>
      <c r="DN34" s="955"/>
      <c r="DO34" s="955"/>
      <c r="DP34" s="955"/>
      <c r="DQ34" s="955"/>
      <c r="DR34" s="955"/>
      <c r="DS34" s="955"/>
      <c r="DT34" s="955"/>
      <c r="DU34" s="955"/>
      <c r="DV34" s="955"/>
      <c r="DW34" s="955"/>
      <c r="DX34" s="955"/>
      <c r="DY34" s="955"/>
      <c r="DZ34" s="955"/>
      <c r="EA34" s="955"/>
      <c r="EB34" s="955"/>
      <c r="EC34" s="955"/>
      <c r="ED34" s="955"/>
      <c r="EE34" s="955"/>
      <c r="EF34" s="955"/>
      <c r="EG34" s="955"/>
      <c r="EH34" s="955"/>
      <c r="EI34" s="955"/>
      <c r="EJ34" s="955"/>
      <c r="EK34" s="955"/>
      <c r="EL34" s="955"/>
      <c r="EM34" s="955"/>
      <c r="EN34" s="955"/>
      <c r="EO34" s="955"/>
      <c r="EP34" s="955"/>
      <c r="EQ34" s="955"/>
      <c r="ER34" s="955"/>
      <c r="ES34" s="955"/>
      <c r="ET34" s="955"/>
      <c r="EU34" s="955"/>
      <c r="EV34" s="955"/>
      <c r="EW34" s="955"/>
      <c r="EX34" s="955"/>
      <c r="EY34" s="955"/>
      <c r="EZ34" s="955"/>
      <c r="FA34" s="955"/>
      <c r="FB34" s="955"/>
      <c r="FC34" s="955"/>
      <c r="FD34" s="955"/>
      <c r="FE34" s="955"/>
      <c r="FF34" s="955"/>
      <c r="FG34" s="955"/>
      <c r="FH34" s="955"/>
      <c r="FI34" s="955"/>
      <c r="FJ34" s="955"/>
      <c r="FK34" s="955"/>
      <c r="FL34" s="955"/>
      <c r="FM34" s="955"/>
      <c r="FN34" s="955"/>
      <c r="FO34" s="955"/>
      <c r="FP34" s="955"/>
      <c r="FQ34" s="955"/>
      <c r="FR34" s="955"/>
      <c r="FS34" s="955"/>
      <c r="FT34" s="955"/>
      <c r="FU34" s="955"/>
      <c r="FV34" s="955"/>
      <c r="FW34" s="955"/>
      <c r="FX34" s="955"/>
      <c r="FY34" s="955"/>
      <c r="FZ34" s="955"/>
      <c r="GA34" s="955"/>
      <c r="GB34" s="955"/>
      <c r="GC34" s="955"/>
      <c r="GD34" s="955"/>
      <c r="GE34" s="955"/>
      <c r="GF34" s="955"/>
      <c r="GG34" s="955"/>
      <c r="GH34" s="955"/>
      <c r="GI34" s="955"/>
      <c r="GJ34" s="955"/>
      <c r="GK34" s="955"/>
      <c r="GL34" s="955"/>
      <c r="GM34" s="955"/>
      <c r="GN34" s="955"/>
      <c r="GO34" s="955"/>
      <c r="GP34" s="955"/>
      <c r="GQ34" s="955"/>
      <c r="GR34" s="955"/>
      <c r="GS34" s="955"/>
      <c r="GT34" s="955"/>
      <c r="GU34" s="955"/>
      <c r="GV34" s="955"/>
      <c r="GW34" s="955"/>
      <c r="GX34" s="955"/>
      <c r="GY34" s="955"/>
      <c r="GZ34" s="955"/>
      <c r="HA34" s="955"/>
      <c r="HB34" s="955"/>
      <c r="HC34" s="955"/>
      <c r="HD34" s="955"/>
      <c r="HE34" s="955"/>
      <c r="HF34" s="955"/>
      <c r="HG34" s="955"/>
      <c r="HH34" s="955"/>
      <c r="HI34" s="955"/>
      <c r="HJ34" s="955"/>
      <c r="HK34" s="955"/>
      <c r="HL34" s="955"/>
      <c r="HM34" s="955"/>
      <c r="HN34" s="955"/>
      <c r="HO34" s="955"/>
      <c r="HP34" s="955"/>
      <c r="HQ34" s="955"/>
      <c r="HR34" s="955"/>
      <c r="HS34" s="955"/>
      <c r="HT34" s="955"/>
      <c r="HU34" s="955"/>
      <c r="HV34" s="955"/>
      <c r="HW34" s="955"/>
      <c r="HX34" s="955"/>
      <c r="HY34" s="955"/>
      <c r="HZ34" s="955"/>
      <c r="IA34" s="955"/>
      <c r="IB34" s="955"/>
      <c r="IC34" s="955"/>
      <c r="ID34" s="955"/>
      <c r="IE34" s="955"/>
      <c r="IF34" s="955"/>
      <c r="IG34" s="955"/>
      <c r="IH34" s="955"/>
      <c r="II34" s="955"/>
      <c r="IJ34" s="955"/>
      <c r="IK34" s="955"/>
      <c r="IL34" s="955"/>
      <c r="IM34" s="955"/>
      <c r="IN34" s="955"/>
      <c r="IO34" s="955"/>
      <c r="IP34" s="955"/>
      <c r="IQ34" s="955"/>
      <c r="IR34" s="955"/>
      <c r="IS34" s="955"/>
      <c r="IT34" s="955"/>
      <c r="IU34" s="955"/>
      <c r="IV34" s="955"/>
    </row>
    <row r="35" spans="1:256" ht="60.75">
      <c r="A35" s="2033" t="s">
        <v>305</v>
      </c>
      <c r="B35" s="2035">
        <v>7461</v>
      </c>
      <c r="C35" s="2037" t="s">
        <v>214</v>
      </c>
      <c r="D35" s="2039" t="s">
        <v>289</v>
      </c>
      <c r="E35" s="1053" t="s">
        <v>648</v>
      </c>
      <c r="F35" s="1057">
        <v>1466.2</v>
      </c>
      <c r="G35" s="1074">
        <v>1466.2</v>
      </c>
      <c r="H35" s="1076">
        <f t="shared" si="0"/>
        <v>1</v>
      </c>
      <c r="I35" s="955"/>
      <c r="J35" s="955"/>
      <c r="K35" s="955"/>
      <c r="L35" s="955"/>
      <c r="M35" s="955"/>
      <c r="N35" s="955"/>
      <c r="O35" s="955"/>
      <c r="P35" s="955"/>
      <c r="Q35" s="955"/>
      <c r="R35" s="955"/>
      <c r="S35" s="955"/>
      <c r="T35" s="955"/>
      <c r="U35" s="955"/>
      <c r="V35" s="955"/>
      <c r="W35" s="955"/>
      <c r="X35" s="955"/>
      <c r="Y35" s="955"/>
      <c r="Z35" s="955"/>
      <c r="AA35" s="955"/>
      <c r="AB35" s="955"/>
      <c r="AC35" s="955"/>
      <c r="AD35" s="955"/>
      <c r="AE35" s="955"/>
      <c r="AF35" s="955"/>
      <c r="AG35" s="955"/>
      <c r="AH35" s="955"/>
      <c r="AI35" s="955"/>
      <c r="AJ35" s="955"/>
      <c r="AK35" s="955"/>
      <c r="AL35" s="955"/>
      <c r="AM35" s="955"/>
      <c r="AN35" s="955"/>
      <c r="AO35" s="955"/>
      <c r="AP35" s="955"/>
      <c r="AQ35" s="955"/>
      <c r="AR35" s="955"/>
      <c r="AS35" s="955"/>
      <c r="AT35" s="955"/>
      <c r="AU35" s="955"/>
      <c r="AV35" s="955"/>
      <c r="AW35" s="955"/>
      <c r="AX35" s="955"/>
      <c r="AY35" s="955"/>
      <c r="AZ35" s="955"/>
      <c r="BA35" s="955"/>
      <c r="BB35" s="955"/>
      <c r="BC35" s="955"/>
      <c r="BD35" s="955"/>
      <c r="BE35" s="955"/>
      <c r="BF35" s="955"/>
      <c r="BG35" s="955"/>
      <c r="BH35" s="955"/>
      <c r="BI35" s="955"/>
      <c r="BJ35" s="955"/>
      <c r="BK35" s="955"/>
      <c r="BL35" s="955"/>
      <c r="BM35" s="955"/>
      <c r="BN35" s="955"/>
      <c r="BO35" s="955"/>
      <c r="BP35" s="955"/>
      <c r="BQ35" s="955"/>
      <c r="BR35" s="955"/>
      <c r="BS35" s="955"/>
      <c r="BT35" s="955"/>
      <c r="BU35" s="955"/>
      <c r="BV35" s="955"/>
      <c r="BW35" s="955"/>
      <c r="BX35" s="955"/>
      <c r="BY35" s="955"/>
      <c r="BZ35" s="955"/>
      <c r="CA35" s="955"/>
      <c r="CB35" s="955"/>
      <c r="CC35" s="955"/>
      <c r="CD35" s="955"/>
      <c r="CE35" s="955"/>
      <c r="CF35" s="955"/>
      <c r="CG35" s="955"/>
      <c r="CH35" s="955"/>
      <c r="CI35" s="955"/>
      <c r="CJ35" s="955"/>
      <c r="CK35" s="955"/>
      <c r="CL35" s="955"/>
      <c r="CM35" s="955"/>
      <c r="CN35" s="955"/>
      <c r="CO35" s="955"/>
      <c r="CP35" s="955"/>
      <c r="CQ35" s="955"/>
      <c r="CR35" s="955"/>
      <c r="CS35" s="955"/>
      <c r="CT35" s="955"/>
      <c r="CU35" s="955"/>
      <c r="CV35" s="955"/>
      <c r="CW35" s="955"/>
      <c r="CX35" s="955"/>
      <c r="CY35" s="955"/>
      <c r="CZ35" s="955"/>
      <c r="DA35" s="955"/>
      <c r="DB35" s="955"/>
      <c r="DC35" s="955"/>
      <c r="DD35" s="955"/>
      <c r="DE35" s="955"/>
      <c r="DF35" s="955"/>
      <c r="DG35" s="955"/>
      <c r="DH35" s="955"/>
      <c r="DI35" s="955"/>
      <c r="DJ35" s="955"/>
      <c r="DK35" s="955"/>
      <c r="DL35" s="955"/>
      <c r="DM35" s="955"/>
      <c r="DN35" s="955"/>
      <c r="DO35" s="955"/>
      <c r="DP35" s="955"/>
      <c r="DQ35" s="955"/>
      <c r="DR35" s="955"/>
      <c r="DS35" s="955"/>
      <c r="DT35" s="955"/>
      <c r="DU35" s="955"/>
      <c r="DV35" s="955"/>
      <c r="DW35" s="955"/>
      <c r="DX35" s="955"/>
      <c r="DY35" s="955"/>
      <c r="DZ35" s="955"/>
      <c r="EA35" s="955"/>
      <c r="EB35" s="955"/>
      <c r="EC35" s="955"/>
      <c r="ED35" s="955"/>
      <c r="EE35" s="955"/>
      <c r="EF35" s="955"/>
      <c r="EG35" s="955"/>
      <c r="EH35" s="955"/>
      <c r="EI35" s="955"/>
      <c r="EJ35" s="955"/>
      <c r="EK35" s="955"/>
      <c r="EL35" s="955"/>
      <c r="EM35" s="955"/>
      <c r="EN35" s="955"/>
      <c r="EO35" s="955"/>
      <c r="EP35" s="955"/>
      <c r="EQ35" s="955"/>
      <c r="ER35" s="955"/>
      <c r="ES35" s="955"/>
      <c r="ET35" s="955"/>
      <c r="EU35" s="955"/>
      <c r="EV35" s="955"/>
      <c r="EW35" s="955"/>
      <c r="EX35" s="955"/>
      <c r="EY35" s="955"/>
      <c r="EZ35" s="955"/>
      <c r="FA35" s="955"/>
      <c r="FB35" s="955"/>
      <c r="FC35" s="955"/>
      <c r="FD35" s="955"/>
      <c r="FE35" s="955"/>
      <c r="FF35" s="955"/>
      <c r="FG35" s="955"/>
      <c r="FH35" s="955"/>
      <c r="FI35" s="955"/>
      <c r="FJ35" s="955"/>
      <c r="FK35" s="955"/>
      <c r="FL35" s="955"/>
      <c r="FM35" s="955"/>
      <c r="FN35" s="955"/>
      <c r="FO35" s="955"/>
      <c r="FP35" s="955"/>
      <c r="FQ35" s="955"/>
      <c r="FR35" s="955"/>
      <c r="FS35" s="955"/>
      <c r="FT35" s="955"/>
      <c r="FU35" s="955"/>
      <c r="FV35" s="955"/>
      <c r="FW35" s="955"/>
      <c r="FX35" s="955"/>
      <c r="FY35" s="955"/>
      <c r="FZ35" s="955"/>
      <c r="GA35" s="955"/>
      <c r="GB35" s="955"/>
      <c r="GC35" s="955"/>
      <c r="GD35" s="955"/>
      <c r="GE35" s="955"/>
      <c r="GF35" s="955"/>
      <c r="GG35" s="955"/>
      <c r="GH35" s="955"/>
      <c r="GI35" s="955"/>
      <c r="GJ35" s="955"/>
      <c r="GK35" s="955"/>
      <c r="GL35" s="955"/>
      <c r="GM35" s="955"/>
      <c r="GN35" s="955"/>
      <c r="GO35" s="955"/>
      <c r="GP35" s="955"/>
      <c r="GQ35" s="955"/>
      <c r="GR35" s="955"/>
      <c r="GS35" s="955"/>
      <c r="GT35" s="955"/>
      <c r="GU35" s="955"/>
      <c r="GV35" s="955"/>
      <c r="GW35" s="955"/>
      <c r="GX35" s="955"/>
      <c r="GY35" s="955"/>
      <c r="GZ35" s="955"/>
      <c r="HA35" s="955"/>
      <c r="HB35" s="955"/>
      <c r="HC35" s="955"/>
      <c r="HD35" s="955"/>
      <c r="HE35" s="955"/>
      <c r="HF35" s="955"/>
      <c r="HG35" s="955"/>
      <c r="HH35" s="955"/>
      <c r="HI35" s="955"/>
      <c r="HJ35" s="955"/>
      <c r="HK35" s="955"/>
      <c r="HL35" s="955"/>
      <c r="HM35" s="955"/>
      <c r="HN35" s="955"/>
      <c r="HO35" s="955"/>
      <c r="HP35" s="955"/>
      <c r="HQ35" s="955"/>
      <c r="HR35" s="955"/>
      <c r="HS35" s="955"/>
      <c r="HT35" s="955"/>
      <c r="HU35" s="955"/>
      <c r="HV35" s="955"/>
      <c r="HW35" s="955"/>
      <c r="HX35" s="955"/>
      <c r="HY35" s="955"/>
      <c r="HZ35" s="955"/>
      <c r="IA35" s="955"/>
      <c r="IB35" s="955"/>
      <c r="IC35" s="955"/>
      <c r="ID35" s="955"/>
      <c r="IE35" s="955"/>
      <c r="IF35" s="955"/>
      <c r="IG35" s="955"/>
      <c r="IH35" s="955"/>
      <c r="II35" s="955"/>
      <c r="IJ35" s="955"/>
      <c r="IK35" s="955"/>
      <c r="IL35" s="955"/>
      <c r="IM35" s="955"/>
      <c r="IN35" s="955"/>
      <c r="IO35" s="955"/>
      <c r="IP35" s="955"/>
      <c r="IQ35" s="955"/>
      <c r="IR35" s="955"/>
      <c r="IS35" s="955"/>
      <c r="IT35" s="955"/>
      <c r="IU35" s="955"/>
      <c r="IV35" s="955"/>
    </row>
    <row r="36" spans="1:256" ht="40.5">
      <c r="A36" s="2033"/>
      <c r="B36" s="2035"/>
      <c r="C36" s="2037"/>
      <c r="D36" s="2039"/>
      <c r="E36" s="1026" t="s">
        <v>649</v>
      </c>
      <c r="F36" s="1058">
        <v>6042.34</v>
      </c>
      <c r="G36" s="1073">
        <v>6042.34</v>
      </c>
      <c r="H36" s="1076">
        <f t="shared" si="0"/>
        <v>1</v>
      </c>
      <c r="I36" s="955"/>
      <c r="J36" s="955"/>
      <c r="K36" s="955"/>
      <c r="L36" s="955"/>
      <c r="M36" s="955"/>
      <c r="N36" s="955"/>
      <c r="O36" s="955"/>
      <c r="P36" s="955"/>
      <c r="Q36" s="955"/>
      <c r="R36" s="955"/>
      <c r="S36" s="955"/>
      <c r="T36" s="955"/>
      <c r="U36" s="955"/>
      <c r="V36" s="955"/>
      <c r="W36" s="955"/>
      <c r="X36" s="955"/>
      <c r="Y36" s="955"/>
      <c r="Z36" s="955"/>
      <c r="AA36" s="955"/>
      <c r="AB36" s="955"/>
      <c r="AC36" s="955"/>
      <c r="AD36" s="955"/>
      <c r="AE36" s="955"/>
      <c r="AF36" s="955"/>
      <c r="AG36" s="955"/>
      <c r="AH36" s="955"/>
      <c r="AI36" s="955"/>
      <c r="AJ36" s="955"/>
      <c r="AK36" s="955"/>
      <c r="AL36" s="955"/>
      <c r="AM36" s="955"/>
      <c r="AN36" s="955"/>
      <c r="AO36" s="955"/>
      <c r="AP36" s="955"/>
      <c r="AQ36" s="955"/>
      <c r="AR36" s="955"/>
      <c r="AS36" s="955"/>
      <c r="AT36" s="955"/>
      <c r="AU36" s="955"/>
      <c r="AV36" s="955"/>
      <c r="AW36" s="955"/>
      <c r="AX36" s="955"/>
      <c r="AY36" s="955"/>
      <c r="AZ36" s="955"/>
      <c r="BA36" s="955"/>
      <c r="BB36" s="955"/>
      <c r="BC36" s="955"/>
      <c r="BD36" s="955"/>
      <c r="BE36" s="955"/>
      <c r="BF36" s="955"/>
      <c r="BG36" s="955"/>
      <c r="BH36" s="955"/>
      <c r="BI36" s="955"/>
      <c r="BJ36" s="955"/>
      <c r="BK36" s="955"/>
      <c r="BL36" s="955"/>
      <c r="BM36" s="955"/>
      <c r="BN36" s="955"/>
      <c r="BO36" s="955"/>
      <c r="BP36" s="955"/>
      <c r="BQ36" s="955"/>
      <c r="BR36" s="955"/>
      <c r="BS36" s="955"/>
      <c r="BT36" s="955"/>
      <c r="BU36" s="955"/>
      <c r="BV36" s="955"/>
      <c r="BW36" s="955"/>
      <c r="BX36" s="955"/>
      <c r="BY36" s="955"/>
      <c r="BZ36" s="955"/>
      <c r="CA36" s="955"/>
      <c r="CB36" s="955"/>
      <c r="CC36" s="955"/>
      <c r="CD36" s="955"/>
      <c r="CE36" s="955"/>
      <c r="CF36" s="955"/>
      <c r="CG36" s="955"/>
      <c r="CH36" s="955"/>
      <c r="CI36" s="955"/>
      <c r="CJ36" s="955"/>
      <c r="CK36" s="955"/>
      <c r="CL36" s="955"/>
      <c r="CM36" s="955"/>
      <c r="CN36" s="955"/>
      <c r="CO36" s="955"/>
      <c r="CP36" s="955"/>
      <c r="CQ36" s="955"/>
      <c r="CR36" s="955"/>
      <c r="CS36" s="955"/>
      <c r="CT36" s="955"/>
      <c r="CU36" s="955"/>
      <c r="CV36" s="955"/>
      <c r="CW36" s="955"/>
      <c r="CX36" s="955"/>
      <c r="CY36" s="955"/>
      <c r="CZ36" s="955"/>
      <c r="DA36" s="955"/>
      <c r="DB36" s="955"/>
      <c r="DC36" s="955"/>
      <c r="DD36" s="955"/>
      <c r="DE36" s="955"/>
      <c r="DF36" s="955"/>
      <c r="DG36" s="955"/>
      <c r="DH36" s="955"/>
      <c r="DI36" s="955"/>
      <c r="DJ36" s="955"/>
      <c r="DK36" s="955"/>
      <c r="DL36" s="955"/>
      <c r="DM36" s="955"/>
      <c r="DN36" s="955"/>
      <c r="DO36" s="955"/>
      <c r="DP36" s="955"/>
      <c r="DQ36" s="955"/>
      <c r="DR36" s="955"/>
      <c r="DS36" s="955"/>
      <c r="DT36" s="955"/>
      <c r="DU36" s="955"/>
      <c r="DV36" s="955"/>
      <c r="DW36" s="955"/>
      <c r="DX36" s="955"/>
      <c r="DY36" s="955"/>
      <c r="DZ36" s="955"/>
      <c r="EA36" s="955"/>
      <c r="EB36" s="955"/>
      <c r="EC36" s="955"/>
      <c r="ED36" s="955"/>
      <c r="EE36" s="955"/>
      <c r="EF36" s="955"/>
      <c r="EG36" s="955"/>
      <c r="EH36" s="955"/>
      <c r="EI36" s="955"/>
      <c r="EJ36" s="955"/>
      <c r="EK36" s="955"/>
      <c r="EL36" s="955"/>
      <c r="EM36" s="955"/>
      <c r="EN36" s="955"/>
      <c r="EO36" s="955"/>
      <c r="EP36" s="955"/>
      <c r="EQ36" s="955"/>
      <c r="ER36" s="955"/>
      <c r="ES36" s="955"/>
      <c r="ET36" s="955"/>
      <c r="EU36" s="955"/>
      <c r="EV36" s="955"/>
      <c r="EW36" s="955"/>
      <c r="EX36" s="955"/>
      <c r="EY36" s="955"/>
      <c r="EZ36" s="955"/>
      <c r="FA36" s="955"/>
      <c r="FB36" s="955"/>
      <c r="FC36" s="955"/>
      <c r="FD36" s="955"/>
      <c r="FE36" s="955"/>
      <c r="FF36" s="955"/>
      <c r="FG36" s="955"/>
      <c r="FH36" s="955"/>
      <c r="FI36" s="955"/>
      <c r="FJ36" s="955"/>
      <c r="FK36" s="955"/>
      <c r="FL36" s="955"/>
      <c r="FM36" s="955"/>
      <c r="FN36" s="955"/>
      <c r="FO36" s="955"/>
      <c r="FP36" s="955"/>
      <c r="FQ36" s="955"/>
      <c r="FR36" s="955"/>
      <c r="FS36" s="955"/>
      <c r="FT36" s="955"/>
      <c r="FU36" s="955"/>
      <c r="FV36" s="955"/>
      <c r="FW36" s="955"/>
      <c r="FX36" s="955"/>
      <c r="FY36" s="955"/>
      <c r="FZ36" s="955"/>
      <c r="GA36" s="955"/>
      <c r="GB36" s="955"/>
      <c r="GC36" s="955"/>
      <c r="GD36" s="955"/>
      <c r="GE36" s="955"/>
      <c r="GF36" s="955"/>
      <c r="GG36" s="955"/>
      <c r="GH36" s="955"/>
      <c r="GI36" s="955"/>
      <c r="GJ36" s="955"/>
      <c r="GK36" s="955"/>
      <c r="GL36" s="955"/>
      <c r="GM36" s="955"/>
      <c r="GN36" s="955"/>
      <c r="GO36" s="955"/>
      <c r="GP36" s="955"/>
      <c r="GQ36" s="955"/>
      <c r="GR36" s="955"/>
      <c r="GS36" s="955"/>
      <c r="GT36" s="955"/>
      <c r="GU36" s="955"/>
      <c r="GV36" s="955"/>
      <c r="GW36" s="955"/>
      <c r="GX36" s="955"/>
      <c r="GY36" s="955"/>
      <c r="GZ36" s="955"/>
      <c r="HA36" s="955"/>
      <c r="HB36" s="955"/>
      <c r="HC36" s="955"/>
      <c r="HD36" s="955"/>
      <c r="HE36" s="955"/>
      <c r="HF36" s="955"/>
      <c r="HG36" s="955"/>
      <c r="HH36" s="955"/>
      <c r="HI36" s="955"/>
      <c r="HJ36" s="955"/>
      <c r="HK36" s="955"/>
      <c r="HL36" s="955"/>
      <c r="HM36" s="955"/>
      <c r="HN36" s="955"/>
      <c r="HO36" s="955"/>
      <c r="HP36" s="955"/>
      <c r="HQ36" s="955"/>
      <c r="HR36" s="955"/>
      <c r="HS36" s="955"/>
      <c r="HT36" s="955"/>
      <c r="HU36" s="955"/>
      <c r="HV36" s="955"/>
      <c r="HW36" s="955"/>
      <c r="HX36" s="955"/>
      <c r="HY36" s="955"/>
      <c r="HZ36" s="955"/>
      <c r="IA36" s="955"/>
      <c r="IB36" s="955"/>
      <c r="IC36" s="955"/>
      <c r="ID36" s="955"/>
      <c r="IE36" s="955"/>
      <c r="IF36" s="955"/>
      <c r="IG36" s="955"/>
      <c r="IH36" s="955"/>
      <c r="II36" s="955"/>
      <c r="IJ36" s="955"/>
      <c r="IK36" s="955"/>
      <c r="IL36" s="955"/>
      <c r="IM36" s="955"/>
      <c r="IN36" s="955"/>
      <c r="IO36" s="955"/>
      <c r="IP36" s="955"/>
      <c r="IQ36" s="955"/>
      <c r="IR36" s="955"/>
      <c r="IS36" s="955"/>
      <c r="IT36" s="955"/>
      <c r="IU36" s="955"/>
      <c r="IV36" s="955"/>
    </row>
    <row r="37" spans="1:256" ht="40.5">
      <c r="A37" s="2033"/>
      <c r="B37" s="2035"/>
      <c r="C37" s="2037"/>
      <c r="D37" s="2039"/>
      <c r="E37" s="1026" t="s">
        <v>650</v>
      </c>
      <c r="F37" s="1058">
        <v>5707.19</v>
      </c>
      <c r="G37" s="1073">
        <v>5707.19</v>
      </c>
      <c r="H37" s="1076">
        <f t="shared" si="0"/>
        <v>1</v>
      </c>
      <c r="I37" s="955"/>
      <c r="J37" s="955"/>
      <c r="K37" s="955"/>
      <c r="L37" s="955"/>
      <c r="M37" s="955"/>
      <c r="N37" s="955"/>
      <c r="O37" s="955"/>
      <c r="P37" s="955"/>
      <c r="Q37" s="955"/>
      <c r="R37" s="955"/>
      <c r="S37" s="955"/>
      <c r="T37" s="955"/>
      <c r="U37" s="955"/>
      <c r="V37" s="955"/>
      <c r="W37" s="955"/>
      <c r="X37" s="955"/>
      <c r="Y37" s="955"/>
      <c r="Z37" s="955"/>
      <c r="AA37" s="955"/>
      <c r="AB37" s="955"/>
      <c r="AC37" s="955"/>
      <c r="AD37" s="955"/>
      <c r="AE37" s="955"/>
      <c r="AF37" s="955"/>
      <c r="AG37" s="955"/>
      <c r="AH37" s="955"/>
      <c r="AI37" s="955"/>
      <c r="AJ37" s="955"/>
      <c r="AK37" s="955"/>
      <c r="AL37" s="955"/>
      <c r="AM37" s="955"/>
      <c r="AN37" s="955"/>
      <c r="AO37" s="955"/>
      <c r="AP37" s="955"/>
      <c r="AQ37" s="955"/>
      <c r="AR37" s="955"/>
      <c r="AS37" s="955"/>
      <c r="AT37" s="955"/>
      <c r="AU37" s="955"/>
      <c r="AV37" s="955"/>
      <c r="AW37" s="955"/>
      <c r="AX37" s="955"/>
      <c r="AY37" s="955"/>
      <c r="AZ37" s="955"/>
      <c r="BA37" s="955"/>
      <c r="BB37" s="955"/>
      <c r="BC37" s="955"/>
      <c r="BD37" s="955"/>
      <c r="BE37" s="955"/>
      <c r="BF37" s="955"/>
      <c r="BG37" s="955"/>
      <c r="BH37" s="955"/>
      <c r="BI37" s="955"/>
      <c r="BJ37" s="955"/>
      <c r="BK37" s="955"/>
      <c r="BL37" s="955"/>
      <c r="BM37" s="955"/>
      <c r="BN37" s="955"/>
      <c r="BO37" s="955"/>
      <c r="BP37" s="955"/>
      <c r="BQ37" s="955"/>
      <c r="BR37" s="955"/>
      <c r="BS37" s="955"/>
      <c r="BT37" s="955"/>
      <c r="BU37" s="955"/>
      <c r="BV37" s="955"/>
      <c r="BW37" s="955"/>
      <c r="BX37" s="955"/>
      <c r="BY37" s="955"/>
      <c r="BZ37" s="955"/>
      <c r="CA37" s="955"/>
      <c r="CB37" s="955"/>
      <c r="CC37" s="955"/>
      <c r="CD37" s="955"/>
      <c r="CE37" s="955"/>
      <c r="CF37" s="955"/>
      <c r="CG37" s="955"/>
      <c r="CH37" s="955"/>
      <c r="CI37" s="955"/>
      <c r="CJ37" s="955"/>
      <c r="CK37" s="955"/>
      <c r="CL37" s="955"/>
      <c r="CM37" s="955"/>
      <c r="CN37" s="955"/>
      <c r="CO37" s="955"/>
      <c r="CP37" s="955"/>
      <c r="CQ37" s="955"/>
      <c r="CR37" s="955"/>
      <c r="CS37" s="955"/>
      <c r="CT37" s="955"/>
      <c r="CU37" s="955"/>
      <c r="CV37" s="955"/>
      <c r="CW37" s="955"/>
      <c r="CX37" s="955"/>
      <c r="CY37" s="955"/>
      <c r="CZ37" s="955"/>
      <c r="DA37" s="955"/>
      <c r="DB37" s="955"/>
      <c r="DC37" s="955"/>
      <c r="DD37" s="955"/>
      <c r="DE37" s="955"/>
      <c r="DF37" s="955"/>
      <c r="DG37" s="955"/>
      <c r="DH37" s="955"/>
      <c r="DI37" s="955"/>
      <c r="DJ37" s="955"/>
      <c r="DK37" s="955"/>
      <c r="DL37" s="955"/>
      <c r="DM37" s="955"/>
      <c r="DN37" s="955"/>
      <c r="DO37" s="955"/>
      <c r="DP37" s="955"/>
      <c r="DQ37" s="955"/>
      <c r="DR37" s="955"/>
      <c r="DS37" s="955"/>
      <c r="DT37" s="955"/>
      <c r="DU37" s="955"/>
      <c r="DV37" s="955"/>
      <c r="DW37" s="955"/>
      <c r="DX37" s="955"/>
      <c r="DY37" s="955"/>
      <c r="DZ37" s="955"/>
      <c r="EA37" s="955"/>
      <c r="EB37" s="955"/>
      <c r="EC37" s="955"/>
      <c r="ED37" s="955"/>
      <c r="EE37" s="955"/>
      <c r="EF37" s="955"/>
      <c r="EG37" s="955"/>
      <c r="EH37" s="955"/>
      <c r="EI37" s="955"/>
      <c r="EJ37" s="955"/>
      <c r="EK37" s="955"/>
      <c r="EL37" s="955"/>
      <c r="EM37" s="955"/>
      <c r="EN37" s="955"/>
      <c r="EO37" s="955"/>
      <c r="EP37" s="955"/>
      <c r="EQ37" s="955"/>
      <c r="ER37" s="955"/>
      <c r="ES37" s="955"/>
      <c r="ET37" s="955"/>
      <c r="EU37" s="955"/>
      <c r="EV37" s="955"/>
      <c r="EW37" s="955"/>
      <c r="EX37" s="955"/>
      <c r="EY37" s="955"/>
      <c r="EZ37" s="955"/>
      <c r="FA37" s="955"/>
      <c r="FB37" s="955"/>
      <c r="FC37" s="955"/>
      <c r="FD37" s="955"/>
      <c r="FE37" s="955"/>
      <c r="FF37" s="955"/>
      <c r="FG37" s="955"/>
      <c r="FH37" s="955"/>
      <c r="FI37" s="955"/>
      <c r="FJ37" s="955"/>
      <c r="FK37" s="955"/>
      <c r="FL37" s="955"/>
      <c r="FM37" s="955"/>
      <c r="FN37" s="955"/>
      <c r="FO37" s="955"/>
      <c r="FP37" s="955"/>
      <c r="FQ37" s="955"/>
      <c r="FR37" s="955"/>
      <c r="FS37" s="955"/>
      <c r="FT37" s="955"/>
      <c r="FU37" s="955"/>
      <c r="FV37" s="955"/>
      <c r="FW37" s="955"/>
      <c r="FX37" s="955"/>
      <c r="FY37" s="955"/>
      <c r="FZ37" s="955"/>
      <c r="GA37" s="955"/>
      <c r="GB37" s="955"/>
      <c r="GC37" s="955"/>
      <c r="GD37" s="955"/>
      <c r="GE37" s="955"/>
      <c r="GF37" s="955"/>
      <c r="GG37" s="955"/>
      <c r="GH37" s="955"/>
      <c r="GI37" s="955"/>
      <c r="GJ37" s="955"/>
      <c r="GK37" s="955"/>
      <c r="GL37" s="955"/>
      <c r="GM37" s="955"/>
      <c r="GN37" s="955"/>
      <c r="GO37" s="955"/>
      <c r="GP37" s="955"/>
      <c r="GQ37" s="955"/>
      <c r="GR37" s="955"/>
      <c r="GS37" s="955"/>
      <c r="GT37" s="955"/>
      <c r="GU37" s="955"/>
      <c r="GV37" s="955"/>
      <c r="GW37" s="955"/>
      <c r="GX37" s="955"/>
      <c r="GY37" s="955"/>
      <c r="GZ37" s="955"/>
      <c r="HA37" s="955"/>
      <c r="HB37" s="955"/>
      <c r="HC37" s="955"/>
      <c r="HD37" s="955"/>
      <c r="HE37" s="955"/>
      <c r="HF37" s="955"/>
      <c r="HG37" s="955"/>
      <c r="HH37" s="955"/>
      <c r="HI37" s="955"/>
      <c r="HJ37" s="955"/>
      <c r="HK37" s="955"/>
      <c r="HL37" s="955"/>
      <c r="HM37" s="955"/>
      <c r="HN37" s="955"/>
      <c r="HO37" s="955"/>
      <c r="HP37" s="955"/>
      <c r="HQ37" s="955"/>
      <c r="HR37" s="955"/>
      <c r="HS37" s="955"/>
      <c r="HT37" s="955"/>
      <c r="HU37" s="955"/>
      <c r="HV37" s="955"/>
      <c r="HW37" s="955"/>
      <c r="HX37" s="955"/>
      <c r="HY37" s="955"/>
      <c r="HZ37" s="955"/>
      <c r="IA37" s="955"/>
      <c r="IB37" s="955"/>
      <c r="IC37" s="955"/>
      <c r="ID37" s="955"/>
      <c r="IE37" s="955"/>
      <c r="IF37" s="955"/>
      <c r="IG37" s="955"/>
      <c r="IH37" s="955"/>
      <c r="II37" s="955"/>
      <c r="IJ37" s="955"/>
      <c r="IK37" s="955"/>
      <c r="IL37" s="955"/>
      <c r="IM37" s="955"/>
      <c r="IN37" s="955"/>
      <c r="IO37" s="955"/>
      <c r="IP37" s="955"/>
      <c r="IQ37" s="955"/>
      <c r="IR37" s="955"/>
      <c r="IS37" s="955"/>
      <c r="IT37" s="955"/>
      <c r="IU37" s="955"/>
      <c r="IV37" s="955"/>
    </row>
    <row r="38" spans="1:256" ht="59.25" customHeight="1" thickBot="1">
      <c r="A38" s="2034"/>
      <c r="B38" s="2036"/>
      <c r="C38" s="2038"/>
      <c r="D38" s="2040"/>
      <c r="E38" s="1068" t="s">
        <v>651</v>
      </c>
      <c r="F38" s="1069">
        <v>17420.82</v>
      </c>
      <c r="G38" s="1072">
        <v>17343.01</v>
      </c>
      <c r="H38" s="1076">
        <f t="shared" si="0"/>
        <v>0.9955335053114606</v>
      </c>
      <c r="I38" s="955"/>
      <c r="J38" s="955"/>
      <c r="K38" s="955"/>
      <c r="L38" s="955"/>
      <c r="M38" s="955"/>
      <c r="N38" s="955"/>
      <c r="O38" s="955"/>
      <c r="P38" s="955"/>
      <c r="Q38" s="955"/>
      <c r="R38" s="955"/>
      <c r="S38" s="955"/>
      <c r="T38" s="955"/>
      <c r="U38" s="955"/>
      <c r="V38" s="955"/>
      <c r="W38" s="955"/>
      <c r="X38" s="955"/>
      <c r="Y38" s="955"/>
      <c r="Z38" s="955"/>
      <c r="AA38" s="955"/>
      <c r="AB38" s="955"/>
      <c r="AC38" s="955"/>
      <c r="AD38" s="955"/>
      <c r="AE38" s="955"/>
      <c r="AF38" s="955"/>
      <c r="AG38" s="955"/>
      <c r="AH38" s="955"/>
      <c r="AI38" s="955"/>
      <c r="AJ38" s="955"/>
      <c r="AK38" s="955"/>
      <c r="AL38" s="955"/>
      <c r="AM38" s="955"/>
      <c r="AN38" s="955"/>
      <c r="AO38" s="955"/>
      <c r="AP38" s="955"/>
      <c r="AQ38" s="955"/>
      <c r="AR38" s="955"/>
      <c r="AS38" s="955"/>
      <c r="AT38" s="955"/>
      <c r="AU38" s="955"/>
      <c r="AV38" s="955"/>
      <c r="AW38" s="955"/>
      <c r="AX38" s="955"/>
      <c r="AY38" s="955"/>
      <c r="AZ38" s="955"/>
      <c r="BA38" s="955"/>
      <c r="BB38" s="955"/>
      <c r="BC38" s="955"/>
      <c r="BD38" s="955"/>
      <c r="BE38" s="955"/>
      <c r="BF38" s="955"/>
      <c r="BG38" s="955"/>
      <c r="BH38" s="955"/>
      <c r="BI38" s="955"/>
      <c r="BJ38" s="955"/>
      <c r="BK38" s="955"/>
      <c r="BL38" s="955"/>
      <c r="BM38" s="955"/>
      <c r="BN38" s="955"/>
      <c r="BO38" s="955"/>
      <c r="BP38" s="955"/>
      <c r="BQ38" s="955"/>
      <c r="BR38" s="955"/>
      <c r="BS38" s="955"/>
      <c r="BT38" s="955"/>
      <c r="BU38" s="955"/>
      <c r="BV38" s="955"/>
      <c r="BW38" s="955"/>
      <c r="BX38" s="955"/>
      <c r="BY38" s="955"/>
      <c r="BZ38" s="955"/>
      <c r="CA38" s="955"/>
      <c r="CB38" s="955"/>
      <c r="CC38" s="955"/>
      <c r="CD38" s="955"/>
      <c r="CE38" s="955"/>
      <c r="CF38" s="955"/>
      <c r="CG38" s="955"/>
      <c r="CH38" s="955"/>
      <c r="CI38" s="955"/>
      <c r="CJ38" s="955"/>
      <c r="CK38" s="955"/>
      <c r="CL38" s="955"/>
      <c r="CM38" s="955"/>
      <c r="CN38" s="955"/>
      <c r="CO38" s="955"/>
      <c r="CP38" s="955"/>
      <c r="CQ38" s="955"/>
      <c r="CR38" s="955"/>
      <c r="CS38" s="955"/>
      <c r="CT38" s="955"/>
      <c r="CU38" s="955"/>
      <c r="CV38" s="955"/>
      <c r="CW38" s="955"/>
      <c r="CX38" s="955"/>
      <c r="CY38" s="955"/>
      <c r="CZ38" s="955"/>
      <c r="DA38" s="955"/>
      <c r="DB38" s="955"/>
      <c r="DC38" s="955"/>
      <c r="DD38" s="955"/>
      <c r="DE38" s="955"/>
      <c r="DF38" s="955"/>
      <c r="DG38" s="955"/>
      <c r="DH38" s="955"/>
      <c r="DI38" s="955"/>
      <c r="DJ38" s="955"/>
      <c r="DK38" s="955"/>
      <c r="DL38" s="955"/>
      <c r="DM38" s="955"/>
      <c r="DN38" s="955"/>
      <c r="DO38" s="955"/>
      <c r="DP38" s="955"/>
      <c r="DQ38" s="955"/>
      <c r="DR38" s="955"/>
      <c r="DS38" s="955"/>
      <c r="DT38" s="955"/>
      <c r="DU38" s="955"/>
      <c r="DV38" s="955"/>
      <c r="DW38" s="955"/>
      <c r="DX38" s="955"/>
      <c r="DY38" s="955"/>
      <c r="DZ38" s="955"/>
      <c r="EA38" s="955"/>
      <c r="EB38" s="955"/>
      <c r="EC38" s="955"/>
      <c r="ED38" s="955"/>
      <c r="EE38" s="955"/>
      <c r="EF38" s="955"/>
      <c r="EG38" s="955"/>
      <c r="EH38" s="955"/>
      <c r="EI38" s="955"/>
      <c r="EJ38" s="955"/>
      <c r="EK38" s="955"/>
      <c r="EL38" s="955"/>
      <c r="EM38" s="955"/>
      <c r="EN38" s="955"/>
      <c r="EO38" s="955"/>
      <c r="EP38" s="955"/>
      <c r="EQ38" s="955"/>
      <c r="ER38" s="955"/>
      <c r="ES38" s="955"/>
      <c r="ET38" s="955"/>
      <c r="EU38" s="955"/>
      <c r="EV38" s="955"/>
      <c r="EW38" s="955"/>
      <c r="EX38" s="955"/>
      <c r="EY38" s="955"/>
      <c r="EZ38" s="955"/>
      <c r="FA38" s="955"/>
      <c r="FB38" s="955"/>
      <c r="FC38" s="955"/>
      <c r="FD38" s="955"/>
      <c r="FE38" s="955"/>
      <c r="FF38" s="955"/>
      <c r="FG38" s="955"/>
      <c r="FH38" s="955"/>
      <c r="FI38" s="955"/>
      <c r="FJ38" s="955"/>
      <c r="FK38" s="955"/>
      <c r="FL38" s="955"/>
      <c r="FM38" s="955"/>
      <c r="FN38" s="955"/>
      <c r="FO38" s="955"/>
      <c r="FP38" s="955"/>
      <c r="FQ38" s="955"/>
      <c r="FR38" s="955"/>
      <c r="FS38" s="955"/>
      <c r="FT38" s="955"/>
      <c r="FU38" s="955"/>
      <c r="FV38" s="955"/>
      <c r="FW38" s="955"/>
      <c r="FX38" s="955"/>
      <c r="FY38" s="955"/>
      <c r="FZ38" s="955"/>
      <c r="GA38" s="955"/>
      <c r="GB38" s="955"/>
      <c r="GC38" s="955"/>
      <c r="GD38" s="955"/>
      <c r="GE38" s="955"/>
      <c r="GF38" s="955"/>
      <c r="GG38" s="955"/>
      <c r="GH38" s="955"/>
      <c r="GI38" s="955"/>
      <c r="GJ38" s="955"/>
      <c r="GK38" s="955"/>
      <c r="GL38" s="955"/>
      <c r="GM38" s="955"/>
      <c r="GN38" s="955"/>
      <c r="GO38" s="955"/>
      <c r="GP38" s="955"/>
      <c r="GQ38" s="955"/>
      <c r="GR38" s="955"/>
      <c r="GS38" s="955"/>
      <c r="GT38" s="955"/>
      <c r="GU38" s="955"/>
      <c r="GV38" s="955"/>
      <c r="GW38" s="955"/>
      <c r="GX38" s="955"/>
      <c r="GY38" s="955"/>
      <c r="GZ38" s="955"/>
      <c r="HA38" s="955"/>
      <c r="HB38" s="955"/>
      <c r="HC38" s="955"/>
      <c r="HD38" s="955"/>
      <c r="HE38" s="955"/>
      <c r="HF38" s="955"/>
      <c r="HG38" s="955"/>
      <c r="HH38" s="955"/>
      <c r="HI38" s="955"/>
      <c r="HJ38" s="955"/>
      <c r="HK38" s="955"/>
      <c r="HL38" s="955"/>
      <c r="HM38" s="955"/>
      <c r="HN38" s="955"/>
      <c r="HO38" s="955"/>
      <c r="HP38" s="955"/>
      <c r="HQ38" s="955"/>
      <c r="HR38" s="955"/>
      <c r="HS38" s="955"/>
      <c r="HT38" s="955"/>
      <c r="HU38" s="955"/>
      <c r="HV38" s="955"/>
      <c r="HW38" s="955"/>
      <c r="HX38" s="955"/>
      <c r="HY38" s="955"/>
      <c r="HZ38" s="955"/>
      <c r="IA38" s="955"/>
      <c r="IB38" s="955"/>
      <c r="IC38" s="955"/>
      <c r="ID38" s="955"/>
      <c r="IE38" s="955"/>
      <c r="IF38" s="955"/>
      <c r="IG38" s="955"/>
      <c r="IH38" s="955"/>
      <c r="II38" s="955"/>
      <c r="IJ38" s="955"/>
      <c r="IK38" s="955"/>
      <c r="IL38" s="955"/>
      <c r="IM38" s="955"/>
      <c r="IN38" s="955"/>
      <c r="IO38" s="955"/>
      <c r="IP38" s="955"/>
      <c r="IQ38" s="955"/>
      <c r="IR38" s="955"/>
      <c r="IS38" s="955"/>
      <c r="IT38" s="955"/>
      <c r="IU38" s="955"/>
      <c r="IV38" s="955"/>
    </row>
    <row r="39" spans="1:256" ht="21" thickBot="1">
      <c r="A39" s="1027"/>
      <c r="B39" s="1028"/>
      <c r="C39" s="966"/>
      <c r="D39" s="1014" t="s">
        <v>622</v>
      </c>
      <c r="E39" s="1015"/>
      <c r="F39" s="1059">
        <f>F14</f>
        <v>3176101.9999999995</v>
      </c>
      <c r="G39" s="1059">
        <f>G14</f>
        <v>3172668.1399999997</v>
      </c>
      <c r="H39" s="1690">
        <f>G39/F39</f>
        <v>0.9989188445459246</v>
      </c>
      <c r="I39" s="955"/>
      <c r="J39" s="968"/>
      <c r="K39" s="955"/>
      <c r="L39" s="955"/>
      <c r="M39" s="955"/>
      <c r="N39" s="955"/>
      <c r="O39" s="955"/>
      <c r="P39" s="955"/>
      <c r="Q39" s="955"/>
      <c r="R39" s="955"/>
      <c r="S39" s="955"/>
      <c r="T39" s="955"/>
      <c r="U39" s="955"/>
      <c r="V39" s="955"/>
      <c r="W39" s="955"/>
      <c r="X39" s="955"/>
      <c r="Y39" s="955"/>
      <c r="Z39" s="955"/>
      <c r="AA39" s="955"/>
      <c r="AB39" s="955"/>
      <c r="AC39" s="955"/>
      <c r="AD39" s="955"/>
      <c r="AE39" s="955"/>
      <c r="AF39" s="955"/>
      <c r="AG39" s="955"/>
      <c r="AH39" s="955"/>
      <c r="AI39" s="955"/>
      <c r="AJ39" s="955"/>
      <c r="AK39" s="955"/>
      <c r="AL39" s="955"/>
      <c r="AM39" s="955"/>
      <c r="AN39" s="955"/>
      <c r="AO39" s="955"/>
      <c r="AP39" s="955"/>
      <c r="AQ39" s="955"/>
      <c r="AR39" s="955"/>
      <c r="AS39" s="955"/>
      <c r="AT39" s="955"/>
      <c r="AU39" s="955"/>
      <c r="AV39" s="955"/>
      <c r="AW39" s="955"/>
      <c r="AX39" s="955"/>
      <c r="AY39" s="955"/>
      <c r="AZ39" s="955"/>
      <c r="BA39" s="955"/>
      <c r="BB39" s="955"/>
      <c r="BC39" s="955"/>
      <c r="BD39" s="955"/>
      <c r="BE39" s="955"/>
      <c r="BF39" s="955"/>
      <c r="BG39" s="955"/>
      <c r="BH39" s="955"/>
      <c r="BI39" s="955"/>
      <c r="BJ39" s="955"/>
      <c r="BK39" s="955"/>
      <c r="BL39" s="955"/>
      <c r="BM39" s="955"/>
      <c r="BN39" s="955"/>
      <c r="BO39" s="955"/>
      <c r="BP39" s="955"/>
      <c r="BQ39" s="955"/>
      <c r="BR39" s="955"/>
      <c r="BS39" s="955"/>
      <c r="BT39" s="955"/>
      <c r="BU39" s="955"/>
      <c r="BV39" s="955"/>
      <c r="BW39" s="955"/>
      <c r="BX39" s="955"/>
      <c r="BY39" s="955"/>
      <c r="BZ39" s="955"/>
      <c r="CA39" s="955"/>
      <c r="CB39" s="955"/>
      <c r="CC39" s="955"/>
      <c r="CD39" s="955"/>
      <c r="CE39" s="955"/>
      <c r="CF39" s="955"/>
      <c r="CG39" s="955"/>
      <c r="CH39" s="955"/>
      <c r="CI39" s="955"/>
      <c r="CJ39" s="955"/>
      <c r="CK39" s="955"/>
      <c r="CL39" s="955"/>
      <c r="CM39" s="955"/>
      <c r="CN39" s="955"/>
      <c r="CO39" s="955"/>
      <c r="CP39" s="955"/>
      <c r="CQ39" s="955"/>
      <c r="CR39" s="955"/>
      <c r="CS39" s="955"/>
      <c r="CT39" s="955"/>
      <c r="CU39" s="955"/>
      <c r="CV39" s="955"/>
      <c r="CW39" s="955"/>
      <c r="CX39" s="955"/>
      <c r="CY39" s="955"/>
      <c r="CZ39" s="955"/>
      <c r="DA39" s="955"/>
      <c r="DB39" s="955"/>
      <c r="DC39" s="955"/>
      <c r="DD39" s="955"/>
      <c r="DE39" s="955"/>
      <c r="DF39" s="955"/>
      <c r="DG39" s="955"/>
      <c r="DH39" s="955"/>
      <c r="DI39" s="955"/>
      <c r="DJ39" s="955"/>
      <c r="DK39" s="955"/>
      <c r="DL39" s="955"/>
      <c r="DM39" s="955"/>
      <c r="DN39" s="955"/>
      <c r="DO39" s="955"/>
      <c r="DP39" s="955"/>
      <c r="DQ39" s="955"/>
      <c r="DR39" s="955"/>
      <c r="DS39" s="955"/>
      <c r="DT39" s="955"/>
      <c r="DU39" s="955"/>
      <c r="DV39" s="955"/>
      <c r="DW39" s="955"/>
      <c r="DX39" s="955"/>
      <c r="DY39" s="955"/>
      <c r="DZ39" s="955"/>
      <c r="EA39" s="955"/>
      <c r="EB39" s="955"/>
      <c r="EC39" s="955"/>
      <c r="ED39" s="955"/>
      <c r="EE39" s="955"/>
      <c r="EF39" s="955"/>
      <c r="EG39" s="955"/>
      <c r="EH39" s="955"/>
      <c r="EI39" s="955"/>
      <c r="EJ39" s="955"/>
      <c r="EK39" s="955"/>
      <c r="EL39" s="955"/>
      <c r="EM39" s="955"/>
      <c r="EN39" s="955"/>
      <c r="EO39" s="955"/>
      <c r="EP39" s="955"/>
      <c r="EQ39" s="955"/>
      <c r="ER39" s="955"/>
      <c r="ES39" s="955"/>
      <c r="ET39" s="955"/>
      <c r="EU39" s="955"/>
      <c r="EV39" s="955"/>
      <c r="EW39" s="955"/>
      <c r="EX39" s="955"/>
      <c r="EY39" s="955"/>
      <c r="EZ39" s="955"/>
      <c r="FA39" s="955"/>
      <c r="FB39" s="955"/>
      <c r="FC39" s="955"/>
      <c r="FD39" s="955"/>
      <c r="FE39" s="955"/>
      <c r="FF39" s="955"/>
      <c r="FG39" s="955"/>
      <c r="FH39" s="955"/>
      <c r="FI39" s="955"/>
      <c r="FJ39" s="955"/>
      <c r="FK39" s="955"/>
      <c r="FL39" s="955"/>
      <c r="FM39" s="955"/>
      <c r="FN39" s="955"/>
      <c r="FO39" s="955"/>
      <c r="FP39" s="955"/>
      <c r="FQ39" s="955"/>
      <c r="FR39" s="955"/>
      <c r="FS39" s="955"/>
      <c r="FT39" s="955"/>
      <c r="FU39" s="955"/>
      <c r="FV39" s="955"/>
      <c r="FW39" s="955"/>
      <c r="FX39" s="955"/>
      <c r="FY39" s="955"/>
      <c r="FZ39" s="955"/>
      <c r="GA39" s="955"/>
      <c r="GB39" s="955"/>
      <c r="GC39" s="955"/>
      <c r="GD39" s="955"/>
      <c r="GE39" s="955"/>
      <c r="GF39" s="955"/>
      <c r="GG39" s="955"/>
      <c r="GH39" s="955"/>
      <c r="GI39" s="955"/>
      <c r="GJ39" s="955"/>
      <c r="GK39" s="955"/>
      <c r="GL39" s="955"/>
      <c r="GM39" s="955"/>
      <c r="GN39" s="955"/>
      <c r="GO39" s="955"/>
      <c r="GP39" s="955"/>
      <c r="GQ39" s="955"/>
      <c r="GR39" s="955"/>
      <c r="GS39" s="955"/>
      <c r="GT39" s="955"/>
      <c r="GU39" s="955"/>
      <c r="GV39" s="955"/>
      <c r="GW39" s="955"/>
      <c r="GX39" s="955"/>
      <c r="GY39" s="955"/>
      <c r="GZ39" s="955"/>
      <c r="HA39" s="955"/>
      <c r="HB39" s="955"/>
      <c r="HC39" s="955"/>
      <c r="HD39" s="955"/>
      <c r="HE39" s="955"/>
      <c r="HF39" s="955"/>
      <c r="HG39" s="955"/>
      <c r="HH39" s="955"/>
      <c r="HI39" s="955"/>
      <c r="HJ39" s="955"/>
      <c r="HK39" s="955"/>
      <c r="HL39" s="955"/>
      <c r="HM39" s="955"/>
      <c r="HN39" s="955"/>
      <c r="HO39" s="955"/>
      <c r="HP39" s="955"/>
      <c r="HQ39" s="955"/>
      <c r="HR39" s="955"/>
      <c r="HS39" s="955"/>
      <c r="HT39" s="955"/>
      <c r="HU39" s="955"/>
      <c r="HV39" s="955"/>
      <c r="HW39" s="955"/>
      <c r="HX39" s="955"/>
      <c r="HY39" s="955"/>
      <c r="HZ39" s="955"/>
      <c r="IA39" s="955"/>
      <c r="IB39" s="955"/>
      <c r="IC39" s="955"/>
      <c r="ID39" s="955"/>
      <c r="IE39" s="955"/>
      <c r="IF39" s="955"/>
      <c r="IG39" s="955"/>
      <c r="IH39" s="955"/>
      <c r="II39" s="955"/>
      <c r="IJ39" s="955"/>
      <c r="IK39" s="955"/>
      <c r="IL39" s="955"/>
      <c r="IM39" s="955"/>
      <c r="IN39" s="955"/>
      <c r="IO39" s="955"/>
      <c r="IP39" s="955"/>
      <c r="IQ39" s="955"/>
      <c r="IR39" s="955"/>
      <c r="IS39" s="955"/>
      <c r="IT39" s="955"/>
      <c r="IU39" s="955"/>
      <c r="IV39" s="955"/>
    </row>
    <row r="40" spans="1:256" ht="20.25">
      <c r="A40" s="1029"/>
      <c r="B40" s="1030"/>
      <c r="C40" s="993"/>
      <c r="D40" s="982"/>
      <c r="E40" s="1031"/>
      <c r="F40" s="1032"/>
      <c r="G40" s="955"/>
      <c r="H40" s="955"/>
      <c r="I40" s="955"/>
      <c r="J40" s="968"/>
      <c r="K40" s="955"/>
      <c r="L40" s="955"/>
      <c r="M40" s="955"/>
      <c r="N40" s="955"/>
      <c r="O40" s="955"/>
      <c r="P40" s="955"/>
      <c r="Q40" s="955"/>
      <c r="R40" s="955"/>
      <c r="S40" s="955"/>
      <c r="T40" s="955"/>
      <c r="U40" s="955"/>
      <c r="V40" s="955"/>
      <c r="W40" s="955"/>
      <c r="X40" s="955"/>
      <c r="Y40" s="955"/>
      <c r="Z40" s="955"/>
      <c r="AA40" s="955"/>
      <c r="AB40" s="955"/>
      <c r="AC40" s="955"/>
      <c r="AD40" s="955"/>
      <c r="AE40" s="955"/>
      <c r="AF40" s="955"/>
      <c r="AG40" s="955"/>
      <c r="AH40" s="955"/>
      <c r="AI40" s="955"/>
      <c r="AJ40" s="955"/>
      <c r="AK40" s="955"/>
      <c r="AL40" s="955"/>
      <c r="AM40" s="955"/>
      <c r="AN40" s="955"/>
      <c r="AO40" s="955"/>
      <c r="AP40" s="955"/>
      <c r="AQ40" s="955"/>
      <c r="AR40" s="955"/>
      <c r="AS40" s="955"/>
      <c r="AT40" s="955"/>
      <c r="AU40" s="955"/>
      <c r="AV40" s="955"/>
      <c r="AW40" s="955"/>
      <c r="AX40" s="955"/>
      <c r="AY40" s="955"/>
      <c r="AZ40" s="955"/>
      <c r="BA40" s="955"/>
      <c r="BB40" s="955"/>
      <c r="BC40" s="955"/>
      <c r="BD40" s="955"/>
      <c r="BE40" s="955"/>
      <c r="BF40" s="955"/>
      <c r="BG40" s="955"/>
      <c r="BH40" s="955"/>
      <c r="BI40" s="955"/>
      <c r="BJ40" s="955"/>
      <c r="BK40" s="955"/>
      <c r="BL40" s="955"/>
      <c r="BM40" s="955"/>
      <c r="BN40" s="955"/>
      <c r="BO40" s="955"/>
      <c r="BP40" s="955"/>
      <c r="BQ40" s="955"/>
      <c r="BR40" s="955"/>
      <c r="BS40" s="955"/>
      <c r="BT40" s="955"/>
      <c r="BU40" s="955"/>
      <c r="BV40" s="955"/>
      <c r="BW40" s="955"/>
      <c r="BX40" s="955"/>
      <c r="BY40" s="955"/>
      <c r="BZ40" s="955"/>
      <c r="CA40" s="955"/>
      <c r="CB40" s="955"/>
      <c r="CC40" s="955"/>
      <c r="CD40" s="955"/>
      <c r="CE40" s="955"/>
      <c r="CF40" s="955"/>
      <c r="CG40" s="955"/>
      <c r="CH40" s="955"/>
      <c r="CI40" s="955"/>
      <c r="CJ40" s="955"/>
      <c r="CK40" s="955"/>
      <c r="CL40" s="955"/>
      <c r="CM40" s="955"/>
      <c r="CN40" s="955"/>
      <c r="CO40" s="955"/>
      <c r="CP40" s="955"/>
      <c r="CQ40" s="955"/>
      <c r="CR40" s="955"/>
      <c r="CS40" s="955"/>
      <c r="CT40" s="955"/>
      <c r="CU40" s="955"/>
      <c r="CV40" s="955"/>
      <c r="CW40" s="955"/>
      <c r="CX40" s="955"/>
      <c r="CY40" s="955"/>
      <c r="CZ40" s="955"/>
      <c r="DA40" s="955"/>
      <c r="DB40" s="955"/>
      <c r="DC40" s="955"/>
      <c r="DD40" s="955"/>
      <c r="DE40" s="955"/>
      <c r="DF40" s="955"/>
      <c r="DG40" s="955"/>
      <c r="DH40" s="955"/>
      <c r="DI40" s="955"/>
      <c r="DJ40" s="955"/>
      <c r="DK40" s="955"/>
      <c r="DL40" s="955"/>
      <c r="DM40" s="955"/>
      <c r="DN40" s="955"/>
      <c r="DO40" s="955"/>
      <c r="DP40" s="955"/>
      <c r="DQ40" s="955"/>
      <c r="DR40" s="955"/>
      <c r="DS40" s="955"/>
      <c r="DT40" s="955"/>
      <c r="DU40" s="955"/>
      <c r="DV40" s="955"/>
      <c r="DW40" s="955"/>
      <c r="DX40" s="955"/>
      <c r="DY40" s="955"/>
      <c r="DZ40" s="955"/>
      <c r="EA40" s="955"/>
      <c r="EB40" s="955"/>
      <c r="EC40" s="955"/>
      <c r="ED40" s="955"/>
      <c r="EE40" s="955"/>
      <c r="EF40" s="955"/>
      <c r="EG40" s="955"/>
      <c r="EH40" s="955"/>
      <c r="EI40" s="955"/>
      <c r="EJ40" s="955"/>
      <c r="EK40" s="955"/>
      <c r="EL40" s="955"/>
      <c r="EM40" s="955"/>
      <c r="EN40" s="955"/>
      <c r="EO40" s="955"/>
      <c r="EP40" s="955"/>
      <c r="EQ40" s="955"/>
      <c r="ER40" s="955"/>
      <c r="ES40" s="955"/>
      <c r="ET40" s="955"/>
      <c r="EU40" s="955"/>
      <c r="EV40" s="955"/>
      <c r="EW40" s="955"/>
      <c r="EX40" s="955"/>
      <c r="EY40" s="955"/>
      <c r="EZ40" s="955"/>
      <c r="FA40" s="955"/>
      <c r="FB40" s="955"/>
      <c r="FC40" s="955"/>
      <c r="FD40" s="955"/>
      <c r="FE40" s="955"/>
      <c r="FF40" s="955"/>
      <c r="FG40" s="955"/>
      <c r="FH40" s="955"/>
      <c r="FI40" s="955"/>
      <c r="FJ40" s="955"/>
      <c r="FK40" s="955"/>
      <c r="FL40" s="955"/>
      <c r="FM40" s="955"/>
      <c r="FN40" s="955"/>
      <c r="FO40" s="955"/>
      <c r="FP40" s="955"/>
      <c r="FQ40" s="955"/>
      <c r="FR40" s="955"/>
      <c r="FS40" s="955"/>
      <c r="FT40" s="955"/>
      <c r="FU40" s="955"/>
      <c r="FV40" s="955"/>
      <c r="FW40" s="955"/>
      <c r="FX40" s="955"/>
      <c r="FY40" s="955"/>
      <c r="FZ40" s="955"/>
      <c r="GA40" s="955"/>
      <c r="GB40" s="955"/>
      <c r="GC40" s="955"/>
      <c r="GD40" s="955"/>
      <c r="GE40" s="955"/>
      <c r="GF40" s="955"/>
      <c r="GG40" s="955"/>
      <c r="GH40" s="955"/>
      <c r="GI40" s="955"/>
      <c r="GJ40" s="955"/>
      <c r="GK40" s="955"/>
      <c r="GL40" s="955"/>
      <c r="GM40" s="955"/>
      <c r="GN40" s="955"/>
      <c r="GO40" s="955"/>
      <c r="GP40" s="955"/>
      <c r="GQ40" s="955"/>
      <c r="GR40" s="955"/>
      <c r="GS40" s="955"/>
      <c r="GT40" s="955"/>
      <c r="GU40" s="955"/>
      <c r="GV40" s="955"/>
      <c r="GW40" s="955"/>
      <c r="GX40" s="955"/>
      <c r="GY40" s="955"/>
      <c r="GZ40" s="955"/>
      <c r="HA40" s="955"/>
      <c r="HB40" s="955"/>
      <c r="HC40" s="955"/>
      <c r="HD40" s="955"/>
      <c r="HE40" s="955"/>
      <c r="HF40" s="955"/>
      <c r="HG40" s="955"/>
      <c r="HH40" s="955"/>
      <c r="HI40" s="955"/>
      <c r="HJ40" s="955"/>
      <c r="HK40" s="955"/>
      <c r="HL40" s="955"/>
      <c r="HM40" s="955"/>
      <c r="HN40" s="955"/>
      <c r="HO40" s="955"/>
      <c r="HP40" s="955"/>
      <c r="HQ40" s="955"/>
      <c r="HR40" s="955"/>
      <c r="HS40" s="955"/>
      <c r="HT40" s="955"/>
      <c r="HU40" s="955"/>
      <c r="HV40" s="955"/>
      <c r="HW40" s="955"/>
      <c r="HX40" s="955"/>
      <c r="HY40" s="955"/>
      <c r="HZ40" s="955"/>
      <c r="IA40" s="955"/>
      <c r="IB40" s="955"/>
      <c r="IC40" s="955"/>
      <c r="ID40" s="955"/>
      <c r="IE40" s="955"/>
      <c r="IF40" s="955"/>
      <c r="IG40" s="955"/>
      <c r="IH40" s="955"/>
      <c r="II40" s="955"/>
      <c r="IJ40" s="955"/>
      <c r="IK40" s="955"/>
      <c r="IL40" s="955"/>
      <c r="IM40" s="955"/>
      <c r="IN40" s="955"/>
      <c r="IO40" s="955"/>
      <c r="IP40" s="955"/>
      <c r="IQ40" s="955"/>
      <c r="IR40" s="955"/>
      <c r="IS40" s="955"/>
      <c r="IT40" s="955"/>
      <c r="IU40" s="955"/>
      <c r="IV40" s="955"/>
    </row>
    <row r="41" spans="1:256" ht="18.75">
      <c r="A41" s="402" t="s">
        <v>554</v>
      </c>
      <c r="B41" s="1033"/>
      <c r="C41" s="402"/>
      <c r="D41" s="402"/>
      <c r="E41" s="2056" t="s">
        <v>607</v>
      </c>
      <c r="F41" s="2056"/>
      <c r="G41" s="1034"/>
      <c r="H41" s="1034"/>
      <c r="I41" s="1034"/>
      <c r="J41" s="1033"/>
      <c r="L41" s="1035"/>
      <c r="M41" s="1036"/>
      <c r="N41" s="1033"/>
      <c r="O41" s="1033"/>
      <c r="P41" s="1033"/>
      <c r="Q41" s="1033"/>
      <c r="R41" s="1033"/>
      <c r="S41" s="1033"/>
      <c r="T41" s="1033"/>
      <c r="U41" s="1033"/>
      <c r="V41" s="1033"/>
      <c r="W41" s="1033"/>
      <c r="X41" s="1033"/>
      <c r="Y41" s="1033"/>
      <c r="Z41" s="1033"/>
      <c r="AA41" s="1033"/>
      <c r="AB41" s="1033"/>
      <c r="AC41" s="1033"/>
      <c r="AD41" s="1033"/>
      <c r="AE41" s="1033"/>
      <c r="AF41" s="1033"/>
      <c r="AG41" s="1033"/>
      <c r="AH41" s="1033"/>
      <c r="AI41" s="1033"/>
      <c r="AJ41" s="1033"/>
      <c r="AK41" s="1033"/>
      <c r="AL41" s="1033"/>
      <c r="AM41" s="1033"/>
      <c r="AN41" s="1033"/>
      <c r="AO41" s="1033"/>
      <c r="AP41" s="1033"/>
      <c r="AQ41" s="1033"/>
      <c r="AR41" s="1033"/>
      <c r="AS41" s="1033"/>
      <c r="AT41" s="1033"/>
      <c r="AU41" s="1033"/>
      <c r="AV41" s="1033"/>
      <c r="AW41" s="1033"/>
      <c r="AX41" s="1033"/>
      <c r="AY41" s="1033"/>
      <c r="AZ41" s="1033"/>
      <c r="BA41" s="1033"/>
      <c r="BB41" s="1033"/>
      <c r="BC41" s="1033"/>
      <c r="BD41" s="1033"/>
      <c r="BE41" s="1033"/>
      <c r="BF41" s="1033"/>
      <c r="BG41" s="1033"/>
      <c r="BH41" s="1033"/>
      <c r="BI41" s="1033"/>
      <c r="BJ41" s="1033"/>
      <c r="BK41" s="1033"/>
      <c r="BL41" s="1033"/>
      <c r="BM41" s="1033"/>
      <c r="BN41" s="1033"/>
      <c r="BO41" s="1033"/>
      <c r="BP41" s="1033"/>
      <c r="BQ41" s="1033"/>
      <c r="BR41" s="1033"/>
      <c r="BS41" s="1033"/>
      <c r="BT41" s="1033"/>
      <c r="BU41" s="1033"/>
      <c r="BV41" s="1033"/>
      <c r="BW41" s="1033"/>
      <c r="BX41" s="1033"/>
      <c r="BY41" s="1033"/>
      <c r="BZ41" s="1033"/>
      <c r="CA41" s="1033"/>
      <c r="CB41" s="1033"/>
      <c r="CC41" s="1033"/>
      <c r="CD41" s="1033"/>
      <c r="CE41" s="1033"/>
      <c r="CF41" s="1033"/>
      <c r="CG41" s="1033"/>
      <c r="CH41" s="1033"/>
      <c r="CI41" s="1033"/>
      <c r="CJ41" s="1033"/>
      <c r="CK41" s="1033"/>
      <c r="CL41" s="1033"/>
      <c r="CM41" s="1033"/>
      <c r="CN41" s="1033"/>
      <c r="CO41" s="1033"/>
      <c r="CP41" s="1033"/>
      <c r="CQ41" s="1033"/>
      <c r="CR41" s="1033"/>
      <c r="CS41" s="1033"/>
      <c r="CT41" s="1033"/>
      <c r="CU41" s="1033"/>
      <c r="CV41" s="1033"/>
      <c r="CW41" s="1033"/>
      <c r="CX41" s="1033"/>
      <c r="CY41" s="1033"/>
      <c r="CZ41" s="1033"/>
      <c r="DA41" s="1033"/>
      <c r="DB41" s="1033"/>
      <c r="DC41" s="1033"/>
      <c r="DD41" s="1033"/>
      <c r="DE41" s="1033"/>
      <c r="DF41" s="1033"/>
      <c r="DG41" s="1033"/>
      <c r="DH41" s="1033"/>
      <c r="DI41" s="1033"/>
      <c r="DJ41" s="1033"/>
      <c r="DK41" s="1033"/>
      <c r="DL41" s="1033"/>
      <c r="DM41" s="1033"/>
      <c r="DN41" s="1033"/>
      <c r="DO41" s="1033"/>
      <c r="DP41" s="1033"/>
      <c r="DQ41" s="1033"/>
      <c r="DR41" s="1033"/>
      <c r="DS41" s="1033"/>
      <c r="DT41" s="1033"/>
      <c r="DU41" s="1033"/>
      <c r="DV41" s="1033"/>
      <c r="DW41" s="1033"/>
      <c r="DX41" s="1033"/>
      <c r="DY41" s="1033"/>
      <c r="DZ41" s="1033"/>
      <c r="EA41" s="1033"/>
      <c r="EB41" s="1033"/>
      <c r="EC41" s="1033"/>
      <c r="ED41" s="1033"/>
      <c r="EE41" s="1033"/>
      <c r="EF41" s="1033"/>
      <c r="EG41" s="1033"/>
      <c r="EH41" s="1033"/>
      <c r="EI41" s="1033"/>
      <c r="EJ41" s="1033"/>
      <c r="EK41" s="1033"/>
      <c r="EL41" s="1033"/>
      <c r="EM41" s="1033"/>
      <c r="EN41" s="1033"/>
      <c r="EO41" s="1033"/>
      <c r="EP41" s="1033"/>
      <c r="EQ41" s="1033"/>
      <c r="ER41" s="1033"/>
      <c r="ES41" s="1033"/>
      <c r="ET41" s="1033"/>
      <c r="EU41" s="1033"/>
      <c r="EV41" s="1033"/>
      <c r="EW41" s="1033"/>
      <c r="EX41" s="1033"/>
      <c r="EY41" s="1033"/>
      <c r="EZ41" s="1033"/>
      <c r="FA41" s="1033"/>
      <c r="FB41" s="1033"/>
      <c r="FC41" s="1033"/>
      <c r="FD41" s="1033"/>
      <c r="FE41" s="1033"/>
      <c r="FF41" s="1033"/>
      <c r="FG41" s="1033"/>
      <c r="FH41" s="1033"/>
      <c r="FI41" s="1033"/>
      <c r="FJ41" s="1033"/>
      <c r="FK41" s="1033"/>
      <c r="FL41" s="1033"/>
      <c r="FM41" s="1033"/>
      <c r="FN41" s="1033"/>
      <c r="FO41" s="1033"/>
      <c r="FP41" s="1033"/>
      <c r="FQ41" s="1033"/>
      <c r="FR41" s="1033"/>
      <c r="FS41" s="1033"/>
      <c r="FT41" s="1033"/>
      <c r="FU41" s="1033"/>
      <c r="FV41" s="1033"/>
      <c r="FW41" s="1033"/>
      <c r="FX41" s="1033"/>
      <c r="FY41" s="1033"/>
      <c r="FZ41" s="1033"/>
      <c r="GA41" s="1033"/>
      <c r="GB41" s="1033"/>
      <c r="GC41" s="1033"/>
      <c r="GD41" s="1033"/>
      <c r="GE41" s="1033"/>
      <c r="GF41" s="1033"/>
      <c r="GG41" s="1033"/>
      <c r="GH41" s="1033"/>
      <c r="GI41" s="1033"/>
      <c r="GJ41" s="1033"/>
      <c r="GK41" s="1033"/>
      <c r="GL41" s="1033"/>
      <c r="GM41" s="1033"/>
      <c r="GN41" s="1033"/>
      <c r="GO41" s="1033"/>
      <c r="GP41" s="1033"/>
      <c r="GQ41" s="1033"/>
      <c r="GR41" s="1033"/>
      <c r="GS41" s="1033"/>
      <c r="GT41" s="1033"/>
      <c r="GU41" s="1033"/>
      <c r="GV41" s="1033"/>
      <c r="GW41" s="1033"/>
      <c r="GX41" s="1033"/>
      <c r="GY41" s="1033"/>
      <c r="GZ41" s="1033"/>
      <c r="HA41" s="1033"/>
      <c r="HB41" s="1033"/>
      <c r="HC41" s="1033"/>
      <c r="HD41" s="1033"/>
      <c r="HE41" s="1033"/>
      <c r="HF41" s="1033"/>
      <c r="HG41" s="1033"/>
      <c r="HH41" s="1033"/>
      <c r="HI41" s="1033"/>
      <c r="HJ41" s="1033"/>
      <c r="HK41" s="1033"/>
      <c r="HL41" s="1033"/>
      <c r="HM41" s="1033"/>
      <c r="HN41" s="1033"/>
      <c r="HO41" s="1033"/>
      <c r="HP41" s="1033"/>
      <c r="HQ41" s="1033"/>
      <c r="HR41" s="1033"/>
      <c r="HS41" s="1033"/>
      <c r="HT41" s="1033"/>
      <c r="HU41" s="1033"/>
      <c r="HV41" s="1033"/>
      <c r="HW41" s="1033"/>
      <c r="HX41" s="1033"/>
      <c r="HY41" s="1033"/>
      <c r="HZ41" s="1033"/>
      <c r="IA41" s="1033"/>
      <c r="IB41" s="1033"/>
      <c r="IC41" s="1033"/>
      <c r="ID41" s="1033"/>
      <c r="IE41" s="1033"/>
      <c r="IF41" s="1033"/>
      <c r="IG41" s="1033"/>
      <c r="IH41" s="1033"/>
      <c r="II41" s="1033"/>
      <c r="IJ41" s="1033"/>
      <c r="IK41" s="1033"/>
      <c r="IL41" s="1033"/>
      <c r="IM41" s="1033"/>
      <c r="IN41" s="1033"/>
      <c r="IO41" s="1033"/>
      <c r="IP41" s="1033"/>
      <c r="IQ41" s="1033"/>
      <c r="IR41" s="1033"/>
      <c r="IS41" s="1033"/>
      <c r="IT41" s="1033"/>
      <c r="IU41" s="1033"/>
      <c r="IV41" s="1033"/>
    </row>
    <row r="42" spans="1:256" ht="17.25">
      <c r="A42" s="1037"/>
      <c r="B42" s="1038"/>
      <c r="C42" s="1039"/>
      <c r="D42" s="1040"/>
      <c r="E42" s="1041"/>
      <c r="F42" s="72"/>
      <c r="G42" s="969"/>
      <c r="H42" s="969"/>
      <c r="I42" s="969"/>
      <c r="J42" s="969"/>
      <c r="L42" s="969"/>
      <c r="M42" s="969"/>
      <c r="N42" s="969"/>
      <c r="O42" s="969"/>
      <c r="P42" s="969"/>
      <c r="Q42" s="969"/>
      <c r="R42" s="969"/>
      <c r="S42" s="969"/>
      <c r="T42" s="969"/>
      <c r="U42" s="969"/>
      <c r="V42" s="969"/>
      <c r="W42" s="969"/>
      <c r="X42" s="969"/>
      <c r="Y42" s="969"/>
      <c r="Z42" s="969"/>
      <c r="AA42" s="969"/>
      <c r="AB42" s="969"/>
      <c r="AC42" s="969"/>
      <c r="AD42" s="969"/>
      <c r="AE42" s="969"/>
      <c r="AF42" s="969"/>
      <c r="AG42" s="969"/>
      <c r="AH42" s="969"/>
      <c r="AI42" s="969"/>
      <c r="AJ42" s="969"/>
      <c r="AK42" s="969"/>
      <c r="AL42" s="969"/>
      <c r="AM42" s="969"/>
      <c r="AN42" s="969"/>
      <c r="AO42" s="969"/>
      <c r="AP42" s="969"/>
      <c r="AQ42" s="969"/>
      <c r="AR42" s="969"/>
      <c r="AS42" s="969"/>
      <c r="AT42" s="969"/>
      <c r="AU42" s="969"/>
      <c r="AV42" s="969"/>
      <c r="AW42" s="969"/>
      <c r="AX42" s="969"/>
      <c r="AY42" s="969"/>
      <c r="AZ42" s="969"/>
      <c r="BA42" s="969"/>
      <c r="BB42" s="969"/>
      <c r="BC42" s="969"/>
      <c r="BD42" s="969"/>
      <c r="BE42" s="969"/>
      <c r="BF42" s="969"/>
      <c r="BG42" s="969"/>
      <c r="BH42" s="969"/>
      <c r="BI42" s="969"/>
      <c r="BJ42" s="969"/>
      <c r="BK42" s="969"/>
      <c r="BL42" s="969"/>
      <c r="BM42" s="969"/>
      <c r="BN42" s="969"/>
      <c r="BO42" s="969"/>
      <c r="BP42" s="969"/>
      <c r="BQ42" s="969"/>
      <c r="BR42" s="969"/>
      <c r="BS42" s="969"/>
      <c r="BT42" s="969"/>
      <c r="BU42" s="969"/>
      <c r="BV42" s="969"/>
      <c r="BW42" s="969"/>
      <c r="BX42" s="969"/>
      <c r="BY42" s="969"/>
      <c r="BZ42" s="969"/>
      <c r="CA42" s="969"/>
      <c r="CB42" s="969"/>
      <c r="CC42" s="969"/>
      <c r="CD42" s="969"/>
      <c r="CE42" s="969"/>
      <c r="CF42" s="969"/>
      <c r="CG42" s="969"/>
      <c r="CH42" s="969"/>
      <c r="CI42" s="969"/>
      <c r="CJ42" s="969"/>
      <c r="CK42" s="969"/>
      <c r="CL42" s="969"/>
      <c r="CM42" s="969"/>
      <c r="CN42" s="969"/>
      <c r="CO42" s="969"/>
      <c r="CP42" s="969"/>
      <c r="CQ42" s="969"/>
      <c r="CR42" s="969"/>
      <c r="CS42" s="969"/>
      <c r="CT42" s="969"/>
      <c r="CU42" s="969"/>
      <c r="CV42" s="969"/>
      <c r="CW42" s="969"/>
      <c r="CX42" s="969"/>
      <c r="CY42" s="969"/>
      <c r="CZ42" s="969"/>
      <c r="DA42" s="969"/>
      <c r="DB42" s="969"/>
      <c r="DC42" s="969"/>
      <c r="DD42" s="969"/>
      <c r="DE42" s="969"/>
      <c r="DF42" s="969"/>
      <c r="DG42" s="969"/>
      <c r="DH42" s="969"/>
      <c r="DI42" s="969"/>
      <c r="DJ42" s="969"/>
      <c r="DK42" s="969"/>
      <c r="DL42" s="969"/>
      <c r="DM42" s="969"/>
      <c r="DN42" s="969"/>
      <c r="DO42" s="969"/>
      <c r="DP42" s="969"/>
      <c r="DQ42" s="969"/>
      <c r="DR42" s="969"/>
      <c r="DS42" s="969"/>
      <c r="DT42" s="969"/>
      <c r="DU42" s="969"/>
      <c r="DV42" s="969"/>
      <c r="DW42" s="969"/>
      <c r="DX42" s="969"/>
      <c r="DY42" s="969"/>
      <c r="DZ42" s="969"/>
      <c r="EA42" s="969"/>
      <c r="EB42" s="969"/>
      <c r="EC42" s="969"/>
      <c r="ED42" s="969"/>
      <c r="EE42" s="969"/>
      <c r="EF42" s="969"/>
      <c r="EG42" s="969"/>
      <c r="EH42" s="969"/>
      <c r="EI42" s="969"/>
      <c r="EJ42" s="969"/>
      <c r="EK42" s="969"/>
      <c r="EL42" s="969"/>
      <c r="EM42" s="969"/>
      <c r="EN42" s="969"/>
      <c r="EO42" s="969"/>
      <c r="EP42" s="969"/>
      <c r="EQ42" s="969"/>
      <c r="ER42" s="969"/>
      <c r="ES42" s="969"/>
      <c r="ET42" s="969"/>
      <c r="EU42" s="969"/>
      <c r="EV42" s="969"/>
      <c r="EW42" s="969"/>
      <c r="EX42" s="969"/>
      <c r="EY42" s="969"/>
      <c r="EZ42" s="969"/>
      <c r="FA42" s="969"/>
      <c r="FB42" s="969"/>
      <c r="FC42" s="969"/>
      <c r="FD42" s="969"/>
      <c r="FE42" s="969"/>
      <c r="FF42" s="969"/>
      <c r="FG42" s="969"/>
      <c r="FH42" s="969"/>
      <c r="FI42" s="969"/>
      <c r="FJ42" s="969"/>
      <c r="FK42" s="969"/>
      <c r="FL42" s="969"/>
      <c r="FM42" s="969"/>
      <c r="FN42" s="969"/>
      <c r="FO42" s="969"/>
      <c r="FP42" s="969"/>
      <c r="FQ42" s="969"/>
      <c r="FR42" s="969"/>
      <c r="FS42" s="969"/>
      <c r="FT42" s="969"/>
      <c r="FU42" s="969"/>
      <c r="FV42" s="969"/>
      <c r="FW42" s="969"/>
      <c r="FX42" s="969"/>
      <c r="FY42" s="969"/>
      <c r="FZ42" s="969"/>
      <c r="GA42" s="969"/>
      <c r="GB42" s="969"/>
      <c r="GC42" s="969"/>
      <c r="GD42" s="969"/>
      <c r="GE42" s="969"/>
      <c r="GF42" s="969"/>
      <c r="GG42" s="969"/>
      <c r="GH42" s="969"/>
      <c r="GI42" s="969"/>
      <c r="GJ42" s="969"/>
      <c r="GK42" s="969"/>
      <c r="GL42" s="969"/>
      <c r="GM42" s="969"/>
      <c r="GN42" s="969"/>
      <c r="GO42" s="969"/>
      <c r="GP42" s="969"/>
      <c r="GQ42" s="969"/>
      <c r="GR42" s="969"/>
      <c r="GS42" s="969"/>
      <c r="GT42" s="969"/>
      <c r="GU42" s="969"/>
      <c r="GV42" s="969"/>
      <c r="GW42" s="969"/>
      <c r="GX42" s="969"/>
      <c r="GY42" s="969"/>
      <c r="GZ42" s="969"/>
      <c r="HA42" s="969"/>
      <c r="HB42" s="969"/>
      <c r="HC42" s="969"/>
      <c r="HD42" s="969"/>
      <c r="HE42" s="969"/>
      <c r="HF42" s="969"/>
      <c r="HG42" s="969"/>
      <c r="HH42" s="969"/>
      <c r="HI42" s="969"/>
      <c r="HJ42" s="969"/>
      <c r="HK42" s="969"/>
      <c r="HL42" s="969"/>
      <c r="HM42" s="969"/>
      <c r="HN42" s="969"/>
      <c r="HO42" s="969"/>
      <c r="HP42" s="969"/>
      <c r="HQ42" s="969"/>
      <c r="HR42" s="969"/>
      <c r="HS42" s="969"/>
      <c r="HT42" s="969"/>
      <c r="HU42" s="969"/>
      <c r="HV42" s="969"/>
      <c r="HW42" s="969"/>
      <c r="HX42" s="969"/>
      <c r="HY42" s="969"/>
      <c r="HZ42" s="969"/>
      <c r="IA42" s="969"/>
      <c r="IB42" s="969"/>
      <c r="IC42" s="969"/>
      <c r="ID42" s="969"/>
      <c r="IE42" s="969"/>
      <c r="IF42" s="969"/>
      <c r="IG42" s="969"/>
      <c r="IH42" s="969"/>
      <c r="II42" s="969"/>
      <c r="IJ42" s="969"/>
      <c r="IK42" s="969"/>
      <c r="IL42" s="969"/>
      <c r="IM42" s="969"/>
      <c r="IN42" s="969"/>
      <c r="IO42" s="969"/>
      <c r="IP42" s="969"/>
      <c r="IQ42" s="969"/>
      <c r="IR42" s="969"/>
      <c r="IS42" s="969"/>
      <c r="IT42" s="969"/>
      <c r="IU42" s="969"/>
      <c r="IV42" s="969"/>
    </row>
    <row r="44" spans="1:4" ht="15.75">
      <c r="A44" s="1041"/>
      <c r="C44" s="1038"/>
      <c r="D44" s="1041"/>
    </row>
    <row r="45" spans="1:5" ht="15.75">
      <c r="A45" s="1041"/>
      <c r="C45" s="1041"/>
      <c r="D45" s="72"/>
      <c r="E45" s="1042"/>
    </row>
  </sheetData>
  <sheetProtection/>
  <mergeCells count="28">
    <mergeCell ref="E41:F41"/>
    <mergeCell ref="G9:G12"/>
    <mergeCell ref="D14:E14"/>
    <mergeCell ref="D15:E15"/>
    <mergeCell ref="A7:F7"/>
    <mergeCell ref="A9:A12"/>
    <mergeCell ref="B9:B12"/>
    <mergeCell ref="C9:C12"/>
    <mergeCell ref="D9:D12"/>
    <mergeCell ref="E9:E12"/>
    <mergeCell ref="C28:C34"/>
    <mergeCell ref="D28:D34"/>
    <mergeCell ref="H9:H12"/>
    <mergeCell ref="A16:A23"/>
    <mergeCell ref="B16:B23"/>
    <mergeCell ref="C16:C23"/>
    <mergeCell ref="D16:D23"/>
    <mergeCell ref="F9:F12"/>
    <mergeCell ref="A35:A38"/>
    <mergeCell ref="B35:B38"/>
    <mergeCell ref="C35:C38"/>
    <mergeCell ref="D35:D38"/>
    <mergeCell ref="A24:A27"/>
    <mergeCell ref="B24:B27"/>
    <mergeCell ref="C24:C27"/>
    <mergeCell ref="D24:D27"/>
    <mergeCell ref="A28:A34"/>
    <mergeCell ref="B28:B3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46" r:id="rId1"/>
  <colBreaks count="1" manualBreakCount="1">
    <brk id="8" max="4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="60" zoomScaleNormal="70" zoomScalePageLayoutView="0" workbookViewId="0" topLeftCell="A1">
      <selection activeCell="H4" sqref="H4"/>
    </sheetView>
  </sheetViews>
  <sheetFormatPr defaultColWidth="9.375" defaultRowHeight="12.75"/>
  <cols>
    <col min="1" max="1" width="10.375" style="43" customWidth="1"/>
    <col min="2" max="2" width="52.625" style="43" customWidth="1"/>
    <col min="3" max="3" width="19.625" style="43" customWidth="1"/>
    <col min="4" max="4" width="19.375" style="43" customWidth="1"/>
    <col min="5" max="5" width="20.625" style="43" customWidth="1"/>
    <col min="6" max="6" width="19.375" style="43" customWidth="1"/>
    <col min="7" max="7" width="20.00390625" style="43" customWidth="1"/>
    <col min="8" max="8" width="19.00390625" style="43" customWidth="1"/>
    <col min="9" max="9" width="17.375" style="43" customWidth="1"/>
    <col min="10" max="10" width="15.00390625" style="43" customWidth="1"/>
    <col min="11" max="11" width="11.375" style="43" customWidth="1"/>
    <col min="12" max="16384" width="9.375" style="43" customWidth="1"/>
  </cols>
  <sheetData>
    <row r="1" spans="8:10" ht="19.5" customHeight="1">
      <c r="H1" s="6" t="s">
        <v>171</v>
      </c>
      <c r="I1" s="44"/>
      <c r="J1" s="45"/>
    </row>
    <row r="2" spans="8:10" ht="19.5" customHeight="1">
      <c r="H2" s="7" t="s">
        <v>253</v>
      </c>
      <c r="I2" s="7"/>
      <c r="J2" s="45"/>
    </row>
    <row r="3" spans="8:10" ht="19.5" customHeight="1">
      <c r="H3" s="8" t="s">
        <v>795</v>
      </c>
      <c r="I3" s="638"/>
      <c r="J3" s="639"/>
    </row>
    <row r="4" spans="8:10" ht="18.75" customHeight="1">
      <c r="H4" s="9" t="s">
        <v>797</v>
      </c>
      <c r="I4" s="9"/>
      <c r="J4" s="7"/>
    </row>
    <row r="6" spans="1:10" ht="18.75">
      <c r="A6" s="1784" t="s">
        <v>747</v>
      </c>
      <c r="B6" s="1784"/>
      <c r="C6" s="1784"/>
      <c r="D6" s="1784"/>
      <c r="E6" s="1784"/>
      <c r="F6" s="1784"/>
      <c r="G6" s="1784"/>
      <c r="H6" s="1784"/>
      <c r="I6" s="1784"/>
      <c r="J6" s="1785"/>
    </row>
    <row r="7" spans="1:10" ht="18.75">
      <c r="A7" s="1780">
        <v>15591000000</v>
      </c>
      <c r="B7" s="1780"/>
      <c r="C7" s="296"/>
      <c r="D7" s="296"/>
      <c r="E7" s="296"/>
      <c r="F7" s="296"/>
      <c r="G7" s="296"/>
      <c r="H7" s="296"/>
      <c r="I7" s="296"/>
      <c r="J7" s="297"/>
    </row>
    <row r="8" spans="1:10" ht="18.75">
      <c r="A8" s="1781" t="s">
        <v>337</v>
      </c>
      <c r="B8" s="1781"/>
      <c r="C8" s="296"/>
      <c r="D8" s="296"/>
      <c r="E8" s="296"/>
      <c r="F8" s="296"/>
      <c r="G8" s="296"/>
      <c r="H8" s="296"/>
      <c r="I8" s="296"/>
      <c r="J8" s="297"/>
    </row>
    <row r="9" ht="13.5" thickBot="1">
      <c r="J9" s="43" t="s">
        <v>307</v>
      </c>
    </row>
    <row r="10" spans="1:10" ht="15.75">
      <c r="A10" s="1786" t="s">
        <v>172</v>
      </c>
      <c r="B10" s="1788" t="s">
        <v>322</v>
      </c>
      <c r="C10" s="1790" t="s">
        <v>320</v>
      </c>
      <c r="D10" s="1791"/>
      <c r="E10" s="1790" t="s">
        <v>254</v>
      </c>
      <c r="F10" s="1792"/>
      <c r="G10" s="1793" t="s">
        <v>244</v>
      </c>
      <c r="H10" s="1794"/>
      <c r="I10" s="1795"/>
      <c r="J10" s="1796"/>
    </row>
    <row r="11" spans="1:10" s="47" customFormat="1" ht="65.25" customHeight="1">
      <c r="A11" s="1787"/>
      <c r="B11" s="1789"/>
      <c r="C11" s="320" t="s">
        <v>533</v>
      </c>
      <c r="D11" s="284" t="s">
        <v>686</v>
      </c>
      <c r="E11" s="320" t="s">
        <v>533</v>
      </c>
      <c r="F11" s="284" t="s">
        <v>686</v>
      </c>
      <c r="G11" s="320" t="s">
        <v>533</v>
      </c>
      <c r="H11" s="46" t="s">
        <v>321</v>
      </c>
      <c r="I11" s="46" t="s">
        <v>686</v>
      </c>
      <c r="J11" s="980" t="s">
        <v>321</v>
      </c>
    </row>
    <row r="12" spans="1:10" ht="12.75" customHeight="1">
      <c r="A12" s="48">
        <v>1</v>
      </c>
      <c r="B12" s="49">
        <v>2</v>
      </c>
      <c r="C12" s="347" t="s">
        <v>311</v>
      </c>
      <c r="D12" s="348">
        <v>4</v>
      </c>
      <c r="E12" s="48">
        <v>5</v>
      </c>
      <c r="F12" s="348">
        <v>6</v>
      </c>
      <c r="G12" s="48">
        <v>7</v>
      </c>
      <c r="H12" s="50">
        <v>8</v>
      </c>
      <c r="I12" s="50">
        <v>9</v>
      </c>
      <c r="J12" s="51">
        <v>10</v>
      </c>
    </row>
    <row r="13" spans="1:10" s="364" customFormat="1" ht="23.25" customHeight="1">
      <c r="A13" s="1782" t="s">
        <v>316</v>
      </c>
      <c r="B13" s="1783"/>
      <c r="C13" s="349"/>
      <c r="D13" s="360"/>
      <c r="E13" s="361"/>
      <c r="F13" s="362"/>
      <c r="G13" s="361"/>
      <c r="H13" s="363"/>
      <c r="I13" s="363"/>
      <c r="J13" s="362"/>
    </row>
    <row r="14" spans="1:10" s="52" customFormat="1" ht="15.75">
      <c r="A14" s="95">
        <v>200000</v>
      </c>
      <c r="B14" s="96" t="s">
        <v>174</v>
      </c>
      <c r="C14" s="610">
        <f>E14+G14</f>
        <v>155602287</v>
      </c>
      <c r="D14" s="285">
        <f>F14+I14</f>
        <v>80811402.77</v>
      </c>
      <c r="E14" s="353">
        <f aca="true" t="shared" si="0" ref="E14:J14">E15</f>
        <v>33810961</v>
      </c>
      <c r="F14" s="353">
        <f t="shared" si="0"/>
        <v>27814387.560000002</v>
      </c>
      <c r="G14" s="353">
        <f t="shared" si="0"/>
        <v>121791326</v>
      </c>
      <c r="H14" s="165">
        <f t="shared" si="0"/>
        <v>121207822</v>
      </c>
      <c r="I14" s="165">
        <f t="shared" si="0"/>
        <v>52997015.20999999</v>
      </c>
      <c r="J14" s="170">
        <f t="shared" si="0"/>
        <v>52903511.20999999</v>
      </c>
    </row>
    <row r="15" spans="1:10" s="47" customFormat="1" ht="35.25" customHeight="1">
      <c r="A15" s="97">
        <v>208000</v>
      </c>
      <c r="B15" s="99" t="s">
        <v>175</v>
      </c>
      <c r="C15" s="608">
        <f>E15+G15</f>
        <v>155602287</v>
      </c>
      <c r="D15" s="171">
        <f>F15+I15</f>
        <v>80811402.77</v>
      </c>
      <c r="E15" s="354">
        <f>E16-E17+E18</f>
        <v>33810961</v>
      </c>
      <c r="F15" s="355">
        <f>F16-F17+F18</f>
        <v>27814387.560000002</v>
      </c>
      <c r="G15" s="350">
        <f>G16+G18</f>
        <v>121791326</v>
      </c>
      <c r="H15" s="166">
        <f>H16+H18</f>
        <v>121207822</v>
      </c>
      <c r="I15" s="168">
        <f>I16+I18</f>
        <v>52997015.20999999</v>
      </c>
      <c r="J15" s="171">
        <f>J16+J18</f>
        <v>52903511.20999999</v>
      </c>
    </row>
    <row r="16" spans="1:10" s="47" customFormat="1" ht="21" customHeight="1">
      <c r="A16" s="97">
        <v>208100</v>
      </c>
      <c r="B16" s="100" t="s">
        <v>176</v>
      </c>
      <c r="C16" s="608">
        <f>E16+G16</f>
        <v>156602287</v>
      </c>
      <c r="D16" s="175">
        <f>F16+I16</f>
        <v>81811402.77</v>
      </c>
      <c r="E16" s="606">
        <f>1000000+145028783+300000</f>
        <v>146328783</v>
      </c>
      <c r="F16" s="124">
        <v>74865709</v>
      </c>
      <c r="G16" s="356">
        <v>10273504</v>
      </c>
      <c r="H16" s="609">
        <v>9690000</v>
      </c>
      <c r="I16" s="603">
        <v>6945693.77</v>
      </c>
      <c r="J16" s="644">
        <v>6852189.77</v>
      </c>
    </row>
    <row r="17" spans="1:15" s="47" customFormat="1" ht="20.25" customHeight="1">
      <c r="A17" s="97">
        <v>208200</v>
      </c>
      <c r="B17" s="100" t="s">
        <v>177</v>
      </c>
      <c r="C17" s="350">
        <f aca="true" t="shared" si="1" ref="C17:C26">E17+G17</f>
        <v>1000000</v>
      </c>
      <c r="D17" s="175">
        <f>F17+I17</f>
        <v>1000000</v>
      </c>
      <c r="E17" s="356">
        <v>1000000</v>
      </c>
      <c r="F17" s="124">
        <v>1000000</v>
      </c>
      <c r="G17" s="356"/>
      <c r="H17" s="169"/>
      <c r="I17" s="603"/>
      <c r="J17" s="644"/>
      <c r="O17" s="43"/>
    </row>
    <row r="18" spans="1:17" ht="33" customHeight="1">
      <c r="A18" s="97">
        <v>208400</v>
      </c>
      <c r="B18" s="99" t="s">
        <v>178</v>
      </c>
      <c r="C18" s="350">
        <f t="shared" si="1"/>
        <v>0</v>
      </c>
      <c r="D18" s="175">
        <f>F18+I18</f>
        <v>0</v>
      </c>
      <c r="E18" s="356">
        <v>-111517822</v>
      </c>
      <c r="F18" s="124">
        <v>-46051321.44</v>
      </c>
      <c r="G18" s="356">
        <v>111517822</v>
      </c>
      <c r="H18" s="978">
        <f>G18</f>
        <v>111517822</v>
      </c>
      <c r="I18" s="604">
        <v>46051321.44</v>
      </c>
      <c r="J18" s="644">
        <f>I18</f>
        <v>46051321.44</v>
      </c>
      <c r="Q18" s="322"/>
    </row>
    <row r="19" spans="1:22" ht="15.75">
      <c r="A19" s="101" t="s">
        <v>261</v>
      </c>
      <c r="B19" s="96" t="s">
        <v>317</v>
      </c>
      <c r="C19" s="611">
        <f aca="true" t="shared" si="2" ref="C19:J19">C14</f>
        <v>155602287</v>
      </c>
      <c r="D19" s="285">
        <f t="shared" si="2"/>
        <v>80811402.77</v>
      </c>
      <c r="E19" s="351">
        <f t="shared" si="2"/>
        <v>33810961</v>
      </c>
      <c r="F19" s="640">
        <f t="shared" si="2"/>
        <v>27814387.560000002</v>
      </c>
      <c r="G19" s="351">
        <f t="shared" si="2"/>
        <v>121791326</v>
      </c>
      <c r="H19" s="167">
        <f t="shared" si="2"/>
        <v>121207822</v>
      </c>
      <c r="I19" s="646">
        <f t="shared" si="2"/>
        <v>52997015.20999999</v>
      </c>
      <c r="J19" s="640">
        <f t="shared" si="2"/>
        <v>52903511.20999999</v>
      </c>
      <c r="V19" s="322"/>
    </row>
    <row r="20" spans="1:10" ht="15.75">
      <c r="A20" s="101"/>
      <c r="B20" s="96"/>
      <c r="C20" s="351"/>
      <c r="D20" s="174"/>
      <c r="E20" s="357"/>
      <c r="F20" s="641"/>
      <c r="G20" s="359"/>
      <c r="H20" s="173"/>
      <c r="I20" s="647"/>
      <c r="J20" s="648"/>
    </row>
    <row r="21" spans="1:10" s="47" customFormat="1" ht="21" customHeight="1">
      <c r="A21" s="1782" t="s">
        <v>318</v>
      </c>
      <c r="B21" s="1783"/>
      <c r="C21" s="351"/>
      <c r="D21" s="607"/>
      <c r="E21" s="365"/>
      <c r="F21" s="642"/>
      <c r="G21" s="356"/>
      <c r="H21" s="169"/>
      <c r="I21" s="603"/>
      <c r="J21" s="644"/>
    </row>
    <row r="22" spans="1:10" s="52" customFormat="1" ht="30.75" customHeight="1">
      <c r="A22" s="95">
        <v>600000</v>
      </c>
      <c r="B22" s="102" t="s">
        <v>179</v>
      </c>
      <c r="C22" s="611">
        <f>E22+G22</f>
        <v>155602287</v>
      </c>
      <c r="D22" s="607">
        <f>F22+I22</f>
        <v>80811402.77</v>
      </c>
      <c r="E22" s="358">
        <f aca="true" t="shared" si="3" ref="E22:J22">E23</f>
        <v>33810961</v>
      </c>
      <c r="F22" s="643">
        <f t="shared" si="3"/>
        <v>27814387.560000002</v>
      </c>
      <c r="G22" s="977">
        <f t="shared" si="3"/>
        <v>121791326</v>
      </c>
      <c r="H22" s="979">
        <f t="shared" si="3"/>
        <v>121207822</v>
      </c>
      <c r="I22" s="646">
        <f t="shared" si="3"/>
        <v>52997015.20999999</v>
      </c>
      <c r="J22" s="640">
        <f t="shared" si="3"/>
        <v>52903511.20999999</v>
      </c>
    </row>
    <row r="23" spans="1:14" s="47" customFormat="1" ht="23.25" customHeight="1">
      <c r="A23" s="97">
        <v>602000</v>
      </c>
      <c r="B23" s="100" t="s">
        <v>319</v>
      </c>
      <c r="C23" s="608">
        <f t="shared" si="1"/>
        <v>155602287</v>
      </c>
      <c r="D23" s="172">
        <f>F23+I23</f>
        <v>80811402.77</v>
      </c>
      <c r="E23" s="356">
        <f aca="true" t="shared" si="4" ref="E23:J23">E15</f>
        <v>33810961</v>
      </c>
      <c r="F23" s="644">
        <f t="shared" si="4"/>
        <v>27814387.560000002</v>
      </c>
      <c r="G23" s="356">
        <f t="shared" si="4"/>
        <v>121791326</v>
      </c>
      <c r="H23" s="169">
        <f t="shared" si="4"/>
        <v>121207822</v>
      </c>
      <c r="I23" s="603">
        <f t="shared" si="4"/>
        <v>52997015.20999999</v>
      </c>
      <c r="J23" s="124">
        <f t="shared" si="4"/>
        <v>52903511.20999999</v>
      </c>
      <c r="N23" s="47" t="s">
        <v>173</v>
      </c>
    </row>
    <row r="24" spans="1:10" s="47" customFormat="1" ht="18" customHeight="1">
      <c r="A24" s="97">
        <v>602100</v>
      </c>
      <c r="B24" s="100" t="s">
        <v>176</v>
      </c>
      <c r="C24" s="608">
        <f t="shared" si="1"/>
        <v>156602287</v>
      </c>
      <c r="D24" s="175">
        <f>F24+I24</f>
        <v>81811402.77</v>
      </c>
      <c r="E24" s="356">
        <f aca="true" t="shared" si="5" ref="E24:J24">E16</f>
        <v>146328783</v>
      </c>
      <c r="F24" s="124">
        <f t="shared" si="5"/>
        <v>74865709</v>
      </c>
      <c r="G24" s="356">
        <f t="shared" si="5"/>
        <v>10273504</v>
      </c>
      <c r="H24" s="169">
        <f t="shared" si="5"/>
        <v>9690000</v>
      </c>
      <c r="I24" s="603">
        <f t="shared" si="5"/>
        <v>6945693.77</v>
      </c>
      <c r="J24" s="124">
        <f t="shared" si="5"/>
        <v>6852189.77</v>
      </c>
    </row>
    <row r="25" spans="1:10" s="47" customFormat="1" ht="18" customHeight="1">
      <c r="A25" s="103">
        <v>602200</v>
      </c>
      <c r="B25" s="104" t="s">
        <v>177</v>
      </c>
      <c r="C25" s="350">
        <f t="shared" si="1"/>
        <v>1000000</v>
      </c>
      <c r="D25" s="175">
        <f>F25+I25</f>
        <v>1000000</v>
      </c>
      <c r="E25" s="976">
        <v>1000000</v>
      </c>
      <c r="F25" s="645">
        <v>1000000</v>
      </c>
      <c r="G25" s="356"/>
      <c r="H25" s="169"/>
      <c r="I25" s="603"/>
      <c r="J25" s="124"/>
    </row>
    <row r="26" spans="1:10" ht="49.5" customHeight="1">
      <c r="A26" s="97">
        <v>602400</v>
      </c>
      <c r="B26" s="99" t="s">
        <v>178</v>
      </c>
      <c r="C26" s="350">
        <f t="shared" si="1"/>
        <v>0</v>
      </c>
      <c r="D26" s="175">
        <f>F26+I26</f>
        <v>0</v>
      </c>
      <c r="E26" s="356">
        <f aca="true" t="shared" si="6" ref="E26:J26">E18</f>
        <v>-111517822</v>
      </c>
      <c r="F26" s="124">
        <f t="shared" si="6"/>
        <v>-46051321.44</v>
      </c>
      <c r="G26" s="356">
        <f t="shared" si="6"/>
        <v>111517822</v>
      </c>
      <c r="H26" s="169">
        <f t="shared" si="6"/>
        <v>111517822</v>
      </c>
      <c r="I26" s="603">
        <f t="shared" si="6"/>
        <v>46051321.44</v>
      </c>
      <c r="J26" s="124">
        <f t="shared" si="6"/>
        <v>46051321.44</v>
      </c>
    </row>
    <row r="27" spans="1:10" s="58" customFormat="1" ht="16.5" thickBot="1">
      <c r="A27" s="286" t="s">
        <v>261</v>
      </c>
      <c r="B27" s="287" t="s">
        <v>317</v>
      </c>
      <c r="C27" s="612">
        <f>C22</f>
        <v>155602287</v>
      </c>
      <c r="D27" s="289">
        <f aca="true" t="shared" si="7" ref="D27:J27">D22</f>
        <v>80811402.77</v>
      </c>
      <c r="E27" s="352">
        <f t="shared" si="7"/>
        <v>33810961</v>
      </c>
      <c r="F27" s="289">
        <f t="shared" si="7"/>
        <v>27814387.560000002</v>
      </c>
      <c r="G27" s="352">
        <f t="shared" si="7"/>
        <v>121791326</v>
      </c>
      <c r="H27" s="288">
        <f t="shared" si="7"/>
        <v>121207822</v>
      </c>
      <c r="I27" s="288">
        <f t="shared" si="7"/>
        <v>52997015.20999999</v>
      </c>
      <c r="J27" s="289">
        <f t="shared" si="7"/>
        <v>52903511.20999999</v>
      </c>
    </row>
    <row r="28" spans="1:10" s="58" customFormat="1" ht="15.75">
      <c r="A28" s="218"/>
      <c r="B28" s="219"/>
      <c r="C28" s="53"/>
      <c r="D28" s="53"/>
      <c r="E28" s="54"/>
      <c r="F28" s="55"/>
      <c r="G28" s="56"/>
      <c r="H28" s="57"/>
      <c r="I28" s="56"/>
      <c r="J28" s="56"/>
    </row>
    <row r="29" spans="1:10" s="58" customFormat="1" ht="15.75">
      <c r="A29" s="59"/>
      <c r="B29" s="60"/>
      <c r="C29" s="60"/>
      <c r="D29" s="60"/>
      <c r="E29" s="61"/>
      <c r="F29" s="61"/>
      <c r="G29" s="62"/>
      <c r="H29" s="62"/>
      <c r="I29" s="62"/>
      <c r="J29" s="62"/>
    </row>
    <row r="30" spans="1:7" ht="18.75">
      <c r="A30" s="402" t="s">
        <v>554</v>
      </c>
      <c r="B30" s="402"/>
      <c r="D30" s="43"/>
      <c r="G30" s="818" t="s">
        <v>555</v>
      </c>
    </row>
    <row r="31" spans="1:6" ht="12.75">
      <c r="A31" s="64"/>
      <c r="B31" s="65"/>
      <c r="C31" s="65"/>
      <c r="D31" s="65"/>
      <c r="E31" s="65"/>
      <c r="F31" s="65"/>
    </row>
    <row r="32" spans="1:6" ht="12.75">
      <c r="A32" s="64"/>
      <c r="B32" s="65"/>
      <c r="C32" s="65"/>
      <c r="D32" s="65"/>
      <c r="E32" s="65"/>
      <c r="F32" s="65"/>
    </row>
    <row r="33" spans="1:6" ht="12.75">
      <c r="A33" s="64"/>
      <c r="B33" s="65"/>
      <c r="C33" s="65"/>
      <c r="D33" s="65"/>
      <c r="E33" s="65"/>
      <c r="F33" s="66"/>
    </row>
    <row r="34" ht="12.75">
      <c r="A34" s="64"/>
    </row>
    <row r="35" ht="12.75">
      <c r="A35" s="64"/>
    </row>
    <row r="36" ht="12.75">
      <c r="A36" s="64"/>
    </row>
    <row r="37" ht="12.75">
      <c r="A37" s="64"/>
    </row>
  </sheetData>
  <sheetProtection/>
  <mergeCells count="10">
    <mergeCell ref="A13:B13"/>
    <mergeCell ref="A21:B21"/>
    <mergeCell ref="A6:J6"/>
    <mergeCell ref="A10:A11"/>
    <mergeCell ref="B10:B11"/>
    <mergeCell ref="C10:D10"/>
    <mergeCell ref="E10:F10"/>
    <mergeCell ref="G10:J10"/>
    <mergeCell ref="A8:B8"/>
    <mergeCell ref="A7:B7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0"/>
  <sheetViews>
    <sheetView view="pageBreakPreview" zoomScaleNormal="60" zoomScaleSheetLayoutView="100" zoomScalePageLayoutView="70" workbookViewId="0" topLeftCell="A395">
      <selection activeCell="H12" sqref="H12:H13"/>
    </sheetView>
  </sheetViews>
  <sheetFormatPr defaultColWidth="9.375" defaultRowHeight="12.75"/>
  <cols>
    <col min="1" max="1" width="12.375" style="136" customWidth="1"/>
    <col min="2" max="3" width="7.375" style="137" customWidth="1"/>
    <col min="4" max="4" width="41.375" style="84" customWidth="1"/>
    <col min="5" max="5" width="16.375" style="385" customWidth="1"/>
    <col min="6" max="6" width="17.125" style="520" customWidth="1"/>
    <col min="7" max="7" width="10.375" style="587" customWidth="1"/>
    <col min="8" max="8" width="15.75390625" style="385" customWidth="1"/>
    <col min="9" max="9" width="16.25390625" style="1535" customWidth="1"/>
    <col min="10" max="10" width="13.75390625" style="385" customWidth="1"/>
    <col min="11" max="11" width="15.875" style="520" customWidth="1"/>
    <col min="12" max="12" width="16.625" style="385" customWidth="1"/>
    <col min="13" max="13" width="11.00390625" style="136" customWidth="1"/>
    <col min="14" max="14" width="13.00390625" style="84" customWidth="1"/>
    <col min="15" max="15" width="16.625" style="84" bestFit="1" customWidth="1"/>
    <col min="16" max="16" width="13.00390625" style="84" bestFit="1" customWidth="1"/>
    <col min="17" max="16384" width="9.375" style="84" customWidth="1"/>
  </cols>
  <sheetData>
    <row r="1" spans="7:15" ht="15.75">
      <c r="G1" s="521"/>
      <c r="K1" s="76" t="s">
        <v>221</v>
      </c>
      <c r="N1" s="378"/>
      <c r="O1" s="80"/>
    </row>
    <row r="2" spans="7:15" ht="15.75">
      <c r="G2" s="521"/>
      <c r="K2" s="703" t="s">
        <v>192</v>
      </c>
      <c r="M2" s="522"/>
      <c r="N2" s="378"/>
      <c r="O2" s="80"/>
    </row>
    <row r="3" spans="7:15" ht="15.75">
      <c r="G3" s="521"/>
      <c r="K3" s="374" t="s">
        <v>798</v>
      </c>
      <c r="L3" s="523"/>
      <c r="N3" s="80"/>
      <c r="O3" s="80"/>
    </row>
    <row r="4" spans="7:15" ht="15.75">
      <c r="G4" s="521"/>
      <c r="K4" s="375" t="s">
        <v>797</v>
      </c>
      <c r="L4" s="524"/>
      <c r="M4" s="137"/>
      <c r="N4" s="80"/>
      <c r="O4" s="80"/>
    </row>
    <row r="5" spans="7:15" ht="5.25" customHeight="1">
      <c r="G5" s="521"/>
      <c r="N5" s="80"/>
      <c r="O5" s="80"/>
    </row>
    <row r="6" spans="2:15" ht="22.5" customHeight="1">
      <c r="B6" s="84"/>
      <c r="C6" s="1815" t="s">
        <v>690</v>
      </c>
      <c r="D6" s="1815"/>
      <c r="E6" s="1815"/>
      <c r="F6" s="1815"/>
      <c r="G6" s="1815"/>
      <c r="H6" s="1815"/>
      <c r="I6" s="1815"/>
      <c r="J6" s="1815"/>
      <c r="K6" s="1815"/>
      <c r="L6" s="1815"/>
      <c r="M6" s="1815"/>
      <c r="N6" s="80"/>
      <c r="O6" s="80"/>
    </row>
    <row r="7" spans="2:13" ht="15" customHeight="1">
      <c r="B7" s="84"/>
      <c r="C7" s="134"/>
      <c r="D7" s="134"/>
      <c r="E7" s="134"/>
      <c r="F7" s="134"/>
      <c r="G7" s="134"/>
      <c r="H7" s="134"/>
      <c r="I7" s="1536"/>
      <c r="J7" s="134"/>
      <c r="K7" s="134"/>
      <c r="L7" s="134"/>
      <c r="M7" s="134"/>
    </row>
    <row r="8" spans="1:13" ht="22.5" customHeight="1">
      <c r="A8" s="1780">
        <v>15591000000</v>
      </c>
      <c r="B8" s="1780"/>
      <c r="C8" s="1780"/>
      <c r="D8" s="1780"/>
      <c r="E8" s="134"/>
      <c r="F8" s="134"/>
      <c r="G8" s="134"/>
      <c r="H8" s="134"/>
      <c r="I8" s="1536"/>
      <c r="J8" s="134"/>
      <c r="K8" s="134"/>
      <c r="L8" s="134"/>
      <c r="M8" s="134"/>
    </row>
    <row r="9" spans="1:13" ht="18" customHeight="1">
      <c r="A9" s="1781" t="s">
        <v>337</v>
      </c>
      <c r="B9" s="1781"/>
      <c r="C9" s="1781"/>
      <c r="D9" s="1781"/>
      <c r="E9" s="134"/>
      <c r="F9" s="134"/>
      <c r="G9" s="134"/>
      <c r="H9" s="134"/>
      <c r="I9" s="1536"/>
      <c r="J9" s="134"/>
      <c r="K9" s="134"/>
      <c r="L9" s="134"/>
      <c r="M9" s="134"/>
    </row>
    <row r="10" spans="4:13" ht="19.5" customHeight="1" thickBot="1">
      <c r="D10" s="80"/>
      <c r="E10" s="137"/>
      <c r="F10" s="143"/>
      <c r="G10" s="525"/>
      <c r="H10" s="137"/>
      <c r="I10" s="1537"/>
      <c r="J10" s="137"/>
      <c r="K10" s="143"/>
      <c r="L10" s="137"/>
      <c r="M10" s="83" t="s">
        <v>307</v>
      </c>
    </row>
    <row r="11" spans="1:15" ht="69" customHeight="1">
      <c r="A11" s="1804" t="s">
        <v>341</v>
      </c>
      <c r="B11" s="1798" t="s">
        <v>342</v>
      </c>
      <c r="C11" s="1801" t="s">
        <v>308</v>
      </c>
      <c r="D11" s="1818" t="s">
        <v>343</v>
      </c>
      <c r="E11" s="1819" t="s">
        <v>193</v>
      </c>
      <c r="F11" s="1820"/>
      <c r="G11" s="1821"/>
      <c r="H11" s="1824" t="s">
        <v>244</v>
      </c>
      <c r="I11" s="1824"/>
      <c r="J11" s="1824"/>
      <c r="K11" s="1822" t="s">
        <v>191</v>
      </c>
      <c r="L11" s="1822"/>
      <c r="M11" s="1823"/>
      <c r="O11" s="139"/>
    </row>
    <row r="12" spans="1:13" ht="16.5" customHeight="1">
      <c r="A12" s="1805"/>
      <c r="B12" s="1799"/>
      <c r="C12" s="1802"/>
      <c r="D12" s="1816"/>
      <c r="E12" s="1809" t="s">
        <v>491</v>
      </c>
      <c r="F12" s="1811" t="s">
        <v>686</v>
      </c>
      <c r="G12" s="1816" t="s">
        <v>243</v>
      </c>
      <c r="H12" s="1809" t="s">
        <v>491</v>
      </c>
      <c r="I12" s="1811" t="s">
        <v>686</v>
      </c>
      <c r="J12" s="1816" t="s">
        <v>243</v>
      </c>
      <c r="K12" s="1809" t="s">
        <v>491</v>
      </c>
      <c r="L12" s="1811" t="s">
        <v>686</v>
      </c>
      <c r="M12" s="1813" t="s">
        <v>243</v>
      </c>
    </row>
    <row r="13" spans="1:13" ht="53.25" customHeight="1" thickBot="1">
      <c r="A13" s="1806"/>
      <c r="B13" s="1800"/>
      <c r="C13" s="1803"/>
      <c r="D13" s="1817"/>
      <c r="E13" s="1810"/>
      <c r="F13" s="1812"/>
      <c r="G13" s="1817"/>
      <c r="H13" s="1810"/>
      <c r="I13" s="1812"/>
      <c r="J13" s="1817"/>
      <c r="K13" s="1810"/>
      <c r="L13" s="1812"/>
      <c r="M13" s="1814"/>
    </row>
    <row r="14" spans="1:13" ht="16.5" thickBot="1">
      <c r="A14" s="195">
        <v>1</v>
      </c>
      <c r="B14" s="196">
        <v>2</v>
      </c>
      <c r="C14" s="196">
        <v>3</v>
      </c>
      <c r="D14" s="196">
        <v>4</v>
      </c>
      <c r="E14" s="196">
        <v>5</v>
      </c>
      <c r="F14" s="220">
        <v>6</v>
      </c>
      <c r="G14" s="196" t="s">
        <v>245</v>
      </c>
      <c r="H14" s="196">
        <v>8</v>
      </c>
      <c r="I14" s="1538">
        <v>9</v>
      </c>
      <c r="J14" s="196" t="s">
        <v>246</v>
      </c>
      <c r="K14" s="196">
        <v>11</v>
      </c>
      <c r="L14" s="196">
        <v>12</v>
      </c>
      <c r="M14" s="197" t="s">
        <v>247</v>
      </c>
    </row>
    <row r="15" spans="1:15" s="133" customFormat="1" ht="48.75" customHeight="1" thickBot="1">
      <c r="A15" s="192" t="s">
        <v>77</v>
      </c>
      <c r="B15" s="193"/>
      <c r="C15" s="193"/>
      <c r="D15" s="194" t="s">
        <v>8</v>
      </c>
      <c r="E15" s="1281">
        <f>E16</f>
        <v>113164148</v>
      </c>
      <c r="F15" s="1282">
        <f>F16</f>
        <v>85676619.02</v>
      </c>
      <c r="G15" s="526">
        <f aca="true" t="shared" si="0" ref="G15:G20">F15/E15</f>
        <v>0.7571003761721424</v>
      </c>
      <c r="H15" s="1281">
        <f>H16</f>
        <v>25911813</v>
      </c>
      <c r="I15" s="1281">
        <f>I16</f>
        <v>16981024.56</v>
      </c>
      <c r="J15" s="665">
        <f>I15/H15</f>
        <v>0.6553391134769303</v>
      </c>
      <c r="K15" s="386">
        <f>E15+H15</f>
        <v>139075961</v>
      </c>
      <c r="L15" s="386">
        <f aca="true" t="shared" si="1" ref="K15:L28">F15+I15</f>
        <v>102657643.58</v>
      </c>
      <c r="M15" s="527">
        <f aca="true" t="shared" si="2" ref="M15:M34">L15/K15</f>
        <v>0.7381408177362873</v>
      </c>
      <c r="N15" s="140"/>
      <c r="O15" s="140"/>
    </row>
    <row r="16" spans="1:15" s="138" customFormat="1" ht="48.75" customHeight="1">
      <c r="A16" s="693" t="s">
        <v>78</v>
      </c>
      <c r="B16" s="686"/>
      <c r="C16" s="686"/>
      <c r="D16" s="701" t="s">
        <v>9</v>
      </c>
      <c r="E16" s="1283">
        <f>E17+E27+E31+E35+E38+E41+E45+E47+E49+E51+E54+E58+E56</f>
        <v>113164148</v>
      </c>
      <c r="F16" s="1283">
        <f>F17+F27+F31+F35+F38+F41+F45+F47+F49+F51+F54+F58+F56</f>
        <v>85676619.02</v>
      </c>
      <c r="G16" s="689">
        <f>F16/E16</f>
        <v>0.7571003761721424</v>
      </c>
      <c r="H16" s="1283">
        <f>H17+H27+H31+H35+H38+H43+H45+H47+H49+H51+H54+H58</f>
        <v>25911813</v>
      </c>
      <c r="I16" s="1283">
        <f>I17+I27+I31+I35+I38+I43+I45+I47+I49+I51+I54+I58</f>
        <v>16981024.56</v>
      </c>
      <c r="J16" s="690">
        <f>I16/H16</f>
        <v>0.6553391134769303</v>
      </c>
      <c r="K16" s="688">
        <f>E16+H16</f>
        <v>139075961</v>
      </c>
      <c r="L16" s="688">
        <f t="shared" si="1"/>
        <v>102657643.58</v>
      </c>
      <c r="M16" s="702">
        <f t="shared" si="2"/>
        <v>0.7381408177362873</v>
      </c>
      <c r="N16" s="140"/>
      <c r="O16" s="140"/>
    </row>
    <row r="17" spans="1:15" ht="84" customHeight="1">
      <c r="A17" s="163" t="s">
        <v>79</v>
      </c>
      <c r="B17" s="164" t="s">
        <v>80</v>
      </c>
      <c r="C17" s="164" t="s">
        <v>195</v>
      </c>
      <c r="D17" s="117" t="s">
        <v>188</v>
      </c>
      <c r="E17" s="1277">
        <f>E18</f>
        <v>26800940</v>
      </c>
      <c r="F17" s="1278">
        <f>F18</f>
        <v>18716124.25</v>
      </c>
      <c r="G17" s="529">
        <f t="shared" si="0"/>
        <v>0.6983383511921597</v>
      </c>
      <c r="H17" s="1277">
        <f>H18+H21</f>
        <v>2095737</v>
      </c>
      <c r="I17" s="1277">
        <f>I18+I21</f>
        <v>2095757.69</v>
      </c>
      <c r="J17" s="530">
        <f>I17/H17</f>
        <v>1.000009872421969</v>
      </c>
      <c r="K17" s="387">
        <f aca="true" t="shared" si="3" ref="K17:K22">E17+H17</f>
        <v>28896677</v>
      </c>
      <c r="L17" s="387">
        <f t="shared" si="1"/>
        <v>20811881.94</v>
      </c>
      <c r="M17" s="531">
        <f t="shared" si="2"/>
        <v>0.7202171356934918</v>
      </c>
      <c r="N17" s="140"/>
      <c r="O17" s="140"/>
    </row>
    <row r="18" spans="1:15" ht="15.75">
      <c r="A18" s="157"/>
      <c r="B18" s="161"/>
      <c r="C18" s="161"/>
      <c r="D18" s="109" t="s">
        <v>248</v>
      </c>
      <c r="E18" s="1280">
        <v>26800940</v>
      </c>
      <c r="F18" s="1284">
        <v>18716124.25</v>
      </c>
      <c r="G18" s="532">
        <f>F18/E18</f>
        <v>0.6983383511921597</v>
      </c>
      <c r="H18" s="1285">
        <v>0</v>
      </c>
      <c r="I18" s="1285">
        <f>21.74+0.02</f>
        <v>21.759999999999998</v>
      </c>
      <c r="J18" s="116"/>
      <c r="K18" s="388">
        <f t="shared" si="3"/>
        <v>26800940</v>
      </c>
      <c r="L18" s="388">
        <f>F18+I18</f>
        <v>18716146.01</v>
      </c>
      <c r="M18" s="533">
        <f t="shared" si="2"/>
        <v>0.6983391631039807</v>
      </c>
      <c r="N18" s="140"/>
      <c r="O18" s="140"/>
    </row>
    <row r="19" spans="1:15" ht="15.75">
      <c r="A19" s="157"/>
      <c r="B19" s="161"/>
      <c r="C19" s="161"/>
      <c r="D19" s="112" t="s">
        <v>249</v>
      </c>
      <c r="E19" s="1285">
        <v>19731340</v>
      </c>
      <c r="F19" s="1286">
        <v>14082224.64</v>
      </c>
      <c r="G19" s="534">
        <f t="shared" si="0"/>
        <v>0.7136983418257453</v>
      </c>
      <c r="H19" s="1285">
        <v>0</v>
      </c>
      <c r="I19" s="1285"/>
      <c r="J19" s="116"/>
      <c r="K19" s="116">
        <f t="shared" si="3"/>
        <v>19731340</v>
      </c>
      <c r="L19" s="116">
        <f t="shared" si="1"/>
        <v>14082224.64</v>
      </c>
      <c r="M19" s="535">
        <f t="shared" si="2"/>
        <v>0.7136983418257453</v>
      </c>
      <c r="N19" s="140"/>
      <c r="O19" s="140"/>
    </row>
    <row r="20" spans="1:15" ht="31.5">
      <c r="A20" s="157"/>
      <c r="B20" s="161"/>
      <c r="C20" s="161"/>
      <c r="D20" s="112" t="s">
        <v>250</v>
      </c>
      <c r="E20" s="1285">
        <v>2137591</v>
      </c>
      <c r="F20" s="1286">
        <v>983132.96</v>
      </c>
      <c r="G20" s="534">
        <f t="shared" si="0"/>
        <v>0.45992566398342805</v>
      </c>
      <c r="H20" s="1285">
        <v>0</v>
      </c>
      <c r="I20" s="1285"/>
      <c r="J20" s="116"/>
      <c r="K20" s="116">
        <f t="shared" si="3"/>
        <v>2137591</v>
      </c>
      <c r="L20" s="116">
        <f t="shared" si="1"/>
        <v>983132.96</v>
      </c>
      <c r="M20" s="535">
        <f t="shared" si="2"/>
        <v>0.45992566398342805</v>
      </c>
      <c r="N20" s="140"/>
      <c r="O20" s="140"/>
    </row>
    <row r="21" spans="1:15" ht="15.75">
      <c r="A21" s="157"/>
      <c r="B21" s="161"/>
      <c r="C21" s="161"/>
      <c r="D21" s="109" t="s">
        <v>251</v>
      </c>
      <c r="E21" s="1280"/>
      <c r="F21" s="1284"/>
      <c r="G21" s="536"/>
      <c r="H21" s="1280">
        <f>H22</f>
        <v>2095737</v>
      </c>
      <c r="I21" s="1280">
        <f>I22</f>
        <v>2095735.93</v>
      </c>
      <c r="J21" s="543">
        <f>I21/H21</f>
        <v>0.9999994894397531</v>
      </c>
      <c r="K21" s="388">
        <f t="shared" si="3"/>
        <v>2095737</v>
      </c>
      <c r="L21" s="388">
        <f t="shared" si="1"/>
        <v>2095735.93</v>
      </c>
      <c r="M21" s="557">
        <f t="shared" si="2"/>
        <v>0.9999994894397531</v>
      </c>
      <c r="N21" s="140"/>
      <c r="O21" s="140"/>
    </row>
    <row r="22" spans="1:15" s="123" customFormat="1" ht="15" customHeight="1">
      <c r="A22" s="202"/>
      <c r="B22" s="186"/>
      <c r="C22" s="186"/>
      <c r="D22" s="112" t="s">
        <v>252</v>
      </c>
      <c r="E22" s="1280"/>
      <c r="F22" s="1284"/>
      <c r="G22" s="389"/>
      <c r="H22" s="1286">
        <v>2095737</v>
      </c>
      <c r="I22" s="1286">
        <v>2095735.93</v>
      </c>
      <c r="J22" s="544">
        <f>I22/H22</f>
        <v>0.9999994894397531</v>
      </c>
      <c r="K22" s="116">
        <f t="shared" si="3"/>
        <v>2095737</v>
      </c>
      <c r="L22" s="116">
        <f>F22+I22</f>
        <v>2095735.93</v>
      </c>
      <c r="M22" s="558">
        <f>L22/K22</f>
        <v>0.9999994894397531</v>
      </c>
      <c r="N22" s="140"/>
      <c r="O22" s="140"/>
    </row>
    <row r="23" spans="1:16" s="123" customFormat="1" ht="15.75">
      <c r="A23" s="122" t="s">
        <v>336</v>
      </c>
      <c r="B23" s="186" t="s">
        <v>324</v>
      </c>
      <c r="C23" s="186"/>
      <c r="D23" s="109" t="s">
        <v>335</v>
      </c>
      <c r="E23" s="1280">
        <f>E27+E31</f>
        <v>26770168</v>
      </c>
      <c r="F23" s="1280">
        <f>F27+F31</f>
        <v>17677575.21</v>
      </c>
      <c r="G23" s="536">
        <f>F23/E23</f>
        <v>0.6603460691767045</v>
      </c>
      <c r="H23" s="1280">
        <f>H24+H25</f>
        <v>13944800</v>
      </c>
      <c r="I23" s="1280">
        <f>I24+I25</f>
        <v>7703991.4399999995</v>
      </c>
      <c r="J23" s="543">
        <f>I23/H23</f>
        <v>0.552463387069015</v>
      </c>
      <c r="K23" s="390">
        <f t="shared" si="1"/>
        <v>40714968</v>
      </c>
      <c r="L23" s="390">
        <f t="shared" si="1"/>
        <v>25381566.65</v>
      </c>
      <c r="M23" s="537">
        <f t="shared" si="2"/>
        <v>0.6233964533632937</v>
      </c>
      <c r="N23" s="140"/>
      <c r="O23" s="140"/>
      <c r="P23" s="142"/>
    </row>
    <row r="24" spans="1:15" s="123" customFormat="1" ht="15.75">
      <c r="A24" s="202"/>
      <c r="B24" s="186"/>
      <c r="C24" s="186"/>
      <c r="D24" s="109" t="s">
        <v>248</v>
      </c>
      <c r="E24" s="1280">
        <f>E28+E32</f>
        <v>26770168</v>
      </c>
      <c r="F24" s="1280">
        <f>F28+F32</f>
        <v>17677575.21</v>
      </c>
      <c r="G24" s="536">
        <f>F24/E24</f>
        <v>0.6603460691767045</v>
      </c>
      <c r="H24" s="1280"/>
      <c r="I24" s="1280"/>
      <c r="J24" s="543"/>
      <c r="K24" s="390">
        <f t="shared" si="1"/>
        <v>26770168</v>
      </c>
      <c r="L24" s="390">
        <f t="shared" si="1"/>
        <v>17677575.21</v>
      </c>
      <c r="M24" s="537">
        <f t="shared" si="2"/>
        <v>0.6603460691767045</v>
      </c>
      <c r="N24" s="140"/>
      <c r="O24" s="140"/>
    </row>
    <row r="25" spans="1:15" s="123" customFormat="1" ht="18" customHeight="1">
      <c r="A25" s="202"/>
      <c r="B25" s="186"/>
      <c r="C25" s="186"/>
      <c r="D25" s="109" t="s">
        <v>251</v>
      </c>
      <c r="E25" s="1280"/>
      <c r="F25" s="1284"/>
      <c r="G25" s="389"/>
      <c r="H25" s="1284">
        <f>H29+H33</f>
        <v>13944800</v>
      </c>
      <c r="I25" s="1284">
        <f>I29+I33</f>
        <v>7703991.4399999995</v>
      </c>
      <c r="J25" s="543">
        <f>I25/H25</f>
        <v>0.552463387069015</v>
      </c>
      <c r="K25" s="390">
        <f t="shared" si="1"/>
        <v>13944800</v>
      </c>
      <c r="L25" s="390">
        <f t="shared" si="1"/>
        <v>7703991.4399999995</v>
      </c>
      <c r="M25" s="560">
        <f t="shared" si="2"/>
        <v>0.552463387069015</v>
      </c>
      <c r="N25" s="140"/>
      <c r="O25" s="140"/>
    </row>
    <row r="26" spans="1:15" s="123" customFormat="1" ht="15" customHeight="1">
      <c r="A26" s="202"/>
      <c r="B26" s="186"/>
      <c r="C26" s="186"/>
      <c r="D26" s="112" t="s">
        <v>252</v>
      </c>
      <c r="E26" s="1280"/>
      <c r="F26" s="1284"/>
      <c r="G26" s="389"/>
      <c r="H26" s="1284">
        <f>H30+H34</f>
        <v>13944800</v>
      </c>
      <c r="I26" s="1284">
        <f>I30+I34</f>
        <v>7703991.4399999995</v>
      </c>
      <c r="J26" s="543">
        <f>I26/H26</f>
        <v>0.552463387069015</v>
      </c>
      <c r="K26" s="388">
        <f t="shared" si="1"/>
        <v>13944800</v>
      </c>
      <c r="L26" s="388">
        <f t="shared" si="1"/>
        <v>7703991.4399999995</v>
      </c>
      <c r="M26" s="557">
        <f t="shared" si="2"/>
        <v>0.552463387069015</v>
      </c>
      <c r="N26" s="140"/>
      <c r="O26" s="140"/>
    </row>
    <row r="27" spans="1:15" s="80" customFormat="1" ht="31.5">
      <c r="A27" s="157" t="s">
        <v>81</v>
      </c>
      <c r="B27" s="161" t="s">
        <v>222</v>
      </c>
      <c r="C27" s="161" t="s">
        <v>196</v>
      </c>
      <c r="D27" s="159" t="s">
        <v>217</v>
      </c>
      <c r="E27" s="1285">
        <f>E28</f>
        <v>24221364</v>
      </c>
      <c r="F27" s="1286">
        <f>F28</f>
        <v>16308054.02</v>
      </c>
      <c r="G27" s="534">
        <f>F27/E27</f>
        <v>0.6732921407729143</v>
      </c>
      <c r="H27" s="1285">
        <f>H29</f>
        <v>13640800</v>
      </c>
      <c r="I27" s="1285">
        <f>I29</f>
        <v>7399991.6</v>
      </c>
      <c r="J27" s="541">
        <f>I27/H27</f>
        <v>0.542489560729576</v>
      </c>
      <c r="K27" s="388">
        <f>E27+H27</f>
        <v>37862164</v>
      </c>
      <c r="L27" s="116">
        <f t="shared" si="1"/>
        <v>23708045.619999997</v>
      </c>
      <c r="M27" s="535">
        <f t="shared" si="2"/>
        <v>0.6261672106221926</v>
      </c>
      <c r="N27" s="140"/>
      <c r="O27" s="140"/>
    </row>
    <row r="28" spans="1:15" s="123" customFormat="1" ht="15.75">
      <c r="A28" s="202"/>
      <c r="B28" s="186"/>
      <c r="C28" s="2"/>
      <c r="D28" s="109" t="s">
        <v>248</v>
      </c>
      <c r="E28" s="1280">
        <v>24221364</v>
      </c>
      <c r="F28" s="1280">
        <v>16308054.02</v>
      </c>
      <c r="G28" s="532">
        <f>F28/E28</f>
        <v>0.6732921407729143</v>
      </c>
      <c r="H28" s="1280"/>
      <c r="I28" s="1280"/>
      <c r="J28" s="552"/>
      <c r="K28" s="388">
        <f aca="true" t="shared" si="4" ref="K28:K34">E28+H28</f>
        <v>24221364</v>
      </c>
      <c r="L28" s="388">
        <f t="shared" si="1"/>
        <v>16308054.02</v>
      </c>
      <c r="M28" s="533">
        <f t="shared" si="2"/>
        <v>0.6732921407729143</v>
      </c>
      <c r="N28" s="140"/>
      <c r="O28" s="140"/>
    </row>
    <row r="29" spans="1:15" s="123" customFormat="1" ht="15.75">
      <c r="A29" s="202"/>
      <c r="B29" s="186"/>
      <c r="C29" s="2"/>
      <c r="D29" s="109" t="s">
        <v>251</v>
      </c>
      <c r="E29" s="1280"/>
      <c r="F29" s="1284"/>
      <c r="G29" s="532"/>
      <c r="H29" s="1280">
        <f>H30</f>
        <v>13640800</v>
      </c>
      <c r="I29" s="1280">
        <f>I30</f>
        <v>7399991.6</v>
      </c>
      <c r="J29" s="543">
        <f>I29/H29</f>
        <v>0.542489560729576</v>
      </c>
      <c r="K29" s="388">
        <f>E29+H29</f>
        <v>13640800</v>
      </c>
      <c r="L29" s="388">
        <f>F29+I29</f>
        <v>7399991.6</v>
      </c>
      <c r="M29" s="557">
        <f>L29/K29</f>
        <v>0.542489560729576</v>
      </c>
      <c r="N29" s="140"/>
      <c r="O29" s="140"/>
    </row>
    <row r="30" spans="1:15" s="123" customFormat="1" ht="15.75">
      <c r="A30" s="202"/>
      <c r="B30" s="186"/>
      <c r="C30" s="2"/>
      <c r="D30" s="112" t="s">
        <v>252</v>
      </c>
      <c r="E30" s="1280"/>
      <c r="F30" s="1284"/>
      <c r="G30" s="532"/>
      <c r="H30" s="1285">
        <v>13640800</v>
      </c>
      <c r="I30" s="1285">
        <v>7399991.6</v>
      </c>
      <c r="J30" s="550">
        <f>I30/H30</f>
        <v>0.542489560729576</v>
      </c>
      <c r="K30" s="116">
        <f>E30+H30</f>
        <v>13640800</v>
      </c>
      <c r="L30" s="116">
        <f>F30+I30</f>
        <v>7399991.6</v>
      </c>
      <c r="M30" s="558">
        <f>L30/K30</f>
        <v>0.542489560729576</v>
      </c>
      <c r="N30" s="140"/>
      <c r="O30" s="140"/>
    </row>
    <row r="31" spans="1:15" s="80" customFormat="1" ht="48.75" customHeight="1">
      <c r="A31" s="203" t="s">
        <v>277</v>
      </c>
      <c r="B31" s="161" t="s">
        <v>278</v>
      </c>
      <c r="C31" s="1" t="s">
        <v>279</v>
      </c>
      <c r="D31" s="112" t="s">
        <v>306</v>
      </c>
      <c r="E31" s="1285">
        <f>E32</f>
        <v>2548804</v>
      </c>
      <c r="F31" s="1286">
        <f>F32</f>
        <v>1369521.19</v>
      </c>
      <c r="G31" s="534">
        <f>F31/E31</f>
        <v>0.5373191465487342</v>
      </c>
      <c r="H31" s="1285">
        <f>H33</f>
        <v>304000</v>
      </c>
      <c r="I31" s="1285">
        <f>I33</f>
        <v>303999.84</v>
      </c>
      <c r="J31" s="543">
        <f>I31/H31</f>
        <v>0.9999994736842106</v>
      </c>
      <c r="K31" s="116">
        <f t="shared" si="4"/>
        <v>2852804</v>
      </c>
      <c r="L31" s="116">
        <f aca="true" t="shared" si="5" ref="L31:L51">F31+I31</f>
        <v>1673521.03</v>
      </c>
      <c r="M31" s="535">
        <f t="shared" si="2"/>
        <v>0.586623206501393</v>
      </c>
      <c r="N31" s="140"/>
      <c r="O31" s="140"/>
    </row>
    <row r="32" spans="1:15" s="123" customFormat="1" ht="15.75">
      <c r="A32" s="206"/>
      <c r="B32" s="186"/>
      <c r="C32" s="2"/>
      <c r="D32" s="109" t="s">
        <v>248</v>
      </c>
      <c r="E32" s="1280">
        <v>2548804</v>
      </c>
      <c r="F32" s="1284">
        <v>1369521.19</v>
      </c>
      <c r="G32" s="532">
        <f>F32/E32</f>
        <v>0.5373191465487342</v>
      </c>
      <c r="H32" s="1280"/>
      <c r="I32" s="1280"/>
      <c r="J32" s="543"/>
      <c r="K32" s="388">
        <f t="shared" si="4"/>
        <v>2548804</v>
      </c>
      <c r="L32" s="388">
        <f t="shared" si="5"/>
        <v>1369521.19</v>
      </c>
      <c r="M32" s="533">
        <f t="shared" si="2"/>
        <v>0.5373191465487342</v>
      </c>
      <c r="N32" s="140"/>
      <c r="O32" s="140"/>
    </row>
    <row r="33" spans="1:15" s="123" customFormat="1" ht="15.75">
      <c r="A33" s="206"/>
      <c r="B33" s="186"/>
      <c r="C33" s="153"/>
      <c r="D33" s="109" t="s">
        <v>251</v>
      </c>
      <c r="E33" s="1280"/>
      <c r="F33" s="1284"/>
      <c r="G33" s="532"/>
      <c r="H33" s="1284">
        <f>H34</f>
        <v>304000</v>
      </c>
      <c r="I33" s="1284">
        <f>I34</f>
        <v>303999.84</v>
      </c>
      <c r="J33" s="551">
        <f>I33/H33</f>
        <v>0.9999994736842106</v>
      </c>
      <c r="K33" s="388">
        <f t="shared" si="4"/>
        <v>304000</v>
      </c>
      <c r="L33" s="388">
        <f t="shared" si="5"/>
        <v>303999.84</v>
      </c>
      <c r="M33" s="548">
        <f t="shared" si="2"/>
        <v>0.9999994736842106</v>
      </c>
      <c r="N33" s="140"/>
      <c r="O33" s="140"/>
    </row>
    <row r="34" spans="1:15" s="123" customFormat="1" ht="15.75">
      <c r="A34" s="206"/>
      <c r="B34" s="186"/>
      <c r="C34" s="153"/>
      <c r="D34" s="112" t="s">
        <v>252</v>
      </c>
      <c r="E34" s="1280"/>
      <c r="F34" s="1284"/>
      <c r="G34" s="536"/>
      <c r="H34" s="1278">
        <v>304000</v>
      </c>
      <c r="I34" s="1277">
        <v>303999.84</v>
      </c>
      <c r="J34" s="543">
        <f>I34/H34</f>
        <v>0.9999994736842106</v>
      </c>
      <c r="K34" s="116">
        <f t="shared" si="4"/>
        <v>304000</v>
      </c>
      <c r="L34" s="116">
        <f t="shared" si="5"/>
        <v>303999.84</v>
      </c>
      <c r="M34" s="547">
        <f t="shared" si="2"/>
        <v>0.9999994736842106</v>
      </c>
      <c r="N34" s="140"/>
      <c r="O34" s="140"/>
    </row>
    <row r="35" spans="1:15" s="80" customFormat="1" ht="31.5">
      <c r="A35" s="712" t="s">
        <v>280</v>
      </c>
      <c r="B35" s="713" t="s">
        <v>281</v>
      </c>
      <c r="C35" s="713" t="s">
        <v>282</v>
      </c>
      <c r="D35" s="664" t="s">
        <v>492</v>
      </c>
      <c r="E35" s="1277">
        <f>E36</f>
        <v>458149</v>
      </c>
      <c r="F35" s="1287">
        <f>F36</f>
        <v>203845</v>
      </c>
      <c r="G35" s="544">
        <f>F35/E35</f>
        <v>0.44493167070101647</v>
      </c>
      <c r="H35" s="1278">
        <f>H36</f>
        <v>517000</v>
      </c>
      <c r="I35" s="1278"/>
      <c r="J35" s="541"/>
      <c r="K35" s="387">
        <f aca="true" t="shared" si="6" ref="K35:K51">E35+H35</f>
        <v>975149</v>
      </c>
      <c r="L35" s="387">
        <f t="shared" si="5"/>
        <v>203845</v>
      </c>
      <c r="M35" s="531">
        <f aca="true" t="shared" si="7" ref="M35:M57">L35/K35</f>
        <v>0.20903984929482572</v>
      </c>
      <c r="N35" s="140"/>
      <c r="O35" s="140"/>
    </row>
    <row r="36" spans="1:15" s="80" customFormat="1" ht="15.75">
      <c r="A36" s="203"/>
      <c r="B36" s="161"/>
      <c r="C36" s="204"/>
      <c r="D36" s="109" t="s">
        <v>251</v>
      </c>
      <c r="E36" s="1277">
        <v>458149</v>
      </c>
      <c r="F36" s="1287">
        <v>203845</v>
      </c>
      <c r="G36" s="543">
        <f>F36/E36</f>
        <v>0.44493167070101647</v>
      </c>
      <c r="H36" s="1278">
        <f>H37</f>
        <v>517000</v>
      </c>
      <c r="I36" s="1277">
        <f>I37</f>
        <v>0</v>
      </c>
      <c r="J36" s="541">
        <f>I36/H36</f>
        <v>0</v>
      </c>
      <c r="K36" s="390">
        <f t="shared" si="6"/>
        <v>975149</v>
      </c>
      <c r="L36" s="390">
        <f t="shared" si="5"/>
        <v>203845</v>
      </c>
      <c r="M36" s="542">
        <f t="shared" si="7"/>
        <v>0.20903984929482572</v>
      </c>
      <c r="N36" s="140"/>
      <c r="O36" s="140"/>
    </row>
    <row r="37" spans="1:15" s="80" customFormat="1" ht="15.75">
      <c r="A37" s="203"/>
      <c r="B37" s="107"/>
      <c r="C37" s="204"/>
      <c r="D37" s="109" t="s">
        <v>252</v>
      </c>
      <c r="E37" s="1277"/>
      <c r="F37" s="1287"/>
      <c r="G37" s="543"/>
      <c r="H37" s="1278">
        <v>517000</v>
      </c>
      <c r="I37" s="1278">
        <v>0</v>
      </c>
      <c r="J37" s="541">
        <f>I37/H37</f>
        <v>0</v>
      </c>
      <c r="K37" s="390">
        <f t="shared" si="6"/>
        <v>517000</v>
      </c>
      <c r="L37" s="390">
        <f t="shared" si="5"/>
        <v>0</v>
      </c>
      <c r="M37" s="542">
        <f t="shared" si="7"/>
        <v>0</v>
      </c>
      <c r="N37" s="140"/>
      <c r="O37" s="140"/>
    </row>
    <row r="38" spans="1:15" s="80" customFormat="1" ht="31.5">
      <c r="A38" s="157" t="s">
        <v>67</v>
      </c>
      <c r="B38" s="107" t="s">
        <v>68</v>
      </c>
      <c r="C38" s="205" t="s">
        <v>198</v>
      </c>
      <c r="D38" s="98" t="s">
        <v>69</v>
      </c>
      <c r="E38" s="1277"/>
      <c r="F38" s="1287"/>
      <c r="G38" s="543"/>
      <c r="H38" s="1278">
        <f>H39</f>
        <v>51172</v>
      </c>
      <c r="I38" s="1278">
        <f>I39</f>
        <v>48171.43</v>
      </c>
      <c r="J38" s="551">
        <f>I38/H38</f>
        <v>0.9413630501055265</v>
      </c>
      <c r="K38" s="116">
        <f t="shared" si="6"/>
        <v>51172</v>
      </c>
      <c r="L38" s="116">
        <f t="shared" si="5"/>
        <v>48171.43</v>
      </c>
      <c r="M38" s="547">
        <f t="shared" si="7"/>
        <v>0.9413630501055265</v>
      </c>
      <c r="N38" s="140"/>
      <c r="O38" s="140"/>
    </row>
    <row r="39" spans="1:15" s="123" customFormat="1" ht="15.75">
      <c r="A39" s="206"/>
      <c r="B39" s="186"/>
      <c r="C39" s="153"/>
      <c r="D39" s="109" t="s">
        <v>251</v>
      </c>
      <c r="E39" s="1280"/>
      <c r="F39" s="1284"/>
      <c r="G39" s="536"/>
      <c r="H39" s="1287">
        <f>H40</f>
        <v>51172</v>
      </c>
      <c r="I39" s="1287">
        <f>I40</f>
        <v>48171.43</v>
      </c>
      <c r="J39" s="551">
        <f>I39/H39</f>
        <v>0.9413630501055265</v>
      </c>
      <c r="K39" s="388">
        <f t="shared" si="6"/>
        <v>51172</v>
      </c>
      <c r="L39" s="388">
        <f t="shared" si="5"/>
        <v>48171.43</v>
      </c>
      <c r="M39" s="548">
        <f>L39/K39</f>
        <v>0.9413630501055265</v>
      </c>
      <c r="N39" s="140"/>
      <c r="O39" s="140"/>
    </row>
    <row r="40" spans="1:15" s="123" customFormat="1" ht="15.75">
      <c r="A40" s="206"/>
      <c r="B40" s="186"/>
      <c r="C40" s="153"/>
      <c r="D40" s="112" t="s">
        <v>252</v>
      </c>
      <c r="E40" s="1280"/>
      <c r="F40" s="1284"/>
      <c r="G40" s="536"/>
      <c r="H40" s="1278">
        <v>51172</v>
      </c>
      <c r="I40" s="1277">
        <v>48171.43</v>
      </c>
      <c r="J40" s="551">
        <f>I40/H40</f>
        <v>0.9413630501055265</v>
      </c>
      <c r="K40" s="116">
        <f t="shared" si="6"/>
        <v>51172</v>
      </c>
      <c r="L40" s="116">
        <f t="shared" si="5"/>
        <v>48171.43</v>
      </c>
      <c r="M40" s="547">
        <f>L40/K40</f>
        <v>0.9413630501055265</v>
      </c>
      <c r="N40" s="140"/>
      <c r="O40" s="140"/>
    </row>
    <row r="41" spans="1:15" s="80" customFormat="1" ht="33" customHeight="1">
      <c r="A41" s="203" t="s">
        <v>290</v>
      </c>
      <c r="B41" s="161" t="s">
        <v>291</v>
      </c>
      <c r="C41" s="205" t="s">
        <v>198</v>
      </c>
      <c r="D41" s="98" t="s">
        <v>292</v>
      </c>
      <c r="E41" s="1277">
        <f>E42</f>
        <v>35276</v>
      </c>
      <c r="F41" s="1277">
        <f>F42</f>
        <v>35276</v>
      </c>
      <c r="G41" s="544">
        <f>F41/E41</f>
        <v>1</v>
      </c>
      <c r="H41" s="1278"/>
      <c r="I41" s="1277"/>
      <c r="J41" s="387"/>
      <c r="K41" s="387">
        <f t="shared" si="6"/>
        <v>35276</v>
      </c>
      <c r="L41" s="387">
        <f t="shared" si="5"/>
        <v>35276</v>
      </c>
      <c r="M41" s="545">
        <f t="shared" si="7"/>
        <v>1</v>
      </c>
      <c r="N41" s="140"/>
      <c r="O41" s="140"/>
    </row>
    <row r="42" spans="1:15" s="80" customFormat="1" ht="15.75">
      <c r="A42" s="157"/>
      <c r="B42" s="161"/>
      <c r="C42" s="204"/>
      <c r="D42" s="109" t="s">
        <v>248</v>
      </c>
      <c r="E42" s="1288">
        <v>35276</v>
      </c>
      <c r="F42" s="1287">
        <v>35276</v>
      </c>
      <c r="G42" s="543">
        <f>F42/E42</f>
        <v>1</v>
      </c>
      <c r="H42" s="1278"/>
      <c r="I42" s="1277"/>
      <c r="J42" s="387"/>
      <c r="K42" s="390">
        <f t="shared" si="6"/>
        <v>35276</v>
      </c>
      <c r="L42" s="390">
        <f t="shared" si="5"/>
        <v>35276</v>
      </c>
      <c r="M42" s="546">
        <f t="shared" si="7"/>
        <v>1</v>
      </c>
      <c r="N42" s="140"/>
      <c r="O42" s="140"/>
    </row>
    <row r="43" spans="1:15" s="80" customFormat="1" ht="135">
      <c r="A43" s="724" t="s">
        <v>503</v>
      </c>
      <c r="B43" s="716" t="s">
        <v>504</v>
      </c>
      <c r="C43" s="716" t="s">
        <v>198</v>
      </c>
      <c r="D43" s="983" t="s">
        <v>505</v>
      </c>
      <c r="E43" s="1288"/>
      <c r="F43" s="1287"/>
      <c r="G43" s="543"/>
      <c r="H43" s="1278">
        <f>H44</f>
        <v>93504</v>
      </c>
      <c r="I43" s="1277">
        <f>I44</f>
        <v>93504</v>
      </c>
      <c r="J43" s="551">
        <f>I43/H43</f>
        <v>1</v>
      </c>
      <c r="K43" s="116">
        <f t="shared" si="6"/>
        <v>93504</v>
      </c>
      <c r="L43" s="116">
        <f t="shared" si="5"/>
        <v>93504</v>
      </c>
      <c r="M43" s="547">
        <f>L43/K43</f>
        <v>1</v>
      </c>
      <c r="N43" s="140"/>
      <c r="O43" s="140"/>
    </row>
    <row r="44" spans="1:15" s="123" customFormat="1" ht="15.75">
      <c r="A44" s="206"/>
      <c r="B44" s="186"/>
      <c r="C44" s="153"/>
      <c r="D44" s="109" t="s">
        <v>251</v>
      </c>
      <c r="E44" s="1280"/>
      <c r="F44" s="1284"/>
      <c r="G44" s="532"/>
      <c r="H44" s="1284">
        <v>93504</v>
      </c>
      <c r="I44" s="1284">
        <v>93504</v>
      </c>
      <c r="J44" s="551">
        <f>I44/H44</f>
        <v>1</v>
      </c>
      <c r="K44" s="388">
        <f t="shared" si="6"/>
        <v>93504</v>
      </c>
      <c r="L44" s="388">
        <f t="shared" si="5"/>
        <v>93504</v>
      </c>
      <c r="M44" s="548">
        <f>L44/K44</f>
        <v>1</v>
      </c>
      <c r="N44" s="140"/>
      <c r="O44" s="140"/>
    </row>
    <row r="45" spans="1:15" s="80" customFormat="1" ht="47.25">
      <c r="A45" s="157" t="s">
        <v>428</v>
      </c>
      <c r="B45" s="107" t="s">
        <v>427</v>
      </c>
      <c r="C45" s="205" t="s">
        <v>199</v>
      </c>
      <c r="D45" s="98" t="s">
        <v>429</v>
      </c>
      <c r="E45" s="1288">
        <f>E46</f>
        <v>1744195</v>
      </c>
      <c r="F45" s="1286">
        <f>F46</f>
        <v>77345</v>
      </c>
      <c r="G45" s="544">
        <f aca="true" t="shared" si="8" ref="G45:G50">F45/E45</f>
        <v>0.044344239032906296</v>
      </c>
      <c r="H45" s="1286"/>
      <c r="I45" s="1285"/>
      <c r="J45" s="539"/>
      <c r="K45" s="116">
        <f t="shared" si="6"/>
        <v>1744195</v>
      </c>
      <c r="L45" s="116">
        <f t="shared" si="5"/>
        <v>77345</v>
      </c>
      <c r="M45" s="547">
        <f>L45/K45</f>
        <v>0.044344239032906296</v>
      </c>
      <c r="N45" s="140"/>
      <c r="O45" s="140"/>
    </row>
    <row r="46" spans="1:15" s="80" customFormat="1" ht="15.75">
      <c r="A46" s="157"/>
      <c r="B46" s="161"/>
      <c r="C46" s="204"/>
      <c r="D46" s="109" t="s">
        <v>248</v>
      </c>
      <c r="E46" s="1288">
        <v>1744195</v>
      </c>
      <c r="F46" s="1287">
        <v>77345</v>
      </c>
      <c r="G46" s="543">
        <f>F46/E46</f>
        <v>0.044344239032906296</v>
      </c>
      <c r="H46" s="1284"/>
      <c r="I46" s="1280"/>
      <c r="J46" s="540"/>
      <c r="K46" s="388">
        <f t="shared" si="6"/>
        <v>1744195</v>
      </c>
      <c r="L46" s="388">
        <f t="shared" si="5"/>
        <v>77345</v>
      </c>
      <c r="M46" s="548">
        <f>L46/K46</f>
        <v>0.044344239032906296</v>
      </c>
      <c r="N46" s="140"/>
      <c r="O46" s="140"/>
    </row>
    <row r="47" spans="1:15" ht="30.75" customHeight="1">
      <c r="A47" s="157" t="s">
        <v>118</v>
      </c>
      <c r="B47" s="187">
        <v>8220</v>
      </c>
      <c r="C47" s="152" t="s">
        <v>184</v>
      </c>
      <c r="D47" s="114" t="s">
        <v>119</v>
      </c>
      <c r="E47" s="1285">
        <f>E48</f>
        <v>12000</v>
      </c>
      <c r="F47" s="1286">
        <f>F48</f>
        <v>0</v>
      </c>
      <c r="G47" s="544">
        <f t="shared" si="8"/>
        <v>0</v>
      </c>
      <c r="H47" s="1286"/>
      <c r="I47" s="1285"/>
      <c r="J47" s="539"/>
      <c r="K47" s="116">
        <f t="shared" si="6"/>
        <v>12000</v>
      </c>
      <c r="L47" s="116">
        <f t="shared" si="5"/>
        <v>0</v>
      </c>
      <c r="M47" s="547">
        <f t="shared" si="7"/>
        <v>0</v>
      </c>
      <c r="N47" s="140"/>
      <c r="O47" s="140"/>
    </row>
    <row r="48" spans="1:15" s="138" customFormat="1" ht="15.75">
      <c r="A48" s="202"/>
      <c r="B48" s="198"/>
      <c r="C48" s="108"/>
      <c r="D48" s="109" t="s">
        <v>248</v>
      </c>
      <c r="E48" s="1280">
        <v>12000</v>
      </c>
      <c r="F48" s="1284">
        <v>0</v>
      </c>
      <c r="G48" s="543">
        <f t="shared" si="8"/>
        <v>0</v>
      </c>
      <c r="H48" s="1284"/>
      <c r="I48" s="1280"/>
      <c r="J48" s="540"/>
      <c r="K48" s="388">
        <f t="shared" si="6"/>
        <v>12000</v>
      </c>
      <c r="L48" s="388">
        <f t="shared" si="5"/>
        <v>0</v>
      </c>
      <c r="M48" s="548">
        <f t="shared" si="7"/>
        <v>0</v>
      </c>
      <c r="N48" s="140"/>
      <c r="O48" s="140"/>
    </row>
    <row r="49" spans="1:15" s="138" customFormat="1" ht="31.5">
      <c r="A49" s="712" t="s">
        <v>493</v>
      </c>
      <c r="B49" s="713" t="s">
        <v>494</v>
      </c>
      <c r="C49" s="713" t="s">
        <v>184</v>
      </c>
      <c r="D49" s="664" t="s">
        <v>495</v>
      </c>
      <c r="E49" s="1280">
        <f>E50</f>
        <v>17315214</v>
      </c>
      <c r="F49" s="1284">
        <f>F50</f>
        <v>12521642.56</v>
      </c>
      <c r="G49" s="529">
        <f t="shared" si="8"/>
        <v>0.7231584062432033</v>
      </c>
      <c r="H49" s="1286"/>
      <c r="I49" s="1285"/>
      <c r="J49" s="539"/>
      <c r="K49" s="116">
        <f t="shared" si="6"/>
        <v>17315214</v>
      </c>
      <c r="L49" s="116">
        <f t="shared" si="5"/>
        <v>12521642.56</v>
      </c>
      <c r="M49" s="535">
        <f>L49/K49</f>
        <v>0.7231584062432033</v>
      </c>
      <c r="N49" s="140"/>
      <c r="O49" s="140"/>
    </row>
    <row r="50" spans="1:15" s="138" customFormat="1" ht="15.75">
      <c r="A50" s="202"/>
      <c r="B50" s="198"/>
      <c r="C50" s="108"/>
      <c r="D50" s="109" t="s">
        <v>248</v>
      </c>
      <c r="E50" s="1280">
        <v>17315214</v>
      </c>
      <c r="F50" s="1284">
        <v>12521642.56</v>
      </c>
      <c r="G50" s="536">
        <f t="shared" si="8"/>
        <v>0.7231584062432033</v>
      </c>
      <c r="H50" s="1284"/>
      <c r="I50" s="1280"/>
      <c r="J50" s="540"/>
      <c r="K50" s="388">
        <f t="shared" si="6"/>
        <v>17315214</v>
      </c>
      <c r="L50" s="388">
        <f t="shared" si="5"/>
        <v>12521642.56</v>
      </c>
      <c r="M50" s="533">
        <f>L50/K50</f>
        <v>0.7231584062432033</v>
      </c>
      <c r="N50" s="140"/>
      <c r="O50" s="140"/>
    </row>
    <row r="51" spans="1:15" s="138" customFormat="1" ht="31.5">
      <c r="A51" s="157" t="s">
        <v>463</v>
      </c>
      <c r="B51" s="187">
        <v>8240</v>
      </c>
      <c r="C51" s="650" t="s">
        <v>184</v>
      </c>
      <c r="D51" s="649" t="s">
        <v>464</v>
      </c>
      <c r="E51" s="1285"/>
      <c r="F51" s="1285"/>
      <c r="G51" s="529"/>
      <c r="H51" s="1278">
        <f>H52</f>
        <v>755000</v>
      </c>
      <c r="I51" s="1278">
        <f>I52</f>
        <v>0</v>
      </c>
      <c r="J51" s="651">
        <f>I51/H51</f>
        <v>0</v>
      </c>
      <c r="K51" s="399">
        <f t="shared" si="6"/>
        <v>755000</v>
      </c>
      <c r="L51" s="399">
        <f t="shared" si="5"/>
        <v>0</v>
      </c>
      <c r="M51" s="668">
        <f>L51/K51</f>
        <v>0</v>
      </c>
      <c r="N51" s="140"/>
      <c r="O51" s="140"/>
    </row>
    <row r="52" spans="1:15" ht="15.75">
      <c r="A52" s="110"/>
      <c r="B52" s="187"/>
      <c r="C52" s="161"/>
      <c r="D52" s="109" t="s">
        <v>251</v>
      </c>
      <c r="E52" s="1285"/>
      <c r="F52" s="1280"/>
      <c r="G52" s="532"/>
      <c r="H52" s="1280">
        <f>H53</f>
        <v>755000</v>
      </c>
      <c r="I52" s="1280">
        <f>I53</f>
        <v>0</v>
      </c>
      <c r="J52" s="552">
        <f>I52/H52</f>
        <v>0</v>
      </c>
      <c r="K52" s="388">
        <f aca="true" t="shared" si="9" ref="K52:L54">E52+H52</f>
        <v>755000</v>
      </c>
      <c r="L52" s="388">
        <f t="shared" si="9"/>
        <v>0</v>
      </c>
      <c r="M52" s="548">
        <f t="shared" si="7"/>
        <v>0</v>
      </c>
      <c r="N52" s="484"/>
      <c r="O52" s="140"/>
    </row>
    <row r="53" spans="1:15" ht="15.75">
      <c r="A53" s="110"/>
      <c r="B53" s="187"/>
      <c r="C53" s="161"/>
      <c r="D53" s="112" t="s">
        <v>252</v>
      </c>
      <c r="E53" s="1285"/>
      <c r="F53" s="1280"/>
      <c r="G53" s="532"/>
      <c r="H53" s="1285">
        <v>755000</v>
      </c>
      <c r="I53" s="1285">
        <v>0</v>
      </c>
      <c r="J53" s="541">
        <f>I53/H53</f>
        <v>0</v>
      </c>
      <c r="K53" s="116">
        <f t="shared" si="9"/>
        <v>755000</v>
      </c>
      <c r="L53" s="116">
        <f t="shared" si="9"/>
        <v>0</v>
      </c>
      <c r="M53" s="547">
        <f t="shared" si="7"/>
        <v>0</v>
      </c>
      <c r="N53" s="140"/>
      <c r="O53" s="140"/>
    </row>
    <row r="54" spans="1:15" ht="31.5">
      <c r="A54" s="113" t="s">
        <v>82</v>
      </c>
      <c r="B54" s="725">
        <v>8410</v>
      </c>
      <c r="C54" s="106" t="s">
        <v>197</v>
      </c>
      <c r="D54" s="115" t="s">
        <v>83</v>
      </c>
      <c r="E54" s="1277">
        <f>E55</f>
        <v>3002306</v>
      </c>
      <c r="F54" s="1278">
        <f>F55</f>
        <v>2268911</v>
      </c>
      <c r="G54" s="529">
        <f>F54/E54</f>
        <v>0.755722767765844</v>
      </c>
      <c r="H54" s="1278"/>
      <c r="I54" s="1278"/>
      <c r="J54" s="530"/>
      <c r="K54" s="387">
        <f t="shared" si="9"/>
        <v>3002306</v>
      </c>
      <c r="L54" s="387">
        <f t="shared" si="9"/>
        <v>2268911</v>
      </c>
      <c r="M54" s="531">
        <f t="shared" si="7"/>
        <v>0.755722767765844</v>
      </c>
      <c r="N54" s="140"/>
      <c r="O54" s="140"/>
    </row>
    <row r="55" spans="1:15" ht="15.75">
      <c r="A55" s="110"/>
      <c r="B55" s="187"/>
      <c r="C55" s="106"/>
      <c r="D55" s="109" t="s">
        <v>248</v>
      </c>
      <c r="E55" s="1288">
        <v>3002306</v>
      </c>
      <c r="F55" s="1287">
        <v>2268911</v>
      </c>
      <c r="G55" s="536">
        <f>F55/E55</f>
        <v>0.755722767765844</v>
      </c>
      <c r="H55" s="1278"/>
      <c r="I55" s="1277"/>
      <c r="J55" s="549"/>
      <c r="K55" s="390">
        <f aca="true" t="shared" si="10" ref="K55:L57">E55+H55</f>
        <v>3002306</v>
      </c>
      <c r="L55" s="390">
        <f t="shared" si="10"/>
        <v>2268911</v>
      </c>
      <c r="M55" s="542">
        <f t="shared" si="7"/>
        <v>0.755722767765844</v>
      </c>
      <c r="N55" s="140"/>
      <c r="O55" s="140"/>
    </row>
    <row r="56" spans="1:15" ht="15.75">
      <c r="A56" s="113" t="s">
        <v>691</v>
      </c>
      <c r="B56" s="187">
        <v>9770</v>
      </c>
      <c r="C56" s="1332" t="s">
        <v>216</v>
      </c>
      <c r="D56" s="112" t="s">
        <v>329</v>
      </c>
      <c r="E56" s="1277">
        <f>E57</f>
        <v>26500000</v>
      </c>
      <c r="F56" s="1278">
        <f>F57</f>
        <v>26500000</v>
      </c>
      <c r="G56" s="536"/>
      <c r="H56" s="1278"/>
      <c r="I56" s="1277"/>
      <c r="J56" s="549"/>
      <c r="K56" s="390">
        <f t="shared" si="10"/>
        <v>26500000</v>
      </c>
      <c r="L56" s="390">
        <f t="shared" si="10"/>
        <v>26500000</v>
      </c>
      <c r="M56" s="542">
        <f t="shared" si="7"/>
        <v>1</v>
      </c>
      <c r="N56" s="140"/>
      <c r="O56" s="140"/>
    </row>
    <row r="57" spans="1:15" ht="15.75">
      <c r="A57" s="110"/>
      <c r="B57" s="187"/>
      <c r="C57" s="106"/>
      <c r="D57" s="109" t="s">
        <v>248</v>
      </c>
      <c r="E57" s="1288">
        <v>26500000</v>
      </c>
      <c r="F57" s="1287">
        <v>26500000</v>
      </c>
      <c r="G57" s="1276">
        <f>F57/E57</f>
        <v>1</v>
      </c>
      <c r="H57" s="1278"/>
      <c r="I57" s="1277"/>
      <c r="J57" s="549"/>
      <c r="K57" s="390">
        <f t="shared" si="10"/>
        <v>26500000</v>
      </c>
      <c r="L57" s="390">
        <f t="shared" si="10"/>
        <v>26500000</v>
      </c>
      <c r="M57" s="542">
        <f t="shared" si="7"/>
        <v>1</v>
      </c>
      <c r="N57" s="140"/>
      <c r="O57" s="140"/>
    </row>
    <row r="58" spans="1:15" ht="63">
      <c r="A58" s="110" t="s">
        <v>442</v>
      </c>
      <c r="B58" s="187">
        <v>9800</v>
      </c>
      <c r="C58" s="161" t="s">
        <v>216</v>
      </c>
      <c r="D58" s="112" t="s">
        <v>456</v>
      </c>
      <c r="E58" s="1285">
        <f>E59</f>
        <v>10525900</v>
      </c>
      <c r="F58" s="1285">
        <f>F59</f>
        <v>7675900</v>
      </c>
      <c r="G58" s="550">
        <f>F58/E58</f>
        <v>0.7292393049525456</v>
      </c>
      <c r="H58" s="1285">
        <f>H60</f>
        <v>8454600</v>
      </c>
      <c r="I58" s="1285">
        <f>I60</f>
        <v>7039600</v>
      </c>
      <c r="J58" s="541">
        <f>I58/H58</f>
        <v>0.8326354883731933</v>
      </c>
      <c r="K58" s="116">
        <f aca="true" t="shared" si="11" ref="K58:L61">E58+H58</f>
        <v>18980500</v>
      </c>
      <c r="L58" s="116">
        <f t="shared" si="11"/>
        <v>14715500</v>
      </c>
      <c r="M58" s="535">
        <f>L58/K58</f>
        <v>0.7752956982165907</v>
      </c>
      <c r="N58" s="140"/>
      <c r="O58" s="140"/>
    </row>
    <row r="59" spans="1:15" ht="20.25" customHeight="1">
      <c r="A59" s="110"/>
      <c r="B59" s="187"/>
      <c r="C59" s="161"/>
      <c r="D59" s="109" t="s">
        <v>248</v>
      </c>
      <c r="E59" s="1280">
        <v>10525900</v>
      </c>
      <c r="F59" s="1280">
        <v>7675900</v>
      </c>
      <c r="G59" s="551">
        <f>F59/E59</f>
        <v>0.7292393049525456</v>
      </c>
      <c r="H59" s="1280"/>
      <c r="I59" s="1280"/>
      <c r="J59" s="541"/>
      <c r="K59" s="388">
        <f t="shared" si="11"/>
        <v>10525900</v>
      </c>
      <c r="L59" s="388">
        <f t="shared" si="11"/>
        <v>7675900</v>
      </c>
      <c r="M59" s="548">
        <f>L59/K59</f>
        <v>0.7292393049525456</v>
      </c>
      <c r="N59" s="140"/>
      <c r="O59" s="140"/>
    </row>
    <row r="60" spans="1:15" ht="15.75">
      <c r="A60" s="110"/>
      <c r="B60" s="187"/>
      <c r="C60" s="161"/>
      <c r="D60" s="109" t="s">
        <v>251</v>
      </c>
      <c r="E60" s="1285"/>
      <c r="F60" s="1280"/>
      <c r="G60" s="532"/>
      <c r="H60" s="1280">
        <f>H61</f>
        <v>8454600</v>
      </c>
      <c r="I60" s="1280">
        <f>I61</f>
        <v>7039600</v>
      </c>
      <c r="J60" s="552">
        <f>I60/H60</f>
        <v>0.8326354883731933</v>
      </c>
      <c r="K60" s="388">
        <f t="shared" si="11"/>
        <v>8454600</v>
      </c>
      <c r="L60" s="388">
        <f t="shared" si="11"/>
        <v>7039600</v>
      </c>
      <c r="M60" s="548">
        <f>L60/K60</f>
        <v>0.8326354883731933</v>
      </c>
      <c r="N60" s="484"/>
      <c r="O60" s="140"/>
    </row>
    <row r="61" spans="1:15" ht="16.5" thickBot="1">
      <c r="A61" s="600"/>
      <c r="B61" s="666"/>
      <c r="C61" s="601"/>
      <c r="D61" s="462" t="s">
        <v>252</v>
      </c>
      <c r="E61" s="1289"/>
      <c r="F61" s="1290"/>
      <c r="G61" s="667"/>
      <c r="H61" s="1289">
        <v>8454600</v>
      </c>
      <c r="I61" s="1289">
        <v>7039600</v>
      </c>
      <c r="J61" s="651">
        <f>I61/H61</f>
        <v>0.8326354883731933</v>
      </c>
      <c r="K61" s="399">
        <f t="shared" si="11"/>
        <v>8454600</v>
      </c>
      <c r="L61" s="399">
        <f t="shared" si="11"/>
        <v>7039600</v>
      </c>
      <c r="M61" s="668">
        <f>L61/K61</f>
        <v>0.8326354883731933</v>
      </c>
      <c r="N61" s="140"/>
      <c r="O61" s="140"/>
    </row>
    <row r="62" spans="1:15" s="82" customFormat="1" ht="51.75" customHeight="1" thickBot="1">
      <c r="A62" s="154" t="s">
        <v>84</v>
      </c>
      <c r="B62" s="191"/>
      <c r="C62" s="669"/>
      <c r="D62" s="670" t="s">
        <v>14</v>
      </c>
      <c r="E62" s="1291">
        <f>E63</f>
        <v>213655233</v>
      </c>
      <c r="F62" s="1292">
        <f>F63</f>
        <v>137500461.29</v>
      </c>
      <c r="G62" s="563">
        <f aca="true" t="shared" si="12" ref="G62:G71">F62/E62</f>
        <v>0.6435623380682653</v>
      </c>
      <c r="H62" s="1291">
        <f>H63</f>
        <v>12373298</v>
      </c>
      <c r="I62" s="1291">
        <f>I63</f>
        <v>5201882.279999999</v>
      </c>
      <c r="J62" s="563">
        <f>I62/H62</f>
        <v>0.42041194514186914</v>
      </c>
      <c r="K62" s="121">
        <f>E62+H62</f>
        <v>226028531</v>
      </c>
      <c r="L62" s="121">
        <f aca="true" t="shared" si="13" ref="K62:L68">F62+I62</f>
        <v>142702343.57</v>
      </c>
      <c r="M62" s="564">
        <f aca="true" t="shared" si="14" ref="M62:M90">L62/K62</f>
        <v>0.6313465956649517</v>
      </c>
      <c r="N62" s="140"/>
      <c r="O62" s="140"/>
    </row>
    <row r="63" spans="1:15" s="123" customFormat="1" ht="49.5" customHeight="1">
      <c r="A63" s="685" t="s">
        <v>85</v>
      </c>
      <c r="B63" s="686"/>
      <c r="C63" s="700"/>
      <c r="D63" s="701" t="s">
        <v>14</v>
      </c>
      <c r="E63" s="1283">
        <f>E64+E68+E131+E138</f>
        <v>213655233</v>
      </c>
      <c r="F63" s="1283">
        <f>F64+F68+F131+F138</f>
        <v>137500461.29</v>
      </c>
      <c r="G63" s="689">
        <f t="shared" si="12"/>
        <v>0.6435623380682653</v>
      </c>
      <c r="H63" s="1283">
        <f>H64+H68+H131+H138</f>
        <v>12373298</v>
      </c>
      <c r="I63" s="1319">
        <f>I64+I68+I131+I138</f>
        <v>5201882.279999999</v>
      </c>
      <c r="J63" s="689">
        <f>I63/H63</f>
        <v>0.42041194514186914</v>
      </c>
      <c r="K63" s="688">
        <f t="shared" si="13"/>
        <v>226028531</v>
      </c>
      <c r="L63" s="688">
        <f t="shared" si="13"/>
        <v>142702343.57</v>
      </c>
      <c r="M63" s="691">
        <f t="shared" si="14"/>
        <v>0.6313465956649517</v>
      </c>
      <c r="N63" s="140"/>
      <c r="O63" s="140"/>
    </row>
    <row r="64" spans="1:15" s="80" customFormat="1" ht="63">
      <c r="A64" s="163" t="s">
        <v>86</v>
      </c>
      <c r="B64" s="164" t="s">
        <v>87</v>
      </c>
      <c r="C64" s="164" t="s">
        <v>195</v>
      </c>
      <c r="D64" s="117" t="s">
        <v>88</v>
      </c>
      <c r="E64" s="1277">
        <f>E65</f>
        <v>3417510</v>
      </c>
      <c r="F64" s="1278">
        <f>F65</f>
        <v>2420908.48</v>
      </c>
      <c r="G64" s="529">
        <f t="shared" si="12"/>
        <v>0.7083837296745291</v>
      </c>
      <c r="H64" s="1277"/>
      <c r="I64" s="1277"/>
      <c r="J64" s="544"/>
      <c r="K64" s="387">
        <f t="shared" si="13"/>
        <v>3417510</v>
      </c>
      <c r="L64" s="387">
        <f t="shared" si="13"/>
        <v>2420908.48</v>
      </c>
      <c r="M64" s="562">
        <f t="shared" si="14"/>
        <v>0.7083837296745291</v>
      </c>
      <c r="N64" s="140"/>
      <c r="O64" s="140"/>
    </row>
    <row r="65" spans="1:15" s="80" customFormat="1" ht="15.75">
      <c r="A65" s="157"/>
      <c r="B65" s="161"/>
      <c r="C65" s="161"/>
      <c r="D65" s="109" t="s">
        <v>248</v>
      </c>
      <c r="E65" s="1285">
        <v>3417510</v>
      </c>
      <c r="F65" s="1284">
        <v>2420908.48</v>
      </c>
      <c r="G65" s="532">
        <f t="shared" si="12"/>
        <v>0.7083837296745291</v>
      </c>
      <c r="H65" s="1285"/>
      <c r="I65" s="1285"/>
      <c r="J65" s="116"/>
      <c r="K65" s="388">
        <f t="shared" si="13"/>
        <v>3417510</v>
      </c>
      <c r="L65" s="388">
        <f t="shared" si="13"/>
        <v>2420908.48</v>
      </c>
      <c r="M65" s="538">
        <f t="shared" si="14"/>
        <v>0.7083837296745291</v>
      </c>
      <c r="N65" s="140"/>
      <c r="O65" s="140"/>
    </row>
    <row r="66" spans="1:15" s="80" customFormat="1" ht="18" customHeight="1">
      <c r="A66" s="157"/>
      <c r="B66" s="161"/>
      <c r="C66" s="161"/>
      <c r="D66" s="112" t="s">
        <v>249</v>
      </c>
      <c r="E66" s="1285">
        <v>2817022</v>
      </c>
      <c r="F66" s="1286">
        <v>2169605.5</v>
      </c>
      <c r="G66" s="534">
        <f t="shared" si="12"/>
        <v>0.7701769812234338</v>
      </c>
      <c r="H66" s="1285"/>
      <c r="I66" s="1285"/>
      <c r="J66" s="116"/>
      <c r="K66" s="116">
        <f t="shared" si="13"/>
        <v>2817022</v>
      </c>
      <c r="L66" s="116">
        <f t="shared" si="13"/>
        <v>2169605.5</v>
      </c>
      <c r="M66" s="556">
        <f t="shared" si="14"/>
        <v>0.7701769812234338</v>
      </c>
      <c r="N66" s="140"/>
      <c r="O66" s="140"/>
    </row>
    <row r="67" spans="1:15" s="80" customFormat="1" ht="31.5">
      <c r="A67" s="157"/>
      <c r="B67" s="161"/>
      <c r="C67" s="161"/>
      <c r="D67" s="112" t="s">
        <v>250</v>
      </c>
      <c r="E67" s="1285">
        <v>223066</v>
      </c>
      <c r="F67" s="1286">
        <v>54133.04</v>
      </c>
      <c r="G67" s="534">
        <v>0.23861396715080888</v>
      </c>
      <c r="H67" s="1285"/>
      <c r="I67" s="1285"/>
      <c r="J67" s="116"/>
      <c r="K67" s="116">
        <v>7902843</v>
      </c>
      <c r="L67" s="116">
        <v>1885728.72</v>
      </c>
      <c r="M67" s="556">
        <v>0.23861396715080888</v>
      </c>
      <c r="N67" s="140"/>
      <c r="O67" s="140"/>
    </row>
    <row r="68" spans="1:15" s="123" customFormat="1" ht="21.75" customHeight="1">
      <c r="A68" s="202" t="s">
        <v>458</v>
      </c>
      <c r="B68" s="186" t="s">
        <v>230</v>
      </c>
      <c r="C68" s="186"/>
      <c r="D68" s="109" t="s">
        <v>229</v>
      </c>
      <c r="E68" s="1280">
        <f>E69</f>
        <v>209880341</v>
      </c>
      <c r="F68" s="1284">
        <f>F69</f>
        <v>135079552.81</v>
      </c>
      <c r="G68" s="532">
        <f t="shared" si="12"/>
        <v>0.6436026936415165</v>
      </c>
      <c r="H68" s="1280">
        <f>H69+H72</f>
        <v>12325448</v>
      </c>
      <c r="I68" s="1280">
        <f>I69+I72</f>
        <v>5154032.279999999</v>
      </c>
      <c r="J68" s="534">
        <f aca="true" t="shared" si="15" ref="J68:J75">I68/H68</f>
        <v>0.4181618615404486</v>
      </c>
      <c r="K68" s="388">
        <f t="shared" si="13"/>
        <v>222205789</v>
      </c>
      <c r="L68" s="388">
        <f t="shared" si="13"/>
        <v>140233585.09</v>
      </c>
      <c r="M68" s="538">
        <f t="shared" si="14"/>
        <v>0.6310978022719291</v>
      </c>
      <c r="N68" s="140"/>
      <c r="O68" s="140"/>
    </row>
    <row r="69" spans="1:15" s="123" customFormat="1" ht="18" customHeight="1">
      <c r="A69" s="202"/>
      <c r="B69" s="186"/>
      <c r="C69" s="186"/>
      <c r="D69" s="109" t="s">
        <v>248</v>
      </c>
      <c r="E69" s="1280">
        <f>E75+E82+E89+E97+E103+E110+E114+E107+E117+E122+E125+E93+E129+E133</f>
        <v>209880341</v>
      </c>
      <c r="F69" s="1280">
        <f>F75+F82+F89+F97+F103+F110+F114+F107+F117+F122+F125+F93+F129+F133</f>
        <v>135079552.81</v>
      </c>
      <c r="G69" s="532">
        <f>F69/E69</f>
        <v>0.6436026936415165</v>
      </c>
      <c r="H69" s="1280">
        <f>H75+H82+H89+H97+H103+H110+H114+H107+H117+H122+H125+H93+H129</f>
        <v>11929623</v>
      </c>
      <c r="I69" s="1280">
        <f>I75+I82+I89+I97+I103+I110+I114+I107+I117+I122+I125+I93+I129</f>
        <v>3679891.78</v>
      </c>
      <c r="J69" s="534">
        <f t="shared" si="15"/>
        <v>0.30846672857977153</v>
      </c>
      <c r="K69" s="388">
        <f aca="true" t="shared" si="16" ref="K69:L79">E69+H69</f>
        <v>221809964</v>
      </c>
      <c r="L69" s="388">
        <f t="shared" si="16"/>
        <v>138759444.59</v>
      </c>
      <c r="M69" s="538">
        <f t="shared" si="14"/>
        <v>0.6255780492800586</v>
      </c>
      <c r="N69" s="140"/>
      <c r="O69" s="140"/>
    </row>
    <row r="70" spans="1:15" s="123" customFormat="1" ht="15.75">
      <c r="A70" s="202"/>
      <c r="B70" s="186"/>
      <c r="C70" s="186"/>
      <c r="D70" s="112" t="s">
        <v>249</v>
      </c>
      <c r="E70" s="1285">
        <f>E76+E83+E90+E98+E104+E111+E115+E118+E123+E126</f>
        <v>161043482</v>
      </c>
      <c r="F70" s="1285">
        <f>F76+F83+F90+F98+F104+F111+F115+F118+F123+F126</f>
        <v>114411281.51</v>
      </c>
      <c r="G70" s="534">
        <f>F70/E70</f>
        <v>0.7104372067042117</v>
      </c>
      <c r="H70" s="1285">
        <f>H76+H83+H98+H104+H111+H115</f>
        <v>3573904</v>
      </c>
      <c r="I70" s="1285">
        <f>I76+I83+I98+I104+I111+I115</f>
        <v>189554.23</v>
      </c>
      <c r="J70" s="534">
        <f t="shared" si="15"/>
        <v>0.053038422408660114</v>
      </c>
      <c r="K70" s="116">
        <f t="shared" si="16"/>
        <v>164617386</v>
      </c>
      <c r="L70" s="116">
        <f t="shared" si="16"/>
        <v>114600835.74000001</v>
      </c>
      <c r="M70" s="556">
        <f t="shared" si="14"/>
        <v>0.6961648372912446</v>
      </c>
      <c r="N70" s="140"/>
      <c r="O70" s="140"/>
    </row>
    <row r="71" spans="1:15" s="123" customFormat="1" ht="31.5">
      <c r="A71" s="202"/>
      <c r="B71" s="186"/>
      <c r="C71" s="186"/>
      <c r="D71" s="112" t="s">
        <v>250</v>
      </c>
      <c r="E71" s="1285">
        <f>E77+E84+E99+E105+E112+E119</f>
        <v>23800566</v>
      </c>
      <c r="F71" s="1285">
        <f>F77+F84+F99+F105+F112+F119</f>
        <v>9852378.43</v>
      </c>
      <c r="G71" s="534">
        <f t="shared" si="12"/>
        <v>0.41395563576093103</v>
      </c>
      <c r="H71" s="1285">
        <f>H77+H84+H99+H105+H112</f>
        <v>84765</v>
      </c>
      <c r="I71" s="1285">
        <f>I77+I84+I99+I105+I112</f>
        <v>0</v>
      </c>
      <c r="J71" s="550">
        <f t="shared" si="15"/>
        <v>0</v>
      </c>
      <c r="K71" s="116">
        <f t="shared" si="16"/>
        <v>23885331</v>
      </c>
      <c r="L71" s="116">
        <f t="shared" si="16"/>
        <v>9852378.43</v>
      </c>
      <c r="M71" s="556">
        <f t="shared" si="14"/>
        <v>0.4124865772218103</v>
      </c>
      <c r="N71" s="140"/>
      <c r="O71" s="140"/>
    </row>
    <row r="72" spans="1:15" s="123" customFormat="1" ht="15.75">
      <c r="A72" s="202"/>
      <c r="B72" s="186"/>
      <c r="C72" s="186"/>
      <c r="D72" s="109" t="s">
        <v>251</v>
      </c>
      <c r="E72" s="1280"/>
      <c r="F72" s="1284"/>
      <c r="G72" s="388"/>
      <c r="H72" s="1280">
        <f>H85</f>
        <v>395825</v>
      </c>
      <c r="I72" s="1280">
        <f>I85</f>
        <v>1474140.5</v>
      </c>
      <c r="J72" s="550">
        <f t="shared" si="15"/>
        <v>3.7242228257437</v>
      </c>
      <c r="K72" s="388">
        <f t="shared" si="16"/>
        <v>395825</v>
      </c>
      <c r="L72" s="388">
        <f t="shared" si="16"/>
        <v>1474140.5</v>
      </c>
      <c r="M72" s="556">
        <f t="shared" si="14"/>
        <v>3.7242228257437</v>
      </c>
      <c r="N72" s="140"/>
      <c r="O72" s="140"/>
    </row>
    <row r="73" spans="1:15" s="123" customFormat="1" ht="15.75">
      <c r="A73" s="202"/>
      <c r="B73" s="186"/>
      <c r="C73" s="186"/>
      <c r="D73" s="112" t="s">
        <v>252</v>
      </c>
      <c r="E73" s="1280"/>
      <c r="F73" s="1284"/>
      <c r="G73" s="388"/>
      <c r="H73" s="1280">
        <f>H86</f>
        <v>395825</v>
      </c>
      <c r="I73" s="1285">
        <f>I79+I86+I101+I95</f>
        <v>387155</v>
      </c>
      <c r="J73" s="550">
        <f t="shared" si="15"/>
        <v>0.9780963809764416</v>
      </c>
      <c r="K73" s="388">
        <f>E73+H73</f>
        <v>395825</v>
      </c>
      <c r="L73" s="388">
        <f>F73+I73</f>
        <v>387155</v>
      </c>
      <c r="M73" s="556">
        <f t="shared" si="14"/>
        <v>0.9780963809764416</v>
      </c>
      <c r="N73" s="140"/>
      <c r="O73" s="140"/>
    </row>
    <row r="74" spans="1:15" s="123" customFormat="1" ht="15.75">
      <c r="A74" s="157" t="s">
        <v>89</v>
      </c>
      <c r="B74" s="161" t="s">
        <v>210</v>
      </c>
      <c r="C74" s="161" t="s">
        <v>201</v>
      </c>
      <c r="D74" s="119" t="s">
        <v>90</v>
      </c>
      <c r="E74" s="1285">
        <f>E75</f>
        <v>68044374</v>
      </c>
      <c r="F74" s="1286">
        <f>F75</f>
        <v>43612363.68</v>
      </c>
      <c r="G74" s="534">
        <f>F74/E74</f>
        <v>0.6409400383343963</v>
      </c>
      <c r="H74" s="1285">
        <f>H75+H78</f>
        <v>2115659</v>
      </c>
      <c r="I74" s="1280">
        <f>I75+I78</f>
        <v>979394.23</v>
      </c>
      <c r="J74" s="534">
        <f t="shared" si="15"/>
        <v>0.4629263175209237</v>
      </c>
      <c r="K74" s="116">
        <f t="shared" si="16"/>
        <v>70160033</v>
      </c>
      <c r="L74" s="116">
        <f t="shared" si="16"/>
        <v>44591757.91</v>
      </c>
      <c r="M74" s="556">
        <f t="shared" si="14"/>
        <v>0.6355720771967139</v>
      </c>
      <c r="N74" s="140"/>
      <c r="O74" s="140"/>
    </row>
    <row r="75" spans="1:15" s="123" customFormat="1" ht="15.75">
      <c r="A75" s="202"/>
      <c r="B75" s="186"/>
      <c r="C75" s="186"/>
      <c r="D75" s="109" t="s">
        <v>248</v>
      </c>
      <c r="E75" s="1280">
        <v>68044374</v>
      </c>
      <c r="F75" s="1280">
        <v>43612363.68</v>
      </c>
      <c r="G75" s="532">
        <f>F75/E75</f>
        <v>0.6409400383343963</v>
      </c>
      <c r="H75" s="1280">
        <v>2115659</v>
      </c>
      <c r="I75" s="1280">
        <v>979394.23</v>
      </c>
      <c r="J75" s="532">
        <f t="shared" si="15"/>
        <v>0.4629263175209237</v>
      </c>
      <c r="K75" s="388">
        <f t="shared" si="16"/>
        <v>70160033</v>
      </c>
      <c r="L75" s="388">
        <f t="shared" si="16"/>
        <v>44591757.91</v>
      </c>
      <c r="M75" s="538">
        <f t="shared" si="14"/>
        <v>0.6355720771967139</v>
      </c>
      <c r="N75" s="140"/>
      <c r="O75" s="140"/>
    </row>
    <row r="76" spans="1:15" s="123" customFormat="1" ht="15.75">
      <c r="A76" s="157"/>
      <c r="B76" s="161"/>
      <c r="C76" s="161"/>
      <c r="D76" s="112" t="s">
        <v>249</v>
      </c>
      <c r="E76" s="1285">
        <v>50993350</v>
      </c>
      <c r="F76" s="1285">
        <v>35631751.04</v>
      </c>
      <c r="G76" s="534">
        <f>F76/E76</f>
        <v>0.6987528969953926</v>
      </c>
      <c r="H76" s="1285"/>
      <c r="I76" s="1285"/>
      <c r="J76" s="116"/>
      <c r="K76" s="116">
        <f t="shared" si="16"/>
        <v>50993350</v>
      </c>
      <c r="L76" s="116">
        <f t="shared" si="16"/>
        <v>35631751.04</v>
      </c>
      <c r="M76" s="556">
        <f t="shared" si="14"/>
        <v>0.6987528969953926</v>
      </c>
      <c r="N76" s="140"/>
      <c r="O76" s="140"/>
    </row>
    <row r="77" spans="1:15" s="123" customFormat="1" ht="31.5">
      <c r="A77" s="157"/>
      <c r="B77" s="161"/>
      <c r="C77" s="161"/>
      <c r="D77" s="112" t="s">
        <v>250</v>
      </c>
      <c r="E77" s="1285">
        <v>7902843</v>
      </c>
      <c r="F77" s="1285">
        <v>3866290.14</v>
      </c>
      <c r="G77" s="534">
        <f>F77/E77</f>
        <v>0.48922775512559213</v>
      </c>
      <c r="H77" s="1285"/>
      <c r="I77" s="1285"/>
      <c r="J77" s="116"/>
      <c r="K77" s="116">
        <f t="shared" si="16"/>
        <v>7902843</v>
      </c>
      <c r="L77" s="116">
        <f t="shared" si="16"/>
        <v>3866290.14</v>
      </c>
      <c r="M77" s="556">
        <f t="shared" si="14"/>
        <v>0.48922775512559213</v>
      </c>
      <c r="N77" s="140"/>
      <c r="O77" s="140"/>
    </row>
    <row r="78" spans="1:15" s="123" customFormat="1" ht="15.75" hidden="1">
      <c r="A78" s="157"/>
      <c r="B78" s="161"/>
      <c r="C78" s="161"/>
      <c r="D78" s="109" t="s">
        <v>251</v>
      </c>
      <c r="E78" s="1285"/>
      <c r="F78" s="1284"/>
      <c r="G78" s="534"/>
      <c r="H78" s="1280"/>
      <c r="I78" s="1280"/>
      <c r="J78" s="551"/>
      <c r="K78" s="388">
        <f t="shared" si="16"/>
        <v>0</v>
      </c>
      <c r="L78" s="388">
        <f t="shared" si="16"/>
        <v>0</v>
      </c>
      <c r="M78" s="557"/>
      <c r="N78" s="140"/>
      <c r="O78" s="140"/>
    </row>
    <row r="79" spans="1:15" s="123" customFormat="1" ht="15.75" hidden="1">
      <c r="A79" s="157"/>
      <c r="B79" s="161"/>
      <c r="C79" s="161"/>
      <c r="D79" s="112" t="s">
        <v>252</v>
      </c>
      <c r="E79" s="1285"/>
      <c r="F79" s="1284"/>
      <c r="G79" s="534"/>
      <c r="H79" s="1285"/>
      <c r="I79" s="1285"/>
      <c r="J79" s="550"/>
      <c r="K79" s="116">
        <f t="shared" si="16"/>
        <v>0</v>
      </c>
      <c r="L79" s="116">
        <f t="shared" si="16"/>
        <v>0</v>
      </c>
      <c r="M79" s="558"/>
      <c r="N79" s="140"/>
      <c r="O79" s="140"/>
    </row>
    <row r="80" spans="1:18" s="123" customFormat="1" ht="31.5">
      <c r="A80" s="110" t="s">
        <v>91</v>
      </c>
      <c r="B80" s="161" t="s">
        <v>209</v>
      </c>
      <c r="C80" s="161"/>
      <c r="D80" s="112" t="s">
        <v>498</v>
      </c>
      <c r="E80" s="1285">
        <f>E82</f>
        <v>66355447</v>
      </c>
      <c r="F80" s="1286">
        <f>F82</f>
        <v>36113461.32</v>
      </c>
      <c r="G80" s="534">
        <f>F80/E80</f>
        <v>0.5442426048309191</v>
      </c>
      <c r="H80" s="1285">
        <f>H82+H85</f>
        <v>10209789</v>
      </c>
      <c r="I80" s="1285">
        <f>I82+I85</f>
        <v>4174638.05</v>
      </c>
      <c r="J80" s="534">
        <f aca="true" t="shared" si="17" ref="J80:J86">I80/H80</f>
        <v>0.4088858300597593</v>
      </c>
      <c r="K80" s="116">
        <f aca="true" t="shared" si="18" ref="K80:L90">E80+H80</f>
        <v>76565236</v>
      </c>
      <c r="L80" s="116">
        <f t="shared" si="18"/>
        <v>40288099.37</v>
      </c>
      <c r="M80" s="556">
        <f t="shared" si="14"/>
        <v>0.5261931063596539</v>
      </c>
      <c r="N80" s="140"/>
      <c r="O80" s="140"/>
      <c r="P80" s="1808"/>
      <c r="Q80" s="1808"/>
      <c r="R80" s="1808"/>
    </row>
    <row r="81" spans="1:18" s="123" customFormat="1" ht="47.25">
      <c r="A81" s="202" t="s">
        <v>15</v>
      </c>
      <c r="B81" s="108" t="s">
        <v>16</v>
      </c>
      <c r="C81" s="108" t="s">
        <v>202</v>
      </c>
      <c r="D81" s="109" t="s">
        <v>496</v>
      </c>
      <c r="E81" s="1280">
        <f>E82</f>
        <v>66355447</v>
      </c>
      <c r="F81" s="1284">
        <f>F82</f>
        <v>36113461.32</v>
      </c>
      <c r="G81" s="532">
        <f>F81/E81</f>
        <v>0.5442426048309191</v>
      </c>
      <c r="H81" s="1280">
        <f>H82+H85</f>
        <v>10209789</v>
      </c>
      <c r="I81" s="1280">
        <f>I82+I85</f>
        <v>4174638.05</v>
      </c>
      <c r="J81" s="532">
        <f t="shared" si="17"/>
        <v>0.4088858300597593</v>
      </c>
      <c r="K81" s="388">
        <f>E81+H81</f>
        <v>76565236</v>
      </c>
      <c r="L81" s="388">
        <f>F81+I81</f>
        <v>40288099.37</v>
      </c>
      <c r="M81" s="538">
        <f>L81/K81</f>
        <v>0.5261931063596539</v>
      </c>
      <c r="N81" s="140"/>
      <c r="O81" s="140"/>
      <c r="P81" s="143"/>
      <c r="Q81" s="143"/>
      <c r="R81" s="143"/>
    </row>
    <row r="82" spans="1:18" s="123" customFormat="1" ht="15.75">
      <c r="A82" s="157"/>
      <c r="B82" s="161"/>
      <c r="C82" s="161"/>
      <c r="D82" s="109" t="s">
        <v>248</v>
      </c>
      <c r="E82" s="1285">
        <v>66355447</v>
      </c>
      <c r="F82" s="1286">
        <v>36113461.32</v>
      </c>
      <c r="G82" s="532">
        <f>F82/E82</f>
        <v>0.5442426048309191</v>
      </c>
      <c r="H82" s="1280">
        <v>9813964</v>
      </c>
      <c r="I82" s="1280">
        <v>2700497.55</v>
      </c>
      <c r="J82" s="534">
        <f t="shared" si="17"/>
        <v>0.27516888690441493</v>
      </c>
      <c r="K82" s="388">
        <f>E82+H82</f>
        <v>76169411</v>
      </c>
      <c r="L82" s="388">
        <f>F82+I82</f>
        <v>38813958.87</v>
      </c>
      <c r="M82" s="538">
        <f t="shared" si="14"/>
        <v>0.5095740975337198</v>
      </c>
      <c r="N82" s="140"/>
      <c r="O82" s="140"/>
      <c r="P82" s="143"/>
      <c r="Q82" s="143"/>
      <c r="R82" s="143"/>
    </row>
    <row r="83" spans="1:18" s="80" customFormat="1" ht="17.25" customHeight="1">
      <c r="A83" s="157"/>
      <c r="B83" s="161"/>
      <c r="C83" s="161"/>
      <c r="D83" s="112" t="s">
        <v>249</v>
      </c>
      <c r="E83" s="1285">
        <v>36038632</v>
      </c>
      <c r="F83" s="1286">
        <v>24072764.27</v>
      </c>
      <c r="G83" s="534">
        <f>F83/E83</f>
        <v>0.6679710891911769</v>
      </c>
      <c r="H83" s="1285">
        <v>3573904</v>
      </c>
      <c r="I83" s="1285">
        <v>189554.23</v>
      </c>
      <c r="J83" s="534">
        <f t="shared" si="17"/>
        <v>0.053038422408660114</v>
      </c>
      <c r="K83" s="116">
        <f t="shared" si="18"/>
        <v>39612536</v>
      </c>
      <c r="L83" s="116">
        <f t="shared" si="18"/>
        <v>24262318.5</v>
      </c>
      <c r="M83" s="556">
        <f t="shared" si="14"/>
        <v>0.6124909170167747</v>
      </c>
      <c r="N83" s="140"/>
      <c r="O83" s="140"/>
      <c r="P83" s="137"/>
      <c r="Q83" s="137"/>
      <c r="R83" s="137"/>
    </row>
    <row r="84" spans="1:18" s="80" customFormat="1" ht="31.5">
      <c r="A84" s="157"/>
      <c r="B84" s="161"/>
      <c r="C84" s="161"/>
      <c r="D84" s="112" t="s">
        <v>250</v>
      </c>
      <c r="E84" s="1285">
        <v>14972223</v>
      </c>
      <c r="F84" s="1286">
        <v>5651270.5</v>
      </c>
      <c r="G84" s="534">
        <f>F84/E84</f>
        <v>0.37745032918625376</v>
      </c>
      <c r="H84" s="1285">
        <v>84765</v>
      </c>
      <c r="I84" s="1285">
        <v>0</v>
      </c>
      <c r="J84" s="550">
        <f t="shared" si="17"/>
        <v>0</v>
      </c>
      <c r="K84" s="116">
        <f t="shared" si="18"/>
        <v>15056988</v>
      </c>
      <c r="L84" s="116">
        <f t="shared" si="18"/>
        <v>5651270.5</v>
      </c>
      <c r="M84" s="556">
        <f t="shared" si="14"/>
        <v>0.3753254302919017</v>
      </c>
      <c r="N84" s="140"/>
      <c r="O84" s="140"/>
      <c r="P84" s="137"/>
      <c r="Q84" s="137"/>
      <c r="R84" s="137"/>
    </row>
    <row r="85" spans="1:18" s="123" customFormat="1" ht="15.75">
      <c r="A85" s="202"/>
      <c r="B85" s="186"/>
      <c r="C85" s="186"/>
      <c r="D85" s="109" t="s">
        <v>251</v>
      </c>
      <c r="E85" s="1280"/>
      <c r="F85" s="1284"/>
      <c r="G85" s="388"/>
      <c r="H85" s="1280">
        <v>395825</v>
      </c>
      <c r="I85" s="1294">
        <v>1474140.5</v>
      </c>
      <c r="J85" s="550">
        <f t="shared" si="17"/>
        <v>3.7242228257437</v>
      </c>
      <c r="K85" s="388">
        <f t="shared" si="18"/>
        <v>395825</v>
      </c>
      <c r="L85" s="388">
        <f t="shared" si="18"/>
        <v>1474140.5</v>
      </c>
      <c r="M85" s="717">
        <f t="shared" si="14"/>
        <v>3.7242228257437</v>
      </c>
      <c r="N85" s="140"/>
      <c r="O85" s="140"/>
      <c r="P85" s="143"/>
      <c r="Q85" s="143"/>
      <c r="R85" s="143"/>
    </row>
    <row r="86" spans="1:18" s="80" customFormat="1" ht="15.75">
      <c r="A86" s="157"/>
      <c r="B86" s="161"/>
      <c r="C86" s="161"/>
      <c r="D86" s="112" t="s">
        <v>252</v>
      </c>
      <c r="E86" s="1285"/>
      <c r="F86" s="1286"/>
      <c r="G86" s="116"/>
      <c r="H86" s="1285">
        <v>395825</v>
      </c>
      <c r="I86" s="1293">
        <v>387155</v>
      </c>
      <c r="J86" s="550">
        <f t="shared" si="17"/>
        <v>0.9780963809764416</v>
      </c>
      <c r="K86" s="388">
        <f aca="true" t="shared" si="19" ref="K86:L88">E86+H86</f>
        <v>395825</v>
      </c>
      <c r="L86" s="388">
        <f t="shared" si="19"/>
        <v>387155</v>
      </c>
      <c r="M86" s="556">
        <f t="shared" si="14"/>
        <v>0.9780963809764416</v>
      </c>
      <c r="N86" s="140"/>
      <c r="O86" s="140"/>
      <c r="P86" s="137"/>
      <c r="Q86" s="137"/>
      <c r="R86" s="137"/>
    </row>
    <row r="87" spans="1:18" s="80" customFormat="1" ht="31.5">
      <c r="A87" s="157" t="s">
        <v>17</v>
      </c>
      <c r="B87" s="107" t="s">
        <v>211</v>
      </c>
      <c r="C87" s="107"/>
      <c r="D87" s="112" t="s">
        <v>18</v>
      </c>
      <c r="E87" s="1285">
        <f>E88</f>
        <v>63608200</v>
      </c>
      <c r="F87" s="1285">
        <f>F88</f>
        <v>47523359.62</v>
      </c>
      <c r="G87" s="534">
        <f aca="true" t="shared" si="20" ref="G87:G99">F87/E87</f>
        <v>0.7471263079288519</v>
      </c>
      <c r="H87" s="1280"/>
      <c r="I87" s="1280"/>
      <c r="J87" s="550"/>
      <c r="K87" s="116">
        <f t="shared" si="19"/>
        <v>63608200</v>
      </c>
      <c r="L87" s="116">
        <f t="shared" si="19"/>
        <v>47523359.62</v>
      </c>
      <c r="M87" s="556">
        <f>L87/K87</f>
        <v>0.7471263079288519</v>
      </c>
      <c r="N87" s="140"/>
      <c r="O87" s="140"/>
      <c r="P87" s="137"/>
      <c r="Q87" s="137"/>
      <c r="R87" s="137"/>
    </row>
    <row r="88" spans="1:18" s="80" customFormat="1" ht="47.25">
      <c r="A88" s="202" t="s">
        <v>19</v>
      </c>
      <c r="B88" s="108" t="s">
        <v>20</v>
      </c>
      <c r="C88" s="108" t="s">
        <v>202</v>
      </c>
      <c r="D88" s="109" t="s">
        <v>497</v>
      </c>
      <c r="E88" s="1280">
        <f>E89</f>
        <v>63608200</v>
      </c>
      <c r="F88" s="1280">
        <f>F89</f>
        <v>47523359.62</v>
      </c>
      <c r="G88" s="532">
        <f t="shared" si="20"/>
        <v>0.7471263079288519</v>
      </c>
      <c r="H88" s="1280"/>
      <c r="I88" s="1280"/>
      <c r="J88" s="551"/>
      <c r="K88" s="388">
        <f t="shared" si="19"/>
        <v>63608200</v>
      </c>
      <c r="L88" s="388">
        <f t="shared" si="19"/>
        <v>47523359.62</v>
      </c>
      <c r="M88" s="538">
        <f>L88/K88</f>
        <v>0.7471263079288519</v>
      </c>
      <c r="N88" s="140"/>
      <c r="O88" s="140"/>
      <c r="P88" s="137"/>
      <c r="Q88" s="137"/>
      <c r="R88" s="137"/>
    </row>
    <row r="89" spans="1:18" s="123" customFormat="1" ht="15.75">
      <c r="A89" s="202"/>
      <c r="B89" s="186"/>
      <c r="C89" s="186"/>
      <c r="D89" s="109" t="s">
        <v>248</v>
      </c>
      <c r="E89" s="1280">
        <v>63608200</v>
      </c>
      <c r="F89" s="1284">
        <v>47523359.62</v>
      </c>
      <c r="G89" s="532">
        <f t="shared" si="20"/>
        <v>0.7471263079288519</v>
      </c>
      <c r="H89" s="1280"/>
      <c r="I89" s="1285"/>
      <c r="J89" s="388"/>
      <c r="K89" s="388">
        <f t="shared" si="18"/>
        <v>63608200</v>
      </c>
      <c r="L89" s="388">
        <f t="shared" si="18"/>
        <v>47523359.62</v>
      </c>
      <c r="M89" s="538">
        <f t="shared" si="14"/>
        <v>0.7471263079288519</v>
      </c>
      <c r="N89" s="140"/>
      <c r="O89" s="140"/>
      <c r="P89" s="143"/>
      <c r="Q89" s="143"/>
      <c r="R89" s="143"/>
    </row>
    <row r="90" spans="1:18" s="123" customFormat="1" ht="15.75">
      <c r="A90" s="202"/>
      <c r="B90" s="186"/>
      <c r="C90" s="186"/>
      <c r="D90" s="112" t="s">
        <v>249</v>
      </c>
      <c r="E90" s="1285">
        <v>63608200</v>
      </c>
      <c r="F90" s="1284">
        <v>47523359.62</v>
      </c>
      <c r="G90" s="534">
        <f t="shared" si="20"/>
        <v>0.7471263079288519</v>
      </c>
      <c r="H90" s="1280"/>
      <c r="I90" s="1285"/>
      <c r="J90" s="388"/>
      <c r="K90" s="116">
        <f t="shared" si="18"/>
        <v>63608200</v>
      </c>
      <c r="L90" s="116">
        <f t="shared" si="18"/>
        <v>47523359.62</v>
      </c>
      <c r="M90" s="556">
        <f t="shared" si="14"/>
        <v>0.7471263079288519</v>
      </c>
      <c r="N90" s="140"/>
      <c r="O90" s="140"/>
      <c r="P90" s="143"/>
      <c r="Q90" s="143"/>
      <c r="R90" s="143"/>
    </row>
    <row r="91" spans="1:18" s="123" customFormat="1" ht="157.5" hidden="1">
      <c r="A91" s="157" t="s">
        <v>390</v>
      </c>
      <c r="B91" s="161" t="s">
        <v>391</v>
      </c>
      <c r="C91" s="186"/>
      <c r="D91" s="461" t="s">
        <v>389</v>
      </c>
      <c r="E91" s="1285">
        <f>E92</f>
        <v>0</v>
      </c>
      <c r="F91" s="1285">
        <f>F92</f>
        <v>0</v>
      </c>
      <c r="G91" s="532" t="e">
        <f t="shared" si="20"/>
        <v>#DIV/0!</v>
      </c>
      <c r="H91" s="1280"/>
      <c r="I91" s="1285"/>
      <c r="J91" s="388"/>
      <c r="K91" s="388">
        <f aca="true" t="shared" si="21" ref="K91:L93">E91+H91</f>
        <v>0</v>
      </c>
      <c r="L91" s="388">
        <f t="shared" si="21"/>
        <v>0</v>
      </c>
      <c r="M91" s="538" t="e">
        <f>L91/K91</f>
        <v>#DIV/0!</v>
      </c>
      <c r="N91" s="140"/>
      <c r="O91" s="140"/>
      <c r="P91" s="143"/>
      <c r="Q91" s="143"/>
      <c r="R91" s="143"/>
    </row>
    <row r="92" spans="1:18" s="123" customFormat="1" ht="30" customHeight="1" hidden="1">
      <c r="A92" s="202" t="s">
        <v>393</v>
      </c>
      <c r="B92" s="186" t="s">
        <v>394</v>
      </c>
      <c r="C92" s="186" t="s">
        <v>202</v>
      </c>
      <c r="D92" s="505" t="s">
        <v>392</v>
      </c>
      <c r="E92" s="1285">
        <f>E93</f>
        <v>0</v>
      </c>
      <c r="F92" s="1285">
        <f>F93</f>
        <v>0</v>
      </c>
      <c r="G92" s="532" t="e">
        <f t="shared" si="20"/>
        <v>#DIV/0!</v>
      </c>
      <c r="H92" s="1280"/>
      <c r="I92" s="1280"/>
      <c r="J92" s="550" t="e">
        <f>I92/H92</f>
        <v>#DIV/0!</v>
      </c>
      <c r="K92" s="388">
        <f t="shared" si="21"/>
        <v>0</v>
      </c>
      <c r="L92" s="388">
        <f t="shared" si="21"/>
        <v>0</v>
      </c>
      <c r="M92" s="538" t="e">
        <f>L92/K92</f>
        <v>#DIV/0!</v>
      </c>
      <c r="N92" s="140"/>
      <c r="O92" s="140"/>
      <c r="P92" s="143"/>
      <c r="Q92" s="143"/>
      <c r="R92" s="143"/>
    </row>
    <row r="93" spans="1:18" s="123" customFormat="1" ht="15.75" hidden="1">
      <c r="A93" s="202"/>
      <c r="B93" s="186"/>
      <c r="C93" s="186"/>
      <c r="D93" s="109" t="s">
        <v>187</v>
      </c>
      <c r="E93" s="1280">
        <v>0</v>
      </c>
      <c r="F93" s="1286">
        <v>0</v>
      </c>
      <c r="G93" s="532" t="e">
        <f t="shared" si="20"/>
        <v>#DIV/0!</v>
      </c>
      <c r="H93" s="1280"/>
      <c r="I93" s="1285"/>
      <c r="J93" s="550"/>
      <c r="K93" s="388">
        <f t="shared" si="21"/>
        <v>0</v>
      </c>
      <c r="L93" s="388">
        <f t="shared" si="21"/>
        <v>0</v>
      </c>
      <c r="M93" s="538" t="e">
        <f>L93/K93</f>
        <v>#DIV/0!</v>
      </c>
      <c r="N93" s="140"/>
      <c r="O93" s="140"/>
      <c r="P93" s="143"/>
      <c r="Q93" s="143"/>
      <c r="R93" s="143"/>
    </row>
    <row r="94" spans="1:18" s="123" customFormat="1" ht="15.75" hidden="1">
      <c r="A94" s="202"/>
      <c r="B94" s="186"/>
      <c r="C94" s="186"/>
      <c r="D94" s="109" t="s">
        <v>447</v>
      </c>
      <c r="E94" s="1280"/>
      <c r="F94" s="1286"/>
      <c r="G94" s="551"/>
      <c r="H94" s="1280"/>
      <c r="I94" s="1285"/>
      <c r="J94" s="550" t="e">
        <f>I94/H94</f>
        <v>#DIV/0!</v>
      </c>
      <c r="K94" s="388"/>
      <c r="L94" s="388"/>
      <c r="M94" s="557"/>
      <c r="N94" s="140"/>
      <c r="O94" s="140"/>
      <c r="P94" s="143"/>
      <c r="Q94" s="143"/>
      <c r="R94" s="143"/>
    </row>
    <row r="95" spans="1:18" s="123" customFormat="1" ht="15.75" hidden="1">
      <c r="A95" s="202"/>
      <c r="B95" s="186"/>
      <c r="C95" s="186"/>
      <c r="D95" s="112" t="s">
        <v>252</v>
      </c>
      <c r="E95" s="1280"/>
      <c r="F95" s="1286"/>
      <c r="G95" s="550"/>
      <c r="H95" s="1285"/>
      <c r="I95" s="1285"/>
      <c r="J95" s="550" t="e">
        <f>I95/H95</f>
        <v>#DIV/0!</v>
      </c>
      <c r="K95" s="116"/>
      <c r="L95" s="116"/>
      <c r="M95" s="557"/>
      <c r="N95" s="140"/>
      <c r="O95" s="140"/>
      <c r="P95" s="143"/>
      <c r="Q95" s="143"/>
      <c r="R95" s="143"/>
    </row>
    <row r="96" spans="1:15" s="123" customFormat="1" ht="48" customHeight="1">
      <c r="A96" s="157" t="s">
        <v>21</v>
      </c>
      <c r="B96" s="161" t="s">
        <v>212</v>
      </c>
      <c r="C96" s="161" t="s">
        <v>203</v>
      </c>
      <c r="D96" s="112" t="s">
        <v>344</v>
      </c>
      <c r="E96" s="1285">
        <f>E97</f>
        <v>4400703</v>
      </c>
      <c r="F96" s="1286">
        <f>F97</f>
        <v>3046666.16</v>
      </c>
      <c r="G96" s="534">
        <f t="shared" si="20"/>
        <v>0.6923135144543952</v>
      </c>
      <c r="H96" s="1285"/>
      <c r="I96" s="1285"/>
      <c r="J96" s="550"/>
      <c r="K96" s="116">
        <f aca="true" t="shared" si="22" ref="K96:L105">E96+H96</f>
        <v>4400703</v>
      </c>
      <c r="L96" s="116">
        <f t="shared" si="22"/>
        <v>3046666.16</v>
      </c>
      <c r="M96" s="556">
        <f aca="true" t="shared" si="23" ref="M96:M112">L96/K96</f>
        <v>0.6923135144543952</v>
      </c>
      <c r="N96" s="140"/>
      <c r="O96" s="140"/>
    </row>
    <row r="97" spans="1:15" s="123" customFormat="1" ht="15.75">
      <c r="A97" s="157"/>
      <c r="B97" s="161"/>
      <c r="C97" s="161"/>
      <c r="D97" s="109" t="s">
        <v>248</v>
      </c>
      <c r="E97" s="1285">
        <v>4400703</v>
      </c>
      <c r="F97" s="1284">
        <v>3046666.16</v>
      </c>
      <c r="G97" s="532">
        <f t="shared" si="20"/>
        <v>0.6923135144543952</v>
      </c>
      <c r="H97" s="1285"/>
      <c r="I97" s="1285"/>
      <c r="J97" s="550"/>
      <c r="K97" s="388">
        <f t="shared" si="22"/>
        <v>4400703</v>
      </c>
      <c r="L97" s="388">
        <f t="shared" si="22"/>
        <v>3046666.16</v>
      </c>
      <c r="M97" s="538">
        <f t="shared" si="23"/>
        <v>0.6923135144543952</v>
      </c>
      <c r="N97" s="140"/>
      <c r="O97" s="140"/>
    </row>
    <row r="98" spans="1:15" s="123" customFormat="1" ht="15.75">
      <c r="A98" s="157"/>
      <c r="B98" s="161"/>
      <c r="C98" s="161"/>
      <c r="D98" s="112" t="s">
        <v>249</v>
      </c>
      <c r="E98" s="1285">
        <v>3891442</v>
      </c>
      <c r="F98" s="1286">
        <v>2844905.67</v>
      </c>
      <c r="G98" s="534">
        <f t="shared" si="20"/>
        <v>0.7310672162144521</v>
      </c>
      <c r="H98" s="1285"/>
      <c r="I98" s="1285"/>
      <c r="J98" s="388"/>
      <c r="K98" s="116">
        <f t="shared" si="22"/>
        <v>3891442</v>
      </c>
      <c r="L98" s="116">
        <f t="shared" si="22"/>
        <v>2844905.67</v>
      </c>
      <c r="M98" s="556">
        <f t="shared" si="23"/>
        <v>0.7310672162144521</v>
      </c>
      <c r="N98" s="140"/>
      <c r="O98" s="140"/>
    </row>
    <row r="99" spans="1:15" s="123" customFormat="1" ht="31.5">
      <c r="A99" s="157"/>
      <c r="B99" s="161"/>
      <c r="C99" s="161"/>
      <c r="D99" s="112" t="s">
        <v>250</v>
      </c>
      <c r="E99" s="1285">
        <v>307415</v>
      </c>
      <c r="F99" s="1286">
        <v>66832.01</v>
      </c>
      <c r="G99" s="534">
        <f t="shared" si="20"/>
        <v>0.21739996421775123</v>
      </c>
      <c r="H99" s="1285"/>
      <c r="I99" s="1285"/>
      <c r="J99" s="388"/>
      <c r="K99" s="116">
        <f t="shared" si="22"/>
        <v>307415</v>
      </c>
      <c r="L99" s="116">
        <f t="shared" si="22"/>
        <v>66832.01</v>
      </c>
      <c r="M99" s="556">
        <f t="shared" si="23"/>
        <v>0.21739996421775123</v>
      </c>
      <c r="N99" s="140"/>
      <c r="O99" s="140"/>
    </row>
    <row r="100" spans="1:15" s="123" customFormat="1" ht="15.75" hidden="1">
      <c r="A100" s="157"/>
      <c r="B100" s="161"/>
      <c r="C100" s="161"/>
      <c r="D100" s="118" t="s">
        <v>251</v>
      </c>
      <c r="E100" s="1277"/>
      <c r="F100" s="1287"/>
      <c r="G100" s="559"/>
      <c r="H100" s="1288"/>
      <c r="I100" s="1288"/>
      <c r="J100" s="543"/>
      <c r="K100" s="390"/>
      <c r="L100" s="390"/>
      <c r="M100" s="560"/>
      <c r="N100" s="140"/>
      <c r="O100" s="140"/>
    </row>
    <row r="101" spans="1:15" s="123" customFormat="1" ht="15.75" hidden="1">
      <c r="A101" s="157"/>
      <c r="B101" s="161"/>
      <c r="C101" s="161"/>
      <c r="D101" s="112" t="s">
        <v>252</v>
      </c>
      <c r="E101" s="1277"/>
      <c r="F101" s="1287"/>
      <c r="G101" s="559"/>
      <c r="H101" s="1277"/>
      <c r="I101" s="1277"/>
      <c r="J101" s="544"/>
      <c r="K101" s="387"/>
      <c r="L101" s="387"/>
      <c r="M101" s="561"/>
      <c r="N101" s="140"/>
      <c r="O101" s="140"/>
    </row>
    <row r="102" spans="1:15" s="123" customFormat="1" ht="31.5">
      <c r="A102" s="157" t="s">
        <v>22</v>
      </c>
      <c r="B102" s="107" t="s">
        <v>23</v>
      </c>
      <c r="C102" s="107" t="s">
        <v>204</v>
      </c>
      <c r="D102" s="112" t="s">
        <v>144</v>
      </c>
      <c r="E102" s="1277">
        <f>E103</f>
        <v>3575746</v>
      </c>
      <c r="F102" s="1278">
        <f>F103</f>
        <v>2588726.85</v>
      </c>
      <c r="G102" s="529">
        <f>F102/E102</f>
        <v>0.7239683271686523</v>
      </c>
      <c r="H102" s="1277"/>
      <c r="I102" s="1277"/>
      <c r="J102" s="544"/>
      <c r="K102" s="387">
        <f t="shared" si="22"/>
        <v>3575746</v>
      </c>
      <c r="L102" s="387">
        <f t="shared" si="22"/>
        <v>2588726.85</v>
      </c>
      <c r="M102" s="562">
        <f t="shared" si="23"/>
        <v>0.7239683271686523</v>
      </c>
      <c r="N102" s="140"/>
      <c r="O102" s="140"/>
    </row>
    <row r="103" spans="1:15" s="123" customFormat="1" ht="15.75">
      <c r="A103" s="202"/>
      <c r="B103" s="186"/>
      <c r="C103" s="186"/>
      <c r="D103" s="109" t="s">
        <v>248</v>
      </c>
      <c r="E103" s="1288">
        <v>3575746</v>
      </c>
      <c r="F103" s="1287">
        <v>2588726.85</v>
      </c>
      <c r="G103" s="536">
        <f>F103/E103</f>
        <v>0.7239683271686523</v>
      </c>
      <c r="H103" s="1287"/>
      <c r="I103" s="1288"/>
      <c r="J103" s="543"/>
      <c r="K103" s="390">
        <f t="shared" si="22"/>
        <v>3575746</v>
      </c>
      <c r="L103" s="390">
        <f t="shared" si="22"/>
        <v>2588726.85</v>
      </c>
      <c r="M103" s="537">
        <f t="shared" si="23"/>
        <v>0.7239683271686523</v>
      </c>
      <c r="N103" s="140"/>
      <c r="O103" s="140"/>
    </row>
    <row r="104" spans="1:15" s="123" customFormat="1" ht="15.75">
      <c r="A104" s="157"/>
      <c r="B104" s="161"/>
      <c r="C104" s="161"/>
      <c r="D104" s="112" t="s">
        <v>249</v>
      </c>
      <c r="E104" s="1277">
        <v>3242530</v>
      </c>
      <c r="F104" s="1278">
        <v>2412030.17</v>
      </c>
      <c r="G104" s="529">
        <f>F104/E104</f>
        <v>0.7438728924636009</v>
      </c>
      <c r="H104" s="1278"/>
      <c r="I104" s="1277"/>
      <c r="J104" s="544"/>
      <c r="K104" s="387">
        <f t="shared" si="22"/>
        <v>3242530</v>
      </c>
      <c r="L104" s="387">
        <f t="shared" si="22"/>
        <v>2412030.17</v>
      </c>
      <c r="M104" s="562">
        <f t="shared" si="23"/>
        <v>0.7438728924636009</v>
      </c>
      <c r="N104" s="140"/>
      <c r="O104" s="140"/>
    </row>
    <row r="105" spans="1:15" s="123" customFormat="1" ht="31.5">
      <c r="A105" s="157"/>
      <c r="B105" s="161"/>
      <c r="C105" s="161"/>
      <c r="D105" s="112" t="s">
        <v>250</v>
      </c>
      <c r="E105" s="1277">
        <v>120017</v>
      </c>
      <c r="F105" s="1278">
        <v>81259.03</v>
      </c>
      <c r="G105" s="529">
        <f>F105/E105</f>
        <v>0.6770626661222994</v>
      </c>
      <c r="H105" s="1278"/>
      <c r="I105" s="1277"/>
      <c r="J105" s="387"/>
      <c r="K105" s="387">
        <f t="shared" si="22"/>
        <v>120017</v>
      </c>
      <c r="L105" s="387">
        <f t="shared" si="22"/>
        <v>81259.03</v>
      </c>
      <c r="M105" s="562">
        <f t="shared" si="23"/>
        <v>0.6770626661222994</v>
      </c>
      <c r="N105" s="140"/>
      <c r="O105" s="140"/>
    </row>
    <row r="106" spans="1:15" s="123" customFormat="1" ht="21" customHeight="1">
      <c r="A106" s="157" t="s">
        <v>24</v>
      </c>
      <c r="B106" s="107" t="s">
        <v>25</v>
      </c>
      <c r="C106" s="107" t="s">
        <v>204</v>
      </c>
      <c r="D106" s="112" t="s">
        <v>120</v>
      </c>
      <c r="E106" s="1285">
        <f>E107</f>
        <v>18100</v>
      </c>
      <c r="F106" s="1286">
        <f>F107</f>
        <v>10860</v>
      </c>
      <c r="G106" s="534">
        <f aca="true" t="shared" si="24" ref="G106:G112">F106/E106</f>
        <v>0.6</v>
      </c>
      <c r="H106" s="1285"/>
      <c r="I106" s="1285"/>
      <c r="J106" s="388"/>
      <c r="K106" s="116">
        <f>E106+H106</f>
        <v>18100</v>
      </c>
      <c r="L106" s="116">
        <f>F106+I106</f>
        <v>10860</v>
      </c>
      <c r="M106" s="556">
        <f>L106/K106</f>
        <v>0.6</v>
      </c>
      <c r="N106" s="140"/>
      <c r="O106" s="140"/>
    </row>
    <row r="107" spans="1:15" s="123" customFormat="1" ht="18" customHeight="1">
      <c r="A107" s="110"/>
      <c r="B107" s="161"/>
      <c r="C107" s="161"/>
      <c r="D107" s="109" t="s">
        <v>248</v>
      </c>
      <c r="E107" s="1280">
        <v>18100</v>
      </c>
      <c r="F107" s="1284">
        <v>10860</v>
      </c>
      <c r="G107" s="532">
        <f t="shared" si="24"/>
        <v>0.6</v>
      </c>
      <c r="H107" s="1285"/>
      <c r="I107" s="1285"/>
      <c r="J107" s="388"/>
      <c r="K107" s="388">
        <f>E107+H107</f>
        <v>18100</v>
      </c>
      <c r="L107" s="388">
        <f>F107+I107</f>
        <v>10860</v>
      </c>
      <c r="M107" s="538">
        <f>L107/K107</f>
        <v>0.6</v>
      </c>
      <c r="N107" s="140"/>
      <c r="O107" s="140"/>
    </row>
    <row r="108" spans="1:15" s="80" customFormat="1" ht="31.5">
      <c r="A108" s="157" t="s">
        <v>92</v>
      </c>
      <c r="B108" s="106" t="s">
        <v>93</v>
      </c>
      <c r="C108" s="106"/>
      <c r="D108" s="112" t="s">
        <v>26</v>
      </c>
      <c r="E108" s="1285">
        <f>E110+E113</f>
        <v>2115465</v>
      </c>
      <c r="F108" s="1285">
        <f>F110+F113</f>
        <v>1198338.57</v>
      </c>
      <c r="G108" s="529">
        <f t="shared" si="24"/>
        <v>0.5664657982996646</v>
      </c>
      <c r="H108" s="1285"/>
      <c r="I108" s="1285"/>
      <c r="J108" s="544"/>
      <c r="K108" s="387">
        <f aca="true" t="shared" si="25" ref="K108:L115">E108+H108</f>
        <v>2115465</v>
      </c>
      <c r="L108" s="387">
        <f t="shared" si="25"/>
        <v>1198338.57</v>
      </c>
      <c r="M108" s="562">
        <f t="shared" si="23"/>
        <v>0.5664657982996646</v>
      </c>
      <c r="N108" s="140"/>
      <c r="O108" s="140"/>
    </row>
    <row r="109" spans="1:15" s="80" customFormat="1" ht="47.25">
      <c r="A109" s="202" t="s">
        <v>27</v>
      </c>
      <c r="B109" s="379" t="s">
        <v>28</v>
      </c>
      <c r="C109" s="379" t="s">
        <v>204</v>
      </c>
      <c r="D109" s="109" t="s">
        <v>29</v>
      </c>
      <c r="E109" s="1280">
        <f>E110</f>
        <v>655125</v>
      </c>
      <c r="F109" s="1280">
        <f>F110</f>
        <v>275037.93</v>
      </c>
      <c r="G109" s="536">
        <f t="shared" si="24"/>
        <v>0.4198251173440183</v>
      </c>
      <c r="H109" s="1280"/>
      <c r="I109" s="1280"/>
      <c r="J109" s="543"/>
      <c r="K109" s="390">
        <f>E109+H109</f>
        <v>655125</v>
      </c>
      <c r="L109" s="390">
        <f>F109+I109</f>
        <v>275037.93</v>
      </c>
      <c r="M109" s="537">
        <f>L109/K109</f>
        <v>0.4198251173440183</v>
      </c>
      <c r="N109" s="140"/>
      <c r="O109" s="140"/>
    </row>
    <row r="110" spans="1:15" s="123" customFormat="1" ht="15.75">
      <c r="A110" s="157"/>
      <c r="B110" s="161"/>
      <c r="C110" s="161"/>
      <c r="D110" s="109" t="s">
        <v>248</v>
      </c>
      <c r="E110" s="1280">
        <v>655125</v>
      </c>
      <c r="F110" s="1284">
        <v>275037.93</v>
      </c>
      <c r="G110" s="536">
        <f t="shared" si="24"/>
        <v>0.4198251173440183</v>
      </c>
      <c r="H110" s="1285"/>
      <c r="I110" s="1285"/>
      <c r="J110" s="552"/>
      <c r="K110" s="390">
        <f t="shared" si="25"/>
        <v>655125</v>
      </c>
      <c r="L110" s="390">
        <f t="shared" si="25"/>
        <v>275037.93</v>
      </c>
      <c r="M110" s="537">
        <f t="shared" si="23"/>
        <v>0.4198251173440183</v>
      </c>
      <c r="N110" s="140"/>
      <c r="O110" s="140"/>
    </row>
    <row r="111" spans="1:15" s="123" customFormat="1" ht="15.75">
      <c r="A111" s="157"/>
      <c r="B111" s="161"/>
      <c r="C111" s="161"/>
      <c r="D111" s="112" t="s">
        <v>249</v>
      </c>
      <c r="E111" s="1285">
        <v>151813</v>
      </c>
      <c r="F111" s="1286">
        <v>93368.99</v>
      </c>
      <c r="G111" s="529">
        <f t="shared" si="24"/>
        <v>0.6150263152694434</v>
      </c>
      <c r="H111" s="1285"/>
      <c r="I111" s="1285"/>
      <c r="J111" s="552"/>
      <c r="K111" s="387">
        <f t="shared" si="25"/>
        <v>151813</v>
      </c>
      <c r="L111" s="387">
        <f t="shared" si="25"/>
        <v>93368.99</v>
      </c>
      <c r="M111" s="562">
        <f t="shared" si="23"/>
        <v>0.6150263152694434</v>
      </c>
      <c r="N111" s="140"/>
      <c r="O111" s="140"/>
    </row>
    <row r="112" spans="1:15" s="123" customFormat="1" ht="31.5">
      <c r="A112" s="157"/>
      <c r="B112" s="161"/>
      <c r="C112" s="161"/>
      <c r="D112" s="112" t="s">
        <v>250</v>
      </c>
      <c r="E112" s="1285">
        <v>467487</v>
      </c>
      <c r="F112" s="1286">
        <v>168183.65</v>
      </c>
      <c r="G112" s="534">
        <f t="shared" si="24"/>
        <v>0.3597611270473831</v>
      </c>
      <c r="H112" s="1285"/>
      <c r="I112" s="1285"/>
      <c r="J112" s="552"/>
      <c r="K112" s="116">
        <f t="shared" si="25"/>
        <v>467487</v>
      </c>
      <c r="L112" s="116">
        <f t="shared" si="25"/>
        <v>168183.65</v>
      </c>
      <c r="M112" s="556">
        <f t="shared" si="23"/>
        <v>0.3597611270473831</v>
      </c>
      <c r="N112" s="140"/>
      <c r="O112" s="140"/>
    </row>
    <row r="113" spans="1:15" s="123" customFormat="1" ht="47.25">
      <c r="A113" s="380" t="s">
        <v>30</v>
      </c>
      <c r="B113" s="379" t="s">
        <v>31</v>
      </c>
      <c r="C113" s="379" t="s">
        <v>204</v>
      </c>
      <c r="D113" s="109" t="s">
        <v>32</v>
      </c>
      <c r="E113" s="1285">
        <f>E114</f>
        <v>1460340</v>
      </c>
      <c r="F113" s="1286">
        <f>F114</f>
        <v>923300.64</v>
      </c>
      <c r="G113" s="529">
        <f aca="true" t="shared" si="26" ref="G113:G119">F113/E113</f>
        <v>0.6322504622211266</v>
      </c>
      <c r="H113" s="1285"/>
      <c r="I113" s="1285"/>
      <c r="J113" s="544"/>
      <c r="K113" s="387">
        <f t="shared" si="25"/>
        <v>1460340</v>
      </c>
      <c r="L113" s="387">
        <f t="shared" si="25"/>
        <v>923300.64</v>
      </c>
      <c r="M113" s="562">
        <f aca="true" t="shared" si="27" ref="M113:M119">L113/K113</f>
        <v>0.6322504622211266</v>
      </c>
      <c r="N113" s="140"/>
      <c r="O113" s="140"/>
    </row>
    <row r="114" spans="1:15" s="123" customFormat="1" ht="18.75" customHeight="1">
      <c r="A114" s="202"/>
      <c r="B114" s="186"/>
      <c r="C114" s="186"/>
      <c r="D114" s="109" t="s">
        <v>248</v>
      </c>
      <c r="E114" s="1280">
        <v>1460340</v>
      </c>
      <c r="F114" s="1284">
        <v>923300.64</v>
      </c>
      <c r="G114" s="536">
        <f t="shared" si="26"/>
        <v>0.6322504622211266</v>
      </c>
      <c r="H114" s="1280"/>
      <c r="I114" s="1285"/>
      <c r="J114" s="388"/>
      <c r="K114" s="390">
        <f t="shared" si="25"/>
        <v>1460340</v>
      </c>
      <c r="L114" s="390">
        <f t="shared" si="25"/>
        <v>923300.64</v>
      </c>
      <c r="M114" s="537">
        <f t="shared" si="27"/>
        <v>0.6322504622211266</v>
      </c>
      <c r="N114" s="140"/>
      <c r="O114" s="140"/>
    </row>
    <row r="115" spans="1:15" s="123" customFormat="1" ht="15.75">
      <c r="A115" s="157"/>
      <c r="B115" s="161"/>
      <c r="C115" s="161"/>
      <c r="D115" s="112" t="s">
        <v>249</v>
      </c>
      <c r="E115" s="1285">
        <v>1460340</v>
      </c>
      <c r="F115" s="1286">
        <v>923300.64</v>
      </c>
      <c r="G115" s="534">
        <f t="shared" si="26"/>
        <v>0.6322504622211266</v>
      </c>
      <c r="H115" s="1285"/>
      <c r="I115" s="1285"/>
      <c r="J115" s="388"/>
      <c r="K115" s="116">
        <f t="shared" si="25"/>
        <v>1460340</v>
      </c>
      <c r="L115" s="116">
        <f t="shared" si="25"/>
        <v>923300.64</v>
      </c>
      <c r="M115" s="556">
        <f t="shared" si="27"/>
        <v>0.6322504622211266</v>
      </c>
      <c r="N115" s="140"/>
      <c r="O115" s="140"/>
    </row>
    <row r="116" spans="1:15" s="80" customFormat="1" ht="51" customHeight="1">
      <c r="A116" s="163" t="s">
        <v>33</v>
      </c>
      <c r="B116" s="106" t="s">
        <v>34</v>
      </c>
      <c r="C116" s="106" t="s">
        <v>204</v>
      </c>
      <c r="D116" s="117" t="s">
        <v>35</v>
      </c>
      <c r="E116" s="1285">
        <f>E117</f>
        <v>1287927</v>
      </c>
      <c r="F116" s="1286">
        <f>F117</f>
        <v>728717.28</v>
      </c>
      <c r="G116" s="534">
        <f t="shared" si="26"/>
        <v>0.5658063539315505</v>
      </c>
      <c r="H116" s="1285"/>
      <c r="I116" s="1285"/>
      <c r="J116" s="544"/>
      <c r="K116" s="116">
        <f aca="true" t="shared" si="28" ref="K116:L119">E116+H116</f>
        <v>1287927</v>
      </c>
      <c r="L116" s="116">
        <f t="shared" si="28"/>
        <v>728717.28</v>
      </c>
      <c r="M116" s="556">
        <f t="shared" si="27"/>
        <v>0.5658063539315505</v>
      </c>
      <c r="N116" s="140"/>
      <c r="O116" s="140"/>
    </row>
    <row r="117" spans="1:15" s="123" customFormat="1" ht="24" customHeight="1">
      <c r="A117" s="110"/>
      <c r="B117" s="161"/>
      <c r="C117" s="161"/>
      <c r="D117" s="109" t="s">
        <v>248</v>
      </c>
      <c r="E117" s="1280">
        <v>1287927</v>
      </c>
      <c r="F117" s="1280">
        <v>728717.28</v>
      </c>
      <c r="G117" s="532">
        <f t="shared" si="26"/>
        <v>0.5658063539315505</v>
      </c>
      <c r="H117" s="1285"/>
      <c r="I117" s="1285"/>
      <c r="J117" s="388"/>
      <c r="K117" s="388">
        <f t="shared" si="28"/>
        <v>1287927</v>
      </c>
      <c r="L117" s="388">
        <f t="shared" si="28"/>
        <v>728717.28</v>
      </c>
      <c r="M117" s="538">
        <f t="shared" si="27"/>
        <v>0.5658063539315505</v>
      </c>
      <c r="N117" s="140"/>
      <c r="O117" s="140"/>
    </row>
    <row r="118" spans="1:15" s="80" customFormat="1" ht="15.75">
      <c r="A118" s="110"/>
      <c r="B118" s="161"/>
      <c r="C118" s="161"/>
      <c r="D118" s="112" t="s">
        <v>249</v>
      </c>
      <c r="E118" s="1285">
        <v>1219829</v>
      </c>
      <c r="F118" s="1285">
        <v>689774.78</v>
      </c>
      <c r="G118" s="534">
        <f t="shared" si="26"/>
        <v>0.5654684222132774</v>
      </c>
      <c r="H118" s="1285"/>
      <c r="I118" s="1285"/>
      <c r="J118" s="116"/>
      <c r="K118" s="116">
        <f t="shared" si="28"/>
        <v>1219829</v>
      </c>
      <c r="L118" s="116">
        <f t="shared" si="28"/>
        <v>689774.78</v>
      </c>
      <c r="M118" s="556">
        <f t="shared" si="27"/>
        <v>0.5654684222132774</v>
      </c>
      <c r="N118" s="140"/>
      <c r="O118" s="140"/>
    </row>
    <row r="119" spans="1:15" s="80" customFormat="1" ht="31.5">
      <c r="A119" s="110"/>
      <c r="B119" s="161"/>
      <c r="C119" s="161"/>
      <c r="D119" s="112" t="s">
        <v>250</v>
      </c>
      <c r="E119" s="1285">
        <v>30581</v>
      </c>
      <c r="F119" s="1285">
        <v>18543.1</v>
      </c>
      <c r="G119" s="534">
        <f t="shared" si="26"/>
        <v>0.6063601582682057</v>
      </c>
      <c r="H119" s="1285"/>
      <c r="I119" s="1285"/>
      <c r="J119" s="116"/>
      <c r="K119" s="116">
        <f t="shared" si="28"/>
        <v>30581</v>
      </c>
      <c r="L119" s="116">
        <f t="shared" si="28"/>
        <v>18543.1</v>
      </c>
      <c r="M119" s="556">
        <f t="shared" si="27"/>
        <v>0.6063601582682057</v>
      </c>
      <c r="N119" s="140"/>
      <c r="O119" s="140"/>
    </row>
    <row r="120" spans="1:15" s="508" customFormat="1" ht="78.75">
      <c r="A120" s="509" t="s">
        <v>36</v>
      </c>
      <c r="B120" s="510" t="s">
        <v>37</v>
      </c>
      <c r="C120" s="510" t="s">
        <v>204</v>
      </c>
      <c r="D120" s="511" t="s">
        <v>70</v>
      </c>
      <c r="E120" s="1293">
        <f>E121+E124</f>
        <v>437346</v>
      </c>
      <c r="F120" s="1293">
        <f>F121+F124</f>
        <v>220026.33000000002</v>
      </c>
      <c r="G120" s="1124">
        <f aca="true" t="shared" si="29" ref="G120:G126">F120/E120</f>
        <v>0.5030944149483476</v>
      </c>
      <c r="H120" s="1293"/>
      <c r="I120" s="1293"/>
      <c r="J120" s="512"/>
      <c r="K120" s="512">
        <f aca="true" t="shared" si="30" ref="K120:K126">E120+H120</f>
        <v>437346</v>
      </c>
      <c r="L120" s="512">
        <f aca="true" t="shared" si="31" ref="L120:L126">F120+I120</f>
        <v>220026.33000000002</v>
      </c>
      <c r="M120" s="717">
        <f aca="true" t="shared" si="32" ref="M120:M126">L120/K120</f>
        <v>0.5030944149483476</v>
      </c>
      <c r="N120" s="507"/>
      <c r="O120" s="507"/>
    </row>
    <row r="121" spans="1:15" s="123" customFormat="1" ht="143.25" customHeight="1">
      <c r="A121" s="513" t="s">
        <v>36</v>
      </c>
      <c r="B121" s="514" t="s">
        <v>37</v>
      </c>
      <c r="C121" s="514" t="s">
        <v>204</v>
      </c>
      <c r="D121" s="515" t="s">
        <v>38</v>
      </c>
      <c r="E121" s="1294">
        <f>E122</f>
        <v>164472</v>
      </c>
      <c r="F121" s="1295">
        <f>F122</f>
        <v>101805.59</v>
      </c>
      <c r="G121" s="1125">
        <f t="shared" si="29"/>
        <v>0.6189843255994941</v>
      </c>
      <c r="H121" s="1294"/>
      <c r="I121" s="1294"/>
      <c r="J121" s="516"/>
      <c r="K121" s="516">
        <f t="shared" si="30"/>
        <v>164472</v>
      </c>
      <c r="L121" s="516">
        <f t="shared" si="31"/>
        <v>101805.59</v>
      </c>
      <c r="M121" s="718">
        <f t="shared" si="32"/>
        <v>0.6189843255994941</v>
      </c>
      <c r="N121" s="140"/>
      <c r="O121" s="140"/>
    </row>
    <row r="122" spans="1:15" s="123" customFormat="1" ht="19.5" customHeight="1">
      <c r="A122" s="517"/>
      <c r="B122" s="518"/>
      <c r="C122" s="518"/>
      <c r="D122" s="519" t="s">
        <v>248</v>
      </c>
      <c r="E122" s="1294">
        <v>164472</v>
      </c>
      <c r="F122" s="1295">
        <v>101805.59</v>
      </c>
      <c r="G122" s="1125">
        <f t="shared" si="29"/>
        <v>0.6189843255994941</v>
      </c>
      <c r="H122" s="1294"/>
      <c r="I122" s="1294"/>
      <c r="J122" s="516"/>
      <c r="K122" s="516">
        <f t="shared" si="30"/>
        <v>164472</v>
      </c>
      <c r="L122" s="516">
        <f t="shared" si="31"/>
        <v>101805.59</v>
      </c>
      <c r="M122" s="718">
        <f t="shared" si="32"/>
        <v>0.6189843255994941</v>
      </c>
      <c r="N122" s="140"/>
      <c r="O122" s="140"/>
    </row>
    <row r="123" spans="1:15" s="123" customFormat="1" ht="19.5" customHeight="1">
      <c r="A123" s="517"/>
      <c r="B123" s="518"/>
      <c r="C123" s="518"/>
      <c r="D123" s="511" t="s">
        <v>249</v>
      </c>
      <c r="E123" s="1293">
        <v>164472</v>
      </c>
      <c r="F123" s="1295">
        <v>101805.59</v>
      </c>
      <c r="G123" s="1124">
        <f t="shared" si="29"/>
        <v>0.6189843255994941</v>
      </c>
      <c r="H123" s="1293"/>
      <c r="I123" s="1293"/>
      <c r="J123" s="512"/>
      <c r="K123" s="512">
        <f t="shared" si="30"/>
        <v>164472</v>
      </c>
      <c r="L123" s="512">
        <f t="shared" si="31"/>
        <v>101805.59</v>
      </c>
      <c r="M123" s="717">
        <f t="shared" si="32"/>
        <v>0.6189843255994941</v>
      </c>
      <c r="N123" s="140"/>
      <c r="O123" s="140"/>
    </row>
    <row r="124" spans="1:15" s="123" customFormat="1" ht="145.5" customHeight="1">
      <c r="A124" s="729" t="s">
        <v>36</v>
      </c>
      <c r="B124" s="730" t="s">
        <v>37</v>
      </c>
      <c r="C124" s="730" t="s">
        <v>204</v>
      </c>
      <c r="D124" s="519" t="s">
        <v>39</v>
      </c>
      <c r="E124" s="1294">
        <f>E125</f>
        <v>272874</v>
      </c>
      <c r="F124" s="1294">
        <f>F125</f>
        <v>118220.74</v>
      </c>
      <c r="G124" s="1125">
        <f t="shared" si="29"/>
        <v>0.4332429619531359</v>
      </c>
      <c r="H124" s="1294"/>
      <c r="I124" s="1294"/>
      <c r="J124" s="516"/>
      <c r="K124" s="516">
        <f t="shared" si="30"/>
        <v>272874</v>
      </c>
      <c r="L124" s="516">
        <f t="shared" si="31"/>
        <v>118220.74</v>
      </c>
      <c r="M124" s="718">
        <f t="shared" si="32"/>
        <v>0.4332429619531359</v>
      </c>
      <c r="N124" s="140"/>
      <c r="O124" s="140"/>
    </row>
    <row r="125" spans="1:15" s="123" customFormat="1" ht="19.5" customHeight="1">
      <c r="A125" s="517"/>
      <c r="B125" s="518"/>
      <c r="C125" s="518"/>
      <c r="D125" s="519" t="s">
        <v>248</v>
      </c>
      <c r="E125" s="1294">
        <v>272874</v>
      </c>
      <c r="F125" s="1295">
        <v>118220.74</v>
      </c>
      <c r="G125" s="1125">
        <f t="shared" si="29"/>
        <v>0.4332429619531359</v>
      </c>
      <c r="H125" s="1294"/>
      <c r="I125" s="1294"/>
      <c r="J125" s="516"/>
      <c r="K125" s="516">
        <f t="shared" si="30"/>
        <v>272874</v>
      </c>
      <c r="L125" s="516">
        <f t="shared" si="31"/>
        <v>118220.74</v>
      </c>
      <c r="M125" s="718">
        <f t="shared" si="32"/>
        <v>0.4332429619531359</v>
      </c>
      <c r="N125" s="140"/>
      <c r="O125" s="140"/>
    </row>
    <row r="126" spans="1:15" s="123" customFormat="1" ht="19.5" customHeight="1">
      <c r="A126" s="517"/>
      <c r="B126" s="518"/>
      <c r="C126" s="518"/>
      <c r="D126" s="511" t="s">
        <v>249</v>
      </c>
      <c r="E126" s="1293">
        <v>272874</v>
      </c>
      <c r="F126" s="1295">
        <v>118220.74</v>
      </c>
      <c r="G126" s="1124">
        <f t="shared" si="29"/>
        <v>0.4332429619531359</v>
      </c>
      <c r="H126" s="1293"/>
      <c r="I126" s="1293"/>
      <c r="J126" s="512"/>
      <c r="K126" s="512">
        <f t="shared" si="30"/>
        <v>272874</v>
      </c>
      <c r="L126" s="512">
        <f t="shared" si="31"/>
        <v>118220.74</v>
      </c>
      <c r="M126" s="717">
        <f t="shared" si="32"/>
        <v>0.4332429619531359</v>
      </c>
      <c r="N126" s="140"/>
      <c r="O126" s="140"/>
    </row>
    <row r="127" spans="1:15" s="123" customFormat="1" ht="100.5" customHeight="1" hidden="1">
      <c r="A127" s="157" t="s">
        <v>443</v>
      </c>
      <c r="B127" s="1" t="s">
        <v>444</v>
      </c>
      <c r="C127" s="1" t="s">
        <v>204</v>
      </c>
      <c r="D127" s="112" t="s">
        <v>445</v>
      </c>
      <c r="E127" s="1285">
        <f>E128</f>
        <v>0</v>
      </c>
      <c r="F127" s="1285">
        <f>F128</f>
        <v>0</v>
      </c>
      <c r="G127" s="541" t="e">
        <f aca="true" t="shared" si="33" ref="G127:G137">F127/E127</f>
        <v>#DIV/0!</v>
      </c>
      <c r="H127" s="1285"/>
      <c r="I127" s="1285"/>
      <c r="J127" s="116"/>
      <c r="K127" s="116">
        <f aca="true" t="shared" si="34" ref="K127:L130">H127+E127</f>
        <v>0</v>
      </c>
      <c r="L127" s="116">
        <f t="shared" si="34"/>
        <v>0</v>
      </c>
      <c r="M127" s="558" t="e">
        <f>L127/K127</f>
        <v>#DIV/0!</v>
      </c>
      <c r="N127" s="140"/>
      <c r="O127" s="140"/>
    </row>
    <row r="128" spans="1:15" s="123" customFormat="1" ht="160.5" customHeight="1" hidden="1">
      <c r="A128" s="202" t="s">
        <v>443</v>
      </c>
      <c r="B128" s="2" t="s">
        <v>444</v>
      </c>
      <c r="C128" s="2" t="s">
        <v>204</v>
      </c>
      <c r="D128" s="109" t="s">
        <v>446</v>
      </c>
      <c r="E128" s="1280">
        <f>E129</f>
        <v>0</v>
      </c>
      <c r="F128" s="1280">
        <f>F129</f>
        <v>0</v>
      </c>
      <c r="G128" s="552" t="e">
        <f t="shared" si="33"/>
        <v>#DIV/0!</v>
      </c>
      <c r="H128" s="1280"/>
      <c r="I128" s="1280"/>
      <c r="J128" s="388"/>
      <c r="K128" s="388">
        <f t="shared" si="34"/>
        <v>0</v>
      </c>
      <c r="L128" s="388">
        <f t="shared" si="34"/>
        <v>0</v>
      </c>
      <c r="M128" s="557" t="e">
        <f>L128/K128</f>
        <v>#DIV/0!</v>
      </c>
      <c r="N128" s="484"/>
      <c r="O128" s="484"/>
    </row>
    <row r="129" spans="1:15" s="123" customFormat="1" ht="19.5" customHeight="1" hidden="1">
      <c r="A129" s="122"/>
      <c r="B129" s="186"/>
      <c r="C129" s="186"/>
      <c r="D129" s="109" t="s">
        <v>248</v>
      </c>
      <c r="E129" s="1285">
        <v>0</v>
      </c>
      <c r="F129" s="1280">
        <v>0</v>
      </c>
      <c r="G129" s="541" t="e">
        <f t="shared" si="33"/>
        <v>#DIV/0!</v>
      </c>
      <c r="H129" s="1285"/>
      <c r="I129" s="1285"/>
      <c r="J129" s="116"/>
      <c r="K129" s="116">
        <f t="shared" si="34"/>
        <v>0</v>
      </c>
      <c r="L129" s="116">
        <f t="shared" si="34"/>
        <v>0</v>
      </c>
      <c r="M129" s="558" t="e">
        <f>L129/K129</f>
        <v>#DIV/0!</v>
      </c>
      <c r="N129" s="140"/>
      <c r="O129" s="140"/>
    </row>
    <row r="130" spans="1:15" s="123" customFormat="1" ht="19.5" customHeight="1" hidden="1">
      <c r="A130" s="122"/>
      <c r="B130" s="186"/>
      <c r="C130" s="186"/>
      <c r="D130" s="112" t="s">
        <v>249</v>
      </c>
      <c r="E130" s="1285">
        <v>0</v>
      </c>
      <c r="F130" s="1280">
        <v>0</v>
      </c>
      <c r="G130" s="541" t="e">
        <f t="shared" si="33"/>
        <v>#DIV/0!</v>
      </c>
      <c r="H130" s="1285"/>
      <c r="I130" s="1285"/>
      <c r="J130" s="116"/>
      <c r="K130" s="116">
        <f t="shared" si="34"/>
        <v>0</v>
      </c>
      <c r="L130" s="116">
        <f t="shared" si="34"/>
        <v>0</v>
      </c>
      <c r="M130" s="558" t="e">
        <f>L130/K130</f>
        <v>#DIV/0!</v>
      </c>
      <c r="N130" s="140"/>
      <c r="O130" s="140"/>
    </row>
    <row r="131" spans="1:15" s="123" customFormat="1" ht="30" customHeight="1">
      <c r="A131" s="110"/>
      <c r="B131" s="161"/>
      <c r="C131" s="161"/>
      <c r="D131" s="519" t="s">
        <v>145</v>
      </c>
      <c r="E131" s="1294">
        <f>E134</f>
        <v>357382</v>
      </c>
      <c r="F131" s="1294">
        <f>F134</f>
        <v>0</v>
      </c>
      <c r="G131" s="1123">
        <f t="shared" si="33"/>
        <v>0</v>
      </c>
      <c r="H131" s="1293"/>
      <c r="I131" s="1293"/>
      <c r="J131" s="516"/>
      <c r="K131" s="516">
        <f>E131+H131</f>
        <v>357382</v>
      </c>
      <c r="L131" s="516">
        <f aca="true" t="shared" si="35" ref="K131:L138">F131+I131</f>
        <v>0</v>
      </c>
      <c r="M131" s="598">
        <f aca="true" t="shared" si="36" ref="M131:M145">L131/K131</f>
        <v>0</v>
      </c>
      <c r="N131" s="140"/>
      <c r="O131" s="140"/>
    </row>
    <row r="132" spans="1:15" s="80" customFormat="1" ht="97.5" customHeight="1">
      <c r="A132" s="110" t="s">
        <v>443</v>
      </c>
      <c r="B132" s="161" t="s">
        <v>444</v>
      </c>
      <c r="C132" s="161" t="s">
        <v>204</v>
      </c>
      <c r="D132" s="511" t="s">
        <v>657</v>
      </c>
      <c r="E132" s="1293">
        <f>E133</f>
        <v>37033</v>
      </c>
      <c r="F132" s="1296">
        <f>F133</f>
        <v>37033</v>
      </c>
      <c r="G132" s="1122">
        <f t="shared" si="33"/>
        <v>1</v>
      </c>
      <c r="H132" s="1293"/>
      <c r="I132" s="1293"/>
      <c r="J132" s="512"/>
      <c r="K132" s="512">
        <f>E132+H132</f>
        <v>37033</v>
      </c>
      <c r="L132" s="512">
        <f>F132+I132</f>
        <v>37033</v>
      </c>
      <c r="M132" s="1121">
        <f>L132/K132</f>
        <v>1</v>
      </c>
      <c r="N132" s="140"/>
      <c r="O132" s="140"/>
    </row>
    <row r="133" spans="1:15" s="123" customFormat="1" ht="18" customHeight="1">
      <c r="A133" s="110"/>
      <c r="B133" s="161"/>
      <c r="C133" s="161"/>
      <c r="D133" s="519" t="s">
        <v>248</v>
      </c>
      <c r="E133" s="1294">
        <v>37033</v>
      </c>
      <c r="F133" s="1295">
        <v>37033</v>
      </c>
      <c r="G133" s="1123">
        <f t="shared" si="33"/>
        <v>1</v>
      </c>
      <c r="H133" s="1293"/>
      <c r="I133" s="1293"/>
      <c r="J133" s="516"/>
      <c r="K133" s="516">
        <f>E133+H133</f>
        <v>37033</v>
      </c>
      <c r="L133" s="516">
        <f>F133+I133</f>
        <v>37033</v>
      </c>
      <c r="M133" s="598">
        <f>L133/K133</f>
        <v>1</v>
      </c>
      <c r="N133" s="140"/>
      <c r="O133" s="140"/>
    </row>
    <row r="134" spans="1:15" s="80" customFormat="1" ht="85.5" customHeight="1">
      <c r="A134" s="110" t="s">
        <v>121</v>
      </c>
      <c r="B134" s="161" t="s">
        <v>122</v>
      </c>
      <c r="C134" s="161" t="s">
        <v>205</v>
      </c>
      <c r="D134" s="112" t="s">
        <v>123</v>
      </c>
      <c r="E134" s="1285">
        <f>E135</f>
        <v>357382</v>
      </c>
      <c r="F134" s="1286">
        <f>F135</f>
        <v>0</v>
      </c>
      <c r="G134" s="550">
        <f t="shared" si="33"/>
        <v>0</v>
      </c>
      <c r="H134" s="1285"/>
      <c r="I134" s="1285"/>
      <c r="J134" s="116"/>
      <c r="K134" s="116">
        <f t="shared" si="35"/>
        <v>357382</v>
      </c>
      <c r="L134" s="116">
        <f t="shared" si="35"/>
        <v>0</v>
      </c>
      <c r="M134" s="558">
        <f t="shared" si="36"/>
        <v>0</v>
      </c>
      <c r="N134" s="140"/>
      <c r="O134" s="140"/>
    </row>
    <row r="135" spans="1:15" s="123" customFormat="1" ht="15.75">
      <c r="A135" s="157"/>
      <c r="B135" s="161"/>
      <c r="C135" s="161"/>
      <c r="D135" s="109" t="s">
        <v>248</v>
      </c>
      <c r="E135" s="1280">
        <v>357382</v>
      </c>
      <c r="F135" s="1284">
        <v>0</v>
      </c>
      <c r="G135" s="551">
        <f t="shared" si="33"/>
        <v>0</v>
      </c>
      <c r="H135" s="1280"/>
      <c r="I135" s="1285"/>
      <c r="J135" s="388"/>
      <c r="K135" s="388">
        <f t="shared" si="35"/>
        <v>357382</v>
      </c>
      <c r="L135" s="388">
        <f t="shared" si="35"/>
        <v>0</v>
      </c>
      <c r="M135" s="560">
        <f t="shared" si="36"/>
        <v>0</v>
      </c>
      <c r="N135" s="140"/>
      <c r="O135" s="140"/>
    </row>
    <row r="136" spans="1:15" s="123" customFormat="1" ht="15.75">
      <c r="A136" s="157"/>
      <c r="B136" s="161"/>
      <c r="C136" s="161"/>
      <c r="D136" s="511" t="s">
        <v>249</v>
      </c>
      <c r="E136" s="1285">
        <v>52162</v>
      </c>
      <c r="F136" s="1285">
        <v>0</v>
      </c>
      <c r="G136" s="550">
        <f t="shared" si="33"/>
        <v>0</v>
      </c>
      <c r="H136" s="1285"/>
      <c r="I136" s="1285"/>
      <c r="J136" s="116"/>
      <c r="K136" s="116">
        <f t="shared" si="35"/>
        <v>52162</v>
      </c>
      <c r="L136" s="116">
        <f t="shared" si="35"/>
        <v>0</v>
      </c>
      <c r="M136" s="558">
        <f t="shared" si="36"/>
        <v>0</v>
      </c>
      <c r="N136" s="140"/>
      <c r="O136" s="140"/>
    </row>
    <row r="137" spans="1:15" s="123" customFormat="1" ht="31.5">
      <c r="A137" s="157"/>
      <c r="B137" s="161"/>
      <c r="C137" s="161"/>
      <c r="D137" s="112" t="s">
        <v>250</v>
      </c>
      <c r="E137" s="1285">
        <v>1442</v>
      </c>
      <c r="F137" s="1285">
        <v>0</v>
      </c>
      <c r="G137" s="550">
        <f t="shared" si="33"/>
        <v>0</v>
      </c>
      <c r="H137" s="1285"/>
      <c r="I137" s="1285"/>
      <c r="J137" s="116"/>
      <c r="K137" s="116">
        <f t="shared" si="35"/>
        <v>1442</v>
      </c>
      <c r="L137" s="116">
        <f t="shared" si="35"/>
        <v>0</v>
      </c>
      <c r="M137" s="558">
        <f t="shared" si="36"/>
        <v>0</v>
      </c>
      <c r="N137" s="140"/>
      <c r="O137" s="140"/>
    </row>
    <row r="138" spans="1:15" s="123" customFormat="1" ht="47.25">
      <c r="A138" s="726" t="s">
        <v>506</v>
      </c>
      <c r="B138" s="727" t="s">
        <v>427</v>
      </c>
      <c r="C138" s="727" t="s">
        <v>199</v>
      </c>
      <c r="D138" s="728" t="s">
        <v>465</v>
      </c>
      <c r="E138" s="1277"/>
      <c r="F138" s="1278"/>
      <c r="G138" s="544"/>
      <c r="H138" s="1277">
        <f>H139</f>
        <v>47850</v>
      </c>
      <c r="I138" s="1277">
        <f>I139</f>
        <v>47850</v>
      </c>
      <c r="J138" s="544">
        <f aca="true" t="shared" si="37" ref="J138:J149">I138/H138</f>
        <v>1</v>
      </c>
      <c r="K138" s="116">
        <f t="shared" si="35"/>
        <v>47850</v>
      </c>
      <c r="L138" s="116">
        <f t="shared" si="35"/>
        <v>47850</v>
      </c>
      <c r="M138" s="558">
        <f t="shared" si="36"/>
        <v>1</v>
      </c>
      <c r="N138" s="140"/>
      <c r="O138" s="140"/>
    </row>
    <row r="139" spans="1:15" s="80" customFormat="1" ht="18.75" customHeight="1">
      <c r="A139" s="110"/>
      <c r="B139" s="161"/>
      <c r="C139" s="161"/>
      <c r="D139" s="109" t="s">
        <v>251</v>
      </c>
      <c r="E139" s="1285"/>
      <c r="F139" s="1286"/>
      <c r="G139" s="534"/>
      <c r="H139" s="1280">
        <f>H140</f>
        <v>47850</v>
      </c>
      <c r="I139" s="1280">
        <f>I140</f>
        <v>47850</v>
      </c>
      <c r="J139" s="551">
        <f t="shared" si="37"/>
        <v>1</v>
      </c>
      <c r="K139" s="388">
        <f>E139+H139</f>
        <v>47850</v>
      </c>
      <c r="L139" s="388">
        <f>F139+I139</f>
        <v>47850</v>
      </c>
      <c r="M139" s="557">
        <f>L139/K139</f>
        <v>1</v>
      </c>
      <c r="N139" s="140"/>
      <c r="O139" s="140"/>
    </row>
    <row r="140" spans="1:15" s="80" customFormat="1" ht="16.5" thickBot="1">
      <c r="A140" s="110"/>
      <c r="B140" s="161"/>
      <c r="C140" s="161"/>
      <c r="D140" s="112" t="s">
        <v>252</v>
      </c>
      <c r="E140" s="1285"/>
      <c r="F140" s="1286"/>
      <c r="G140" s="534"/>
      <c r="H140" s="1285">
        <v>47850</v>
      </c>
      <c r="I140" s="1285">
        <v>47850</v>
      </c>
      <c r="J140" s="544">
        <f t="shared" si="37"/>
        <v>1</v>
      </c>
      <c r="K140" s="116">
        <f>E140+H140</f>
        <v>47850</v>
      </c>
      <c r="L140" s="116">
        <f>F140+I140</f>
        <v>47850</v>
      </c>
      <c r="M140" s="558">
        <f>L140/K140</f>
        <v>1</v>
      </c>
      <c r="N140" s="140"/>
      <c r="O140" s="140"/>
    </row>
    <row r="141" spans="1:15" s="82" customFormat="1" ht="53.25" customHeight="1" thickBot="1">
      <c r="A141" s="176" t="s">
        <v>94</v>
      </c>
      <c r="B141" s="189"/>
      <c r="C141" s="189"/>
      <c r="D141" s="120" t="s">
        <v>40</v>
      </c>
      <c r="E141" s="1291">
        <f>E142</f>
        <v>27721017</v>
      </c>
      <c r="F141" s="1292">
        <f>F142</f>
        <v>20701621.77</v>
      </c>
      <c r="G141" s="563">
        <f aca="true" t="shared" si="38" ref="G141:G146">F141/E141</f>
        <v>0.7467843539073621</v>
      </c>
      <c r="H141" s="1291">
        <f>H142</f>
        <v>5348001</v>
      </c>
      <c r="I141" s="1320">
        <f>I142</f>
        <v>3920925.01</v>
      </c>
      <c r="J141" s="1316">
        <f t="shared" si="37"/>
        <v>0.7331571198285116</v>
      </c>
      <c r="K141" s="1315">
        <f aca="true" t="shared" si="39" ref="K141:L151">E141+H141</f>
        <v>33069018</v>
      </c>
      <c r="L141" s="121">
        <f t="shared" si="39"/>
        <v>24622546.78</v>
      </c>
      <c r="M141" s="564">
        <f t="shared" si="36"/>
        <v>0.7445805248888855</v>
      </c>
      <c r="N141" s="140"/>
      <c r="O141" s="140"/>
    </row>
    <row r="142" spans="1:15" s="123" customFormat="1" ht="47.25" customHeight="1">
      <c r="A142" s="693" t="s">
        <v>95</v>
      </c>
      <c r="B142" s="697"/>
      <c r="C142" s="697"/>
      <c r="D142" s="687" t="s">
        <v>40</v>
      </c>
      <c r="E142" s="1283">
        <f>E143+E150+E156+E160+E168+E172+E174</f>
        <v>27721017</v>
      </c>
      <c r="F142" s="1283">
        <f>F143+F150+F156+F160+F168+F172+F174</f>
        <v>20701621.77</v>
      </c>
      <c r="G142" s="689">
        <f t="shared" si="38"/>
        <v>0.7467843539073621</v>
      </c>
      <c r="H142" s="1283">
        <f>H143+H168+H179+H162+H165</f>
        <v>5348001</v>
      </c>
      <c r="I142" s="1283">
        <f>I143+I168+I179+I172+I162+I165</f>
        <v>3920925.01</v>
      </c>
      <c r="J142" s="543">
        <f t="shared" si="37"/>
        <v>0.7331571198285116</v>
      </c>
      <c r="K142" s="688">
        <f t="shared" si="39"/>
        <v>33069018</v>
      </c>
      <c r="L142" s="688">
        <f t="shared" si="39"/>
        <v>24622546.78</v>
      </c>
      <c r="M142" s="691">
        <f t="shared" si="36"/>
        <v>0.7445805248888855</v>
      </c>
      <c r="N142" s="140"/>
      <c r="O142" s="140"/>
    </row>
    <row r="143" spans="1:15" s="80" customFormat="1" ht="63.75" customHeight="1">
      <c r="A143" s="113" t="s">
        <v>96</v>
      </c>
      <c r="B143" s="164" t="s">
        <v>87</v>
      </c>
      <c r="C143" s="164" t="s">
        <v>195</v>
      </c>
      <c r="D143" s="1324" t="s">
        <v>88</v>
      </c>
      <c r="E143" s="1325">
        <f>E144</f>
        <v>6812637</v>
      </c>
      <c r="F143" s="1325">
        <f>F144</f>
        <v>5165226.56</v>
      </c>
      <c r="G143" s="1326">
        <f t="shared" si="38"/>
        <v>0.7581831469957961</v>
      </c>
      <c r="H143" s="1325">
        <f>H149</f>
        <v>83950</v>
      </c>
      <c r="I143" s="1325">
        <f>I149</f>
        <v>0</v>
      </c>
      <c r="J143" s="551">
        <f t="shared" si="37"/>
        <v>0</v>
      </c>
      <c r="K143" s="387">
        <f t="shared" si="39"/>
        <v>6896587</v>
      </c>
      <c r="L143" s="387">
        <f t="shared" si="39"/>
        <v>5165226.56</v>
      </c>
      <c r="M143" s="562">
        <f t="shared" si="36"/>
        <v>0.7489540203001861</v>
      </c>
      <c r="N143" s="140"/>
      <c r="O143" s="140"/>
    </row>
    <row r="144" spans="1:15" s="123" customFormat="1" ht="15.75">
      <c r="A144" s="202"/>
      <c r="B144" s="186"/>
      <c r="C144" s="186"/>
      <c r="D144" s="519" t="s">
        <v>248</v>
      </c>
      <c r="E144" s="1294">
        <v>6812637</v>
      </c>
      <c r="F144" s="1295">
        <v>5165226.56</v>
      </c>
      <c r="G144" s="1327">
        <f t="shared" si="38"/>
        <v>0.7581831469957961</v>
      </c>
      <c r="H144" s="1294"/>
      <c r="I144" s="1293"/>
      <c r="J144" s="551"/>
      <c r="K144" s="388">
        <f t="shared" si="39"/>
        <v>6812637</v>
      </c>
      <c r="L144" s="388">
        <f t="shared" si="39"/>
        <v>5165226.56</v>
      </c>
      <c r="M144" s="538">
        <f t="shared" si="36"/>
        <v>0.7581831469957961</v>
      </c>
      <c r="N144" s="140"/>
      <c r="O144" s="140"/>
    </row>
    <row r="145" spans="1:15" s="80" customFormat="1" ht="15.75">
      <c r="A145" s="157"/>
      <c r="B145" s="161"/>
      <c r="C145" s="161"/>
      <c r="D145" s="511" t="s">
        <v>249</v>
      </c>
      <c r="E145" s="1293">
        <v>6355723</v>
      </c>
      <c r="F145" s="1296">
        <v>4891688.32</v>
      </c>
      <c r="G145" s="1328">
        <f t="shared" si="38"/>
        <v>0.7696509618181913</v>
      </c>
      <c r="H145" s="1293"/>
      <c r="I145" s="1293"/>
      <c r="J145" s="551"/>
      <c r="K145" s="116">
        <f t="shared" si="39"/>
        <v>6355723</v>
      </c>
      <c r="L145" s="116">
        <f t="shared" si="39"/>
        <v>4891688.32</v>
      </c>
      <c r="M145" s="556">
        <f t="shared" si="36"/>
        <v>0.7696509618181913</v>
      </c>
      <c r="N145" s="140"/>
      <c r="O145" s="140"/>
    </row>
    <row r="146" spans="1:15" s="80" customFormat="1" ht="32.25" customHeight="1">
      <c r="A146" s="157"/>
      <c r="B146" s="161"/>
      <c r="C146" s="161"/>
      <c r="D146" s="511" t="s">
        <v>250</v>
      </c>
      <c r="E146" s="1293">
        <v>172769</v>
      </c>
      <c r="F146" s="1296">
        <v>74178.46</v>
      </c>
      <c r="G146" s="1328">
        <f t="shared" si="38"/>
        <v>0.4293505200585754</v>
      </c>
      <c r="H146" s="1293"/>
      <c r="I146" s="1293"/>
      <c r="J146" s="551"/>
      <c r="K146" s="116">
        <f>E146+H146</f>
        <v>172769</v>
      </c>
      <c r="L146" s="116">
        <f t="shared" si="39"/>
        <v>74178.46</v>
      </c>
      <c r="M146" s="556">
        <f>L146/K146</f>
        <v>0.4293505200585754</v>
      </c>
      <c r="N146" s="140"/>
      <c r="O146" s="140"/>
    </row>
    <row r="147" spans="1:15" s="80" customFormat="1" ht="18.75" customHeight="1" hidden="1">
      <c r="A147" s="110"/>
      <c r="B147" s="161"/>
      <c r="C147" s="161"/>
      <c r="D147" s="519" t="s">
        <v>251</v>
      </c>
      <c r="E147" s="1293"/>
      <c r="F147" s="1296"/>
      <c r="G147" s="1328"/>
      <c r="H147" s="1293"/>
      <c r="I147" s="1293"/>
      <c r="J147" s="551" t="e">
        <f t="shared" si="37"/>
        <v>#DIV/0!</v>
      </c>
      <c r="K147" s="116">
        <f>E147+H147</f>
        <v>0</v>
      </c>
      <c r="L147" s="116">
        <f t="shared" si="39"/>
        <v>0</v>
      </c>
      <c r="M147" s="556" t="e">
        <f>L147/K147</f>
        <v>#DIV/0!</v>
      </c>
      <c r="N147" s="140"/>
      <c r="O147" s="140"/>
    </row>
    <row r="148" spans="1:15" s="80" customFormat="1" ht="15.75" hidden="1">
      <c r="A148" s="110"/>
      <c r="B148" s="161"/>
      <c r="C148" s="161"/>
      <c r="D148" s="511" t="s">
        <v>252</v>
      </c>
      <c r="E148" s="1293"/>
      <c r="F148" s="1296"/>
      <c r="G148" s="1328"/>
      <c r="H148" s="1293"/>
      <c r="I148" s="1293"/>
      <c r="J148" s="551" t="e">
        <f t="shared" si="37"/>
        <v>#DIV/0!</v>
      </c>
      <c r="K148" s="116">
        <f>E148+H148</f>
        <v>0</v>
      </c>
      <c r="L148" s="116">
        <f t="shared" si="39"/>
        <v>0</v>
      </c>
      <c r="M148" s="556" t="e">
        <f>L148/K148</f>
        <v>#DIV/0!</v>
      </c>
      <c r="N148" s="140"/>
      <c r="O148" s="140"/>
    </row>
    <row r="149" spans="1:15" s="80" customFormat="1" ht="15.75">
      <c r="A149" s="110"/>
      <c r="B149" s="161"/>
      <c r="C149" s="161"/>
      <c r="D149" s="511" t="s">
        <v>252</v>
      </c>
      <c r="E149" s="1293"/>
      <c r="F149" s="1296"/>
      <c r="G149" s="1328"/>
      <c r="H149" s="1293">
        <v>83950</v>
      </c>
      <c r="I149" s="1293">
        <v>0</v>
      </c>
      <c r="J149" s="551">
        <f t="shared" si="37"/>
        <v>0</v>
      </c>
      <c r="K149" s="116">
        <f>E149+H149</f>
        <v>83950</v>
      </c>
      <c r="L149" s="116">
        <f t="shared" si="39"/>
        <v>0</v>
      </c>
      <c r="M149" s="556">
        <f>L149/K149</f>
        <v>0</v>
      </c>
      <c r="N149" s="140"/>
      <c r="O149" s="140"/>
    </row>
    <row r="150" spans="1:15" s="80" customFormat="1" ht="78.75">
      <c r="A150" s="157" t="s">
        <v>127</v>
      </c>
      <c r="B150" s="161" t="s">
        <v>185</v>
      </c>
      <c r="C150" s="161"/>
      <c r="D150" s="112" t="s">
        <v>128</v>
      </c>
      <c r="E150" s="1285">
        <f>E152+E154</f>
        <v>33450</v>
      </c>
      <c r="F150" s="1286">
        <f>F152+F154</f>
        <v>17512.63</v>
      </c>
      <c r="G150" s="534">
        <f aca="true" t="shared" si="40" ref="G150:G155">F150/E150</f>
        <v>0.5235464872944694</v>
      </c>
      <c r="H150" s="1285"/>
      <c r="I150" s="1285"/>
      <c r="J150" s="551"/>
      <c r="K150" s="116">
        <f t="shared" si="39"/>
        <v>33450</v>
      </c>
      <c r="L150" s="116">
        <f t="shared" si="39"/>
        <v>17512.63</v>
      </c>
      <c r="M150" s="556">
        <f aca="true" t="shared" si="41" ref="M150:M155">L150/K150</f>
        <v>0.5235464872944694</v>
      </c>
      <c r="N150" s="140"/>
      <c r="O150" s="140"/>
    </row>
    <row r="151" spans="1:15" s="80" customFormat="1" ht="15.75">
      <c r="A151" s="157"/>
      <c r="B151" s="161"/>
      <c r="C151" s="161"/>
      <c r="D151" s="109" t="s">
        <v>248</v>
      </c>
      <c r="E151" s="1280">
        <f>E153+E155</f>
        <v>33450</v>
      </c>
      <c r="F151" s="1284">
        <f>F153+F155</f>
        <v>17512.63</v>
      </c>
      <c r="G151" s="532">
        <f t="shared" si="40"/>
        <v>0.5235464872944694</v>
      </c>
      <c r="H151" s="1285"/>
      <c r="I151" s="1285"/>
      <c r="J151" s="551"/>
      <c r="K151" s="388">
        <f t="shared" si="39"/>
        <v>33450</v>
      </c>
      <c r="L151" s="388">
        <f t="shared" si="39"/>
        <v>17512.63</v>
      </c>
      <c r="M151" s="538">
        <f t="shared" si="41"/>
        <v>0.5235464872944694</v>
      </c>
      <c r="N151" s="140"/>
      <c r="O151" s="140"/>
    </row>
    <row r="152" spans="1:15" s="123" customFormat="1" ht="47.25">
      <c r="A152" s="202" t="s">
        <v>129</v>
      </c>
      <c r="B152" s="186" t="s">
        <v>186</v>
      </c>
      <c r="C152" s="186" t="s">
        <v>211</v>
      </c>
      <c r="D152" s="188" t="s">
        <v>130</v>
      </c>
      <c r="E152" s="1280">
        <f>E153</f>
        <v>15000</v>
      </c>
      <c r="F152" s="1280">
        <f>F153</f>
        <v>8103.72</v>
      </c>
      <c r="G152" s="551">
        <f t="shared" si="40"/>
        <v>0.5402480000000001</v>
      </c>
      <c r="H152" s="1280"/>
      <c r="I152" s="1280"/>
      <c r="J152" s="551"/>
      <c r="K152" s="388">
        <f aca="true" t="shared" si="42" ref="K152:L159">E152+H152</f>
        <v>15000</v>
      </c>
      <c r="L152" s="388">
        <f t="shared" si="42"/>
        <v>8103.72</v>
      </c>
      <c r="M152" s="557">
        <f t="shared" si="41"/>
        <v>0.5402480000000001</v>
      </c>
      <c r="N152" s="140"/>
      <c r="O152" s="140"/>
    </row>
    <row r="153" spans="1:15" s="80" customFormat="1" ht="15.75">
      <c r="A153" s="157"/>
      <c r="B153" s="161"/>
      <c r="C153" s="161"/>
      <c r="D153" s="109" t="s">
        <v>248</v>
      </c>
      <c r="E153" s="1280">
        <v>15000</v>
      </c>
      <c r="F153" s="1280">
        <v>8103.72</v>
      </c>
      <c r="G153" s="551">
        <f t="shared" si="40"/>
        <v>0.5402480000000001</v>
      </c>
      <c r="H153" s="1280"/>
      <c r="I153" s="1280"/>
      <c r="J153" s="551"/>
      <c r="K153" s="388">
        <f t="shared" si="42"/>
        <v>15000</v>
      </c>
      <c r="L153" s="388">
        <f t="shared" si="42"/>
        <v>8103.72</v>
      </c>
      <c r="M153" s="557">
        <f t="shared" si="41"/>
        <v>0.5402480000000001</v>
      </c>
      <c r="N153" s="140"/>
      <c r="O153" s="140"/>
    </row>
    <row r="154" spans="1:15" s="123" customFormat="1" ht="31.5" customHeight="1">
      <c r="A154" s="202" t="s">
        <v>131</v>
      </c>
      <c r="B154" s="186" t="s">
        <v>132</v>
      </c>
      <c r="C154" s="186" t="s">
        <v>212</v>
      </c>
      <c r="D154" s="109" t="s">
        <v>220</v>
      </c>
      <c r="E154" s="1280">
        <f>E155</f>
        <v>18450</v>
      </c>
      <c r="F154" s="1280">
        <f>F155</f>
        <v>9408.91</v>
      </c>
      <c r="G154" s="532">
        <f t="shared" si="40"/>
        <v>0.5099680216802168</v>
      </c>
      <c r="H154" s="1280"/>
      <c r="I154" s="1280"/>
      <c r="J154" s="551"/>
      <c r="K154" s="388">
        <f t="shared" si="42"/>
        <v>18450</v>
      </c>
      <c r="L154" s="388">
        <f t="shared" si="42"/>
        <v>9408.91</v>
      </c>
      <c r="M154" s="538">
        <f t="shared" si="41"/>
        <v>0.5099680216802168</v>
      </c>
      <c r="N154" s="140"/>
      <c r="O154" s="140"/>
    </row>
    <row r="155" spans="1:15" s="80" customFormat="1" ht="15.75">
      <c r="A155" s="202"/>
      <c r="B155" s="186"/>
      <c r="C155" s="186"/>
      <c r="D155" s="109" t="s">
        <v>248</v>
      </c>
      <c r="E155" s="1280">
        <v>18450</v>
      </c>
      <c r="F155" s="1280">
        <v>9408.91</v>
      </c>
      <c r="G155" s="532">
        <f t="shared" si="40"/>
        <v>0.5099680216802168</v>
      </c>
      <c r="H155" s="1280"/>
      <c r="I155" s="1280"/>
      <c r="J155" s="551"/>
      <c r="K155" s="388">
        <f t="shared" si="42"/>
        <v>18450</v>
      </c>
      <c r="L155" s="388">
        <f t="shared" si="42"/>
        <v>9408.91</v>
      </c>
      <c r="M155" s="538">
        <f t="shared" si="41"/>
        <v>0.5099680216802168</v>
      </c>
      <c r="N155" s="140"/>
      <c r="O155" s="140"/>
    </row>
    <row r="156" spans="1:15" s="80" customFormat="1" ht="37.5" customHeight="1">
      <c r="A156" s="157" t="s">
        <v>152</v>
      </c>
      <c r="B156" s="128" t="s">
        <v>227</v>
      </c>
      <c r="C156" s="128" t="s">
        <v>210</v>
      </c>
      <c r="D156" s="112" t="s">
        <v>153</v>
      </c>
      <c r="E156" s="1285">
        <f>E157</f>
        <v>3517227</v>
      </c>
      <c r="F156" s="1285">
        <f>F157</f>
        <v>2618664.85</v>
      </c>
      <c r="G156" s="534">
        <f aca="true" t="shared" si="43" ref="G156:G161">F156/E156</f>
        <v>0.7445254031087559</v>
      </c>
      <c r="H156" s="1285"/>
      <c r="I156" s="1285"/>
      <c r="J156" s="551"/>
      <c r="K156" s="116">
        <f t="shared" si="42"/>
        <v>3517227</v>
      </c>
      <c r="L156" s="116">
        <f t="shared" si="42"/>
        <v>2618664.85</v>
      </c>
      <c r="M156" s="556">
        <f aca="true" t="shared" si="44" ref="M156:M167">L156/K156</f>
        <v>0.7445254031087559</v>
      </c>
      <c r="N156" s="140"/>
      <c r="O156" s="140"/>
    </row>
    <row r="157" spans="1:15" s="123" customFormat="1" ht="15.75">
      <c r="A157" s="202"/>
      <c r="B157" s="129"/>
      <c r="C157" s="129"/>
      <c r="D157" s="109" t="s">
        <v>248</v>
      </c>
      <c r="E157" s="1280">
        <v>3517227</v>
      </c>
      <c r="F157" s="1280">
        <v>2618664.85</v>
      </c>
      <c r="G157" s="532">
        <f t="shared" si="43"/>
        <v>0.7445254031087559</v>
      </c>
      <c r="H157" s="1280"/>
      <c r="I157" s="1285"/>
      <c r="J157" s="551"/>
      <c r="K157" s="388">
        <f t="shared" si="42"/>
        <v>3517227</v>
      </c>
      <c r="L157" s="388">
        <f t="shared" si="42"/>
        <v>2618664.85</v>
      </c>
      <c r="M157" s="538">
        <f t="shared" si="44"/>
        <v>0.7445254031087559</v>
      </c>
      <c r="N157" s="140"/>
      <c r="O157" s="140"/>
    </row>
    <row r="158" spans="1:15" s="80" customFormat="1" ht="15.75">
      <c r="A158" s="157"/>
      <c r="B158" s="128"/>
      <c r="C158" s="128"/>
      <c r="D158" s="112" t="s">
        <v>249</v>
      </c>
      <c r="E158" s="1285">
        <v>3317385</v>
      </c>
      <c r="F158" s="1285">
        <v>2473645.46</v>
      </c>
      <c r="G158" s="534">
        <f t="shared" si="43"/>
        <v>0.7456612542710599</v>
      </c>
      <c r="H158" s="1285"/>
      <c r="I158" s="1285"/>
      <c r="J158" s="551"/>
      <c r="K158" s="116">
        <f t="shared" si="42"/>
        <v>3317385</v>
      </c>
      <c r="L158" s="116">
        <f t="shared" si="42"/>
        <v>2473645.46</v>
      </c>
      <c r="M158" s="556">
        <f t="shared" si="44"/>
        <v>0.7456612542710599</v>
      </c>
      <c r="N158" s="140"/>
      <c r="O158" s="140"/>
    </row>
    <row r="159" spans="1:15" s="80" customFormat="1" ht="31.5">
      <c r="A159" s="157"/>
      <c r="B159" s="128"/>
      <c r="C159" s="128"/>
      <c r="D159" s="112" t="s">
        <v>250</v>
      </c>
      <c r="E159" s="1285">
        <v>82842</v>
      </c>
      <c r="F159" s="1285">
        <v>40497.95</v>
      </c>
      <c r="G159" s="534">
        <f t="shared" si="43"/>
        <v>0.48885770502885006</v>
      </c>
      <c r="H159" s="1285"/>
      <c r="I159" s="1285"/>
      <c r="J159" s="551"/>
      <c r="K159" s="116">
        <f t="shared" si="42"/>
        <v>82842</v>
      </c>
      <c r="L159" s="116">
        <f t="shared" si="42"/>
        <v>40497.95</v>
      </c>
      <c r="M159" s="556">
        <f t="shared" si="44"/>
        <v>0.48885770502885006</v>
      </c>
      <c r="N159" s="140"/>
      <c r="O159" s="140"/>
    </row>
    <row r="160" spans="1:15" s="123" customFormat="1" ht="90">
      <c r="A160" s="157" t="s">
        <v>154</v>
      </c>
      <c r="B160" s="128" t="s">
        <v>155</v>
      </c>
      <c r="C160" s="128" t="s">
        <v>210</v>
      </c>
      <c r="D160" s="156" t="s">
        <v>156</v>
      </c>
      <c r="E160" s="1285">
        <f>E161</f>
        <v>62136</v>
      </c>
      <c r="F160" s="1285">
        <f>F161</f>
        <v>46372.06</v>
      </c>
      <c r="G160" s="534">
        <f t="shared" si="43"/>
        <v>0.7462994077507403</v>
      </c>
      <c r="H160" s="1277"/>
      <c r="I160" s="1277"/>
      <c r="J160" s="551"/>
      <c r="K160" s="387">
        <f aca="true" t="shared" si="45" ref="K160:L167">E160+H160</f>
        <v>62136</v>
      </c>
      <c r="L160" s="387">
        <f t="shared" si="45"/>
        <v>46372.06</v>
      </c>
      <c r="M160" s="562">
        <f t="shared" si="44"/>
        <v>0.7462994077507403</v>
      </c>
      <c r="N160" s="140"/>
      <c r="O160" s="140"/>
    </row>
    <row r="161" spans="1:15" s="123" customFormat="1" ht="15.75">
      <c r="A161" s="122"/>
      <c r="B161" s="186"/>
      <c r="C161" s="186"/>
      <c r="D161" s="109" t="s">
        <v>248</v>
      </c>
      <c r="E161" s="1280">
        <v>62136</v>
      </c>
      <c r="F161" s="1280">
        <v>46372.06</v>
      </c>
      <c r="G161" s="532">
        <f t="shared" si="43"/>
        <v>0.7462994077507403</v>
      </c>
      <c r="H161" s="1280"/>
      <c r="I161" s="1285"/>
      <c r="J161" s="551"/>
      <c r="K161" s="388">
        <f t="shared" si="45"/>
        <v>62136</v>
      </c>
      <c r="L161" s="388">
        <f t="shared" si="45"/>
        <v>46372.06</v>
      </c>
      <c r="M161" s="538">
        <f t="shared" si="44"/>
        <v>0.7462994077507403</v>
      </c>
      <c r="N161" s="140"/>
      <c r="O161" s="140"/>
    </row>
    <row r="162" spans="1:15" s="123" customFormat="1" ht="110.25">
      <c r="A162" s="517" t="s">
        <v>694</v>
      </c>
      <c r="B162" s="518" t="s">
        <v>702</v>
      </c>
      <c r="C162" s="518" t="s">
        <v>391</v>
      </c>
      <c r="D162" s="112" t="s">
        <v>696</v>
      </c>
      <c r="E162" s="1280"/>
      <c r="F162" s="1280"/>
      <c r="G162" s="532"/>
      <c r="H162" s="1288">
        <f>H163</f>
        <v>3758953</v>
      </c>
      <c r="I162" s="1277">
        <f>I163</f>
        <v>1540173</v>
      </c>
      <c r="J162" s="551">
        <f aca="true" t="shared" si="46" ref="J162:J169">I162/H162</f>
        <v>0.40973457236629457</v>
      </c>
      <c r="K162" s="388">
        <f t="shared" si="45"/>
        <v>3758953</v>
      </c>
      <c r="L162" s="388">
        <f t="shared" si="45"/>
        <v>1540173</v>
      </c>
      <c r="M162" s="538">
        <f t="shared" si="44"/>
        <v>0.40973457236629457</v>
      </c>
      <c r="N162" s="140"/>
      <c r="O162" s="140"/>
    </row>
    <row r="163" spans="1:15" s="123" customFormat="1" ht="15.75">
      <c r="A163" s="517"/>
      <c r="B163" s="518"/>
      <c r="C163" s="518"/>
      <c r="D163" s="109" t="s">
        <v>251</v>
      </c>
      <c r="E163" s="1280"/>
      <c r="F163" s="1280"/>
      <c r="G163" s="532"/>
      <c r="H163" s="1288">
        <f>H164</f>
        <v>3758953</v>
      </c>
      <c r="I163" s="1277">
        <f>I164</f>
        <v>1540173</v>
      </c>
      <c r="J163" s="551">
        <f t="shared" si="46"/>
        <v>0.40973457236629457</v>
      </c>
      <c r="K163" s="388">
        <f t="shared" si="45"/>
        <v>3758953</v>
      </c>
      <c r="L163" s="388">
        <f t="shared" si="45"/>
        <v>1540173</v>
      </c>
      <c r="M163" s="538">
        <f t="shared" si="44"/>
        <v>0.40973457236629457</v>
      </c>
      <c r="N163" s="140"/>
      <c r="O163" s="140"/>
    </row>
    <row r="164" spans="1:15" s="123" customFormat="1" ht="15.75">
      <c r="A164" s="517"/>
      <c r="B164" s="518"/>
      <c r="C164" s="518"/>
      <c r="D164" s="112" t="s">
        <v>252</v>
      </c>
      <c r="E164" s="1280"/>
      <c r="F164" s="1280"/>
      <c r="G164" s="532"/>
      <c r="H164" s="1288">
        <v>3758953</v>
      </c>
      <c r="I164" s="1277">
        <v>1540173</v>
      </c>
      <c r="J164" s="551">
        <f t="shared" si="46"/>
        <v>0.40973457236629457</v>
      </c>
      <c r="K164" s="388">
        <f t="shared" si="45"/>
        <v>3758953</v>
      </c>
      <c r="L164" s="388">
        <f t="shared" si="45"/>
        <v>1540173</v>
      </c>
      <c r="M164" s="538">
        <f t="shared" si="44"/>
        <v>0.40973457236629457</v>
      </c>
      <c r="N164" s="140"/>
      <c r="O164" s="140"/>
    </row>
    <row r="165" spans="1:15" s="123" customFormat="1" ht="110.25">
      <c r="A165" s="517" t="s">
        <v>695</v>
      </c>
      <c r="B165" s="518" t="s">
        <v>703</v>
      </c>
      <c r="C165" s="518" t="s">
        <v>391</v>
      </c>
      <c r="D165" s="112" t="s">
        <v>697</v>
      </c>
      <c r="E165" s="1280"/>
      <c r="F165" s="1280"/>
      <c r="G165" s="532"/>
      <c r="H165" s="1288">
        <f>H166</f>
        <v>1495198</v>
      </c>
      <c r="I165" s="1277">
        <f>I166</f>
        <v>1495198</v>
      </c>
      <c r="J165" s="551">
        <f t="shared" si="46"/>
        <v>1</v>
      </c>
      <c r="K165" s="388">
        <f t="shared" si="45"/>
        <v>1495198</v>
      </c>
      <c r="L165" s="388">
        <f t="shared" si="45"/>
        <v>1495198</v>
      </c>
      <c r="M165" s="538">
        <f t="shared" si="44"/>
        <v>1</v>
      </c>
      <c r="N165" s="140"/>
      <c r="O165" s="140"/>
    </row>
    <row r="166" spans="1:15" s="123" customFormat="1" ht="15.75">
      <c r="A166" s="122"/>
      <c r="B166" s="186"/>
      <c r="C166" s="186"/>
      <c r="D166" s="109" t="s">
        <v>251</v>
      </c>
      <c r="E166" s="1280"/>
      <c r="F166" s="1280"/>
      <c r="G166" s="532"/>
      <c r="H166" s="1288">
        <f>H167</f>
        <v>1495198</v>
      </c>
      <c r="I166" s="1277">
        <f>I167</f>
        <v>1495198</v>
      </c>
      <c r="J166" s="551">
        <f t="shared" si="46"/>
        <v>1</v>
      </c>
      <c r="K166" s="388">
        <f t="shared" si="45"/>
        <v>1495198</v>
      </c>
      <c r="L166" s="388">
        <f t="shared" si="45"/>
        <v>1495198</v>
      </c>
      <c r="M166" s="538">
        <f t="shared" si="44"/>
        <v>1</v>
      </c>
      <c r="N166" s="140"/>
      <c r="O166" s="140"/>
    </row>
    <row r="167" spans="1:15" s="123" customFormat="1" ht="15.75">
      <c r="A167" s="122"/>
      <c r="B167" s="186"/>
      <c r="C167" s="186"/>
      <c r="D167" s="112" t="s">
        <v>252</v>
      </c>
      <c r="E167" s="1280"/>
      <c r="F167" s="1280"/>
      <c r="G167" s="532"/>
      <c r="H167" s="1288">
        <v>1495198</v>
      </c>
      <c r="I167" s="1277">
        <v>1495198</v>
      </c>
      <c r="J167" s="551">
        <f t="shared" si="46"/>
        <v>1</v>
      </c>
      <c r="K167" s="388">
        <f t="shared" si="45"/>
        <v>1495198</v>
      </c>
      <c r="L167" s="388">
        <f t="shared" si="45"/>
        <v>1495198</v>
      </c>
      <c r="M167" s="538">
        <f t="shared" si="44"/>
        <v>1</v>
      </c>
      <c r="N167" s="140"/>
      <c r="O167" s="140"/>
    </row>
    <row r="168" spans="1:15" s="123" customFormat="1" ht="47.25">
      <c r="A168" s="110" t="s">
        <v>430</v>
      </c>
      <c r="B168" s="128" t="s">
        <v>431</v>
      </c>
      <c r="C168" s="128" t="s">
        <v>208</v>
      </c>
      <c r="D168" s="112" t="s">
        <v>432</v>
      </c>
      <c r="E168" s="1285">
        <f>E169</f>
        <v>5011797</v>
      </c>
      <c r="F168" s="1285">
        <f>F169</f>
        <v>3741387.89</v>
      </c>
      <c r="G168" s="534">
        <f aca="true" t="shared" si="47" ref="G168:G177">F168/E168</f>
        <v>0.746516247565494</v>
      </c>
      <c r="H168" s="1277">
        <f>H169</f>
        <v>9900</v>
      </c>
      <c r="I168" s="1277">
        <f>I169</f>
        <v>0</v>
      </c>
      <c r="J168" s="530">
        <f t="shared" si="46"/>
        <v>0</v>
      </c>
      <c r="K168" s="387">
        <f aca="true" t="shared" si="48" ref="K168:L171">E168+H168</f>
        <v>5021697</v>
      </c>
      <c r="L168" s="387">
        <f t="shared" si="48"/>
        <v>3741387.89</v>
      </c>
      <c r="M168" s="562">
        <f aca="true" t="shared" si="49" ref="M168:M173">L168/K168</f>
        <v>0.7450445317588855</v>
      </c>
      <c r="N168" s="140"/>
      <c r="O168" s="140"/>
    </row>
    <row r="169" spans="1:15" s="123" customFormat="1" ht="15.75">
      <c r="A169" s="122"/>
      <c r="B169" s="186"/>
      <c r="C169" s="186"/>
      <c r="D169" s="109" t="s">
        <v>248</v>
      </c>
      <c r="E169" s="1280">
        <v>5011797</v>
      </c>
      <c r="F169" s="1280">
        <v>3741387.89</v>
      </c>
      <c r="G169" s="532">
        <f t="shared" si="47"/>
        <v>0.746516247565494</v>
      </c>
      <c r="H169" s="1288">
        <v>9900</v>
      </c>
      <c r="I169" s="1288">
        <v>0</v>
      </c>
      <c r="J169" s="627">
        <f t="shared" si="46"/>
        <v>0</v>
      </c>
      <c r="K169" s="390">
        <f t="shared" si="48"/>
        <v>5021697</v>
      </c>
      <c r="L169" s="390">
        <f t="shared" si="48"/>
        <v>3741387.89</v>
      </c>
      <c r="M169" s="537">
        <f t="shared" si="49"/>
        <v>0.7450445317588855</v>
      </c>
      <c r="N169" s="140"/>
      <c r="O169" s="140"/>
    </row>
    <row r="170" spans="1:15" s="123" customFormat="1" ht="15.75">
      <c r="A170" s="122"/>
      <c r="B170" s="186"/>
      <c r="C170" s="186"/>
      <c r="D170" s="112" t="s">
        <v>249</v>
      </c>
      <c r="E170" s="1285">
        <v>4771064</v>
      </c>
      <c r="F170" s="1285">
        <v>3588749.92</v>
      </c>
      <c r="G170" s="534">
        <f t="shared" si="47"/>
        <v>0.7521906895401109</v>
      </c>
      <c r="H170" s="1277"/>
      <c r="I170" s="1277"/>
      <c r="J170" s="530"/>
      <c r="K170" s="387">
        <f t="shared" si="48"/>
        <v>4771064</v>
      </c>
      <c r="L170" s="387">
        <f t="shared" si="48"/>
        <v>3588749.92</v>
      </c>
      <c r="M170" s="562">
        <f t="shared" si="49"/>
        <v>0.7521906895401109</v>
      </c>
      <c r="N170" s="140"/>
      <c r="O170" s="140"/>
    </row>
    <row r="171" spans="1:15" s="123" customFormat="1" ht="25.5" customHeight="1">
      <c r="A171" s="122"/>
      <c r="B171" s="186"/>
      <c r="C171" s="186"/>
      <c r="D171" s="112" t="s">
        <v>250</v>
      </c>
      <c r="E171" s="1285">
        <v>114018</v>
      </c>
      <c r="F171" s="1286">
        <v>44578.77</v>
      </c>
      <c r="G171" s="529">
        <f t="shared" si="47"/>
        <v>0.3909801084039362</v>
      </c>
      <c r="H171" s="1277"/>
      <c r="I171" s="1277"/>
      <c r="J171" s="530"/>
      <c r="K171" s="387">
        <f t="shared" si="48"/>
        <v>114018</v>
      </c>
      <c r="L171" s="387">
        <f t="shared" si="48"/>
        <v>44578.77</v>
      </c>
      <c r="M171" s="562">
        <f t="shared" si="49"/>
        <v>0.3909801084039362</v>
      </c>
      <c r="N171" s="140"/>
      <c r="O171" s="140"/>
    </row>
    <row r="172" spans="1:15" s="80" customFormat="1" ht="31.5">
      <c r="A172" s="110" t="s">
        <v>133</v>
      </c>
      <c r="B172" s="161" t="s">
        <v>134</v>
      </c>
      <c r="C172" s="161" t="s">
        <v>208</v>
      </c>
      <c r="D172" s="112" t="s">
        <v>135</v>
      </c>
      <c r="E172" s="1285">
        <f>E173</f>
        <v>12192000</v>
      </c>
      <c r="F172" s="1286">
        <f>F173</f>
        <v>9074400</v>
      </c>
      <c r="G172" s="534">
        <f t="shared" si="47"/>
        <v>0.7442913385826772</v>
      </c>
      <c r="H172" s="1285"/>
      <c r="I172" s="1285">
        <f>I173</f>
        <v>885554.01</v>
      </c>
      <c r="J172" s="116"/>
      <c r="K172" s="116">
        <f>E172+H172</f>
        <v>12192000</v>
      </c>
      <c r="L172" s="116">
        <f>F172+I172</f>
        <v>9959954.01</v>
      </c>
      <c r="M172" s="556">
        <f t="shared" si="49"/>
        <v>0.8169253617125984</v>
      </c>
      <c r="N172" s="140"/>
      <c r="O172" s="140"/>
    </row>
    <row r="173" spans="1:15" s="123" customFormat="1" ht="15.75">
      <c r="A173" s="122"/>
      <c r="B173" s="186"/>
      <c r="C173" s="186"/>
      <c r="D173" s="109" t="s">
        <v>248</v>
      </c>
      <c r="E173" s="1280">
        <v>12192000</v>
      </c>
      <c r="F173" s="1284">
        <v>9074400</v>
      </c>
      <c r="G173" s="532">
        <f t="shared" si="47"/>
        <v>0.7442913385826772</v>
      </c>
      <c r="H173" s="1280"/>
      <c r="I173" s="1280">
        <v>885554.01</v>
      </c>
      <c r="J173" s="388"/>
      <c r="K173" s="388">
        <f>E173+H173</f>
        <v>12192000</v>
      </c>
      <c r="L173" s="388">
        <f>F173+I173</f>
        <v>9959954.01</v>
      </c>
      <c r="M173" s="538">
        <f t="shared" si="49"/>
        <v>0.8169253617125984</v>
      </c>
      <c r="N173" s="140"/>
      <c r="O173" s="140"/>
    </row>
    <row r="174" spans="1:15" s="123" customFormat="1" ht="19.5" customHeight="1">
      <c r="A174" s="202"/>
      <c r="B174" s="211"/>
      <c r="C174" s="129"/>
      <c r="D174" s="213" t="s">
        <v>294</v>
      </c>
      <c r="E174" s="1285">
        <f>E175+E176+E177</f>
        <v>91770</v>
      </c>
      <c r="F174" s="1286">
        <f>F175+F176+F177</f>
        <v>38057.78</v>
      </c>
      <c r="G174" s="534">
        <f t="shared" si="47"/>
        <v>0.41470829247030616</v>
      </c>
      <c r="H174" s="1285"/>
      <c r="I174" s="1285"/>
      <c r="J174" s="541"/>
      <c r="K174" s="116">
        <f aca="true" t="shared" si="50" ref="K174:L188">E174+H174</f>
        <v>91770</v>
      </c>
      <c r="L174" s="116">
        <f t="shared" si="50"/>
        <v>38057.78</v>
      </c>
      <c r="M174" s="556">
        <f aca="true" t="shared" si="51" ref="M174:M194">L174/K174</f>
        <v>0.41470829247030616</v>
      </c>
      <c r="N174" s="140"/>
      <c r="O174" s="140"/>
    </row>
    <row r="175" spans="1:15" s="123" customFormat="1" ht="53.25" customHeight="1">
      <c r="A175" s="202" t="s">
        <v>295</v>
      </c>
      <c r="B175" s="211" t="s">
        <v>296</v>
      </c>
      <c r="C175" s="129" t="s">
        <v>212</v>
      </c>
      <c r="D175" s="212" t="s">
        <v>297</v>
      </c>
      <c r="E175" s="1280">
        <v>25445</v>
      </c>
      <c r="F175" s="1284">
        <v>6734.21</v>
      </c>
      <c r="G175" s="551">
        <f t="shared" si="47"/>
        <v>0.26465749656121046</v>
      </c>
      <c r="H175" s="1280"/>
      <c r="I175" s="1280"/>
      <c r="J175" s="552"/>
      <c r="K175" s="388">
        <f t="shared" si="50"/>
        <v>25445</v>
      </c>
      <c r="L175" s="388">
        <f t="shared" si="50"/>
        <v>6734.21</v>
      </c>
      <c r="M175" s="557">
        <f t="shared" si="51"/>
        <v>0.26465749656121046</v>
      </c>
      <c r="N175" s="140"/>
      <c r="O175" s="140"/>
    </row>
    <row r="176" spans="1:15" s="123" customFormat="1" ht="51" customHeight="1">
      <c r="A176" s="202" t="s">
        <v>298</v>
      </c>
      <c r="B176" s="211" t="s">
        <v>299</v>
      </c>
      <c r="C176" s="129" t="s">
        <v>211</v>
      </c>
      <c r="D176" s="109" t="s">
        <v>300</v>
      </c>
      <c r="E176" s="1280">
        <v>50420</v>
      </c>
      <c r="F176" s="1284">
        <v>23548</v>
      </c>
      <c r="G176" s="551">
        <f t="shared" si="47"/>
        <v>0.46703689012296706</v>
      </c>
      <c r="H176" s="1280"/>
      <c r="I176" s="1280"/>
      <c r="J176" s="552"/>
      <c r="K176" s="388">
        <f t="shared" si="50"/>
        <v>50420</v>
      </c>
      <c r="L176" s="388">
        <f t="shared" si="50"/>
        <v>23548</v>
      </c>
      <c r="M176" s="557">
        <f t="shared" si="51"/>
        <v>0.46703689012296706</v>
      </c>
      <c r="N176" s="140"/>
      <c r="O176" s="140"/>
    </row>
    <row r="177" spans="1:15" s="123" customFormat="1" ht="79.5" thickBot="1">
      <c r="A177" s="202" t="s">
        <v>301</v>
      </c>
      <c r="B177" s="211" t="s">
        <v>302</v>
      </c>
      <c r="C177" s="129" t="s">
        <v>210</v>
      </c>
      <c r="D177" s="109" t="s">
        <v>303</v>
      </c>
      <c r="E177" s="1280">
        <v>15905</v>
      </c>
      <c r="F177" s="1284">
        <v>7775.57</v>
      </c>
      <c r="G177" s="532">
        <f t="shared" si="47"/>
        <v>0.4888758252121974</v>
      </c>
      <c r="H177" s="1280"/>
      <c r="I177" s="1280"/>
      <c r="J177" s="552"/>
      <c r="K177" s="388">
        <f t="shared" si="50"/>
        <v>15905</v>
      </c>
      <c r="L177" s="388">
        <f t="shared" si="50"/>
        <v>7775.57</v>
      </c>
      <c r="M177" s="538">
        <f t="shared" si="51"/>
        <v>0.4888758252121974</v>
      </c>
      <c r="N177" s="140"/>
      <c r="O177" s="140"/>
    </row>
    <row r="178" spans="1:15" s="123" customFormat="1" ht="16.5" hidden="1" thickBot="1">
      <c r="A178" s="202"/>
      <c r="B178" s="211"/>
      <c r="C178" s="129"/>
      <c r="D178" s="213" t="s">
        <v>459</v>
      </c>
      <c r="E178" s="1280"/>
      <c r="F178" s="1284"/>
      <c r="G178" s="551"/>
      <c r="H178" s="1285">
        <f>H179</f>
        <v>0</v>
      </c>
      <c r="I178" s="1285">
        <f>I179</f>
        <v>0</v>
      </c>
      <c r="J178" s="541" t="e">
        <f>I178/H178</f>
        <v>#DIV/0!</v>
      </c>
      <c r="K178" s="116">
        <f>E178+H178</f>
        <v>0</v>
      </c>
      <c r="L178" s="116">
        <f>F178+I178</f>
        <v>0</v>
      </c>
      <c r="M178" s="556" t="e">
        <f t="shared" si="51"/>
        <v>#DIV/0!</v>
      </c>
      <c r="N178" s="140"/>
      <c r="O178" s="140"/>
    </row>
    <row r="179" spans="1:15" s="123" customFormat="1" ht="48" hidden="1" thickBot="1">
      <c r="A179" s="483" t="s">
        <v>433</v>
      </c>
      <c r="B179" s="481" t="s">
        <v>434</v>
      </c>
      <c r="C179" s="482" t="s">
        <v>403</v>
      </c>
      <c r="D179" s="130" t="s">
        <v>435</v>
      </c>
      <c r="E179" s="1297"/>
      <c r="F179" s="1298"/>
      <c r="G179" s="565"/>
      <c r="H179" s="1297"/>
      <c r="I179" s="1297"/>
      <c r="J179" s="627" t="e">
        <f>I179/H179</f>
        <v>#DIV/0!</v>
      </c>
      <c r="K179" s="390">
        <f aca="true" t="shared" si="52" ref="K179:L181">E179+H179</f>
        <v>0</v>
      </c>
      <c r="L179" s="390">
        <f t="shared" si="52"/>
        <v>0</v>
      </c>
      <c r="M179" s="560" t="e">
        <f>L179/K179</f>
        <v>#DIV/0!</v>
      </c>
      <c r="N179" s="140"/>
      <c r="O179" s="140"/>
    </row>
    <row r="180" spans="1:15" s="123" customFormat="1" ht="16.5" hidden="1" thickBot="1">
      <c r="A180" s="122"/>
      <c r="B180" s="129"/>
      <c r="C180" s="129"/>
      <c r="D180" s="109" t="s">
        <v>251</v>
      </c>
      <c r="E180" s="1280"/>
      <c r="F180" s="1280"/>
      <c r="G180" s="532"/>
      <c r="H180" s="1280"/>
      <c r="I180" s="1280"/>
      <c r="J180" s="552" t="e">
        <f>I180/H180</f>
        <v>#DIV/0!</v>
      </c>
      <c r="K180" s="388">
        <f t="shared" si="52"/>
        <v>0</v>
      </c>
      <c r="L180" s="388">
        <f t="shared" si="52"/>
        <v>0</v>
      </c>
      <c r="M180" s="557" t="e">
        <f>L180/K180</f>
        <v>#DIV/0!</v>
      </c>
      <c r="N180" s="140"/>
      <c r="O180" s="140"/>
    </row>
    <row r="181" spans="1:15" s="123" customFormat="1" ht="16.5" hidden="1" thickBot="1">
      <c r="A181" s="593"/>
      <c r="B181" s="731"/>
      <c r="C181" s="594"/>
      <c r="D181" s="462" t="s">
        <v>252</v>
      </c>
      <c r="E181" s="1290"/>
      <c r="F181" s="1299"/>
      <c r="G181" s="667"/>
      <c r="H181" s="1290"/>
      <c r="I181" s="1290"/>
      <c r="J181" s="732" t="e">
        <f>I181/H181</f>
        <v>#DIV/0!</v>
      </c>
      <c r="K181" s="391">
        <f t="shared" si="52"/>
        <v>0</v>
      </c>
      <c r="L181" s="391">
        <f t="shared" si="52"/>
        <v>0</v>
      </c>
      <c r="M181" s="568" t="e">
        <f>L181/K181</f>
        <v>#DIV/0!</v>
      </c>
      <c r="N181" s="140"/>
      <c r="O181" s="140"/>
    </row>
    <row r="182" spans="1:15" s="133" customFormat="1" ht="53.25" customHeight="1" thickBot="1">
      <c r="A182" s="176" t="s">
        <v>97</v>
      </c>
      <c r="B182" s="189"/>
      <c r="C182" s="189"/>
      <c r="D182" s="337" t="s">
        <v>41</v>
      </c>
      <c r="E182" s="1291">
        <f>E183</f>
        <v>1601990</v>
      </c>
      <c r="F182" s="1292">
        <f>F183</f>
        <v>1230455.96</v>
      </c>
      <c r="G182" s="563">
        <f aca="true" t="shared" si="53" ref="G182:G196">F182/E182</f>
        <v>0.7680796759030954</v>
      </c>
      <c r="H182" s="1291"/>
      <c r="I182" s="1291"/>
      <c r="J182" s="566"/>
      <c r="K182" s="121">
        <f t="shared" si="50"/>
        <v>1601990</v>
      </c>
      <c r="L182" s="121">
        <f t="shared" si="50"/>
        <v>1230455.96</v>
      </c>
      <c r="M182" s="564">
        <f t="shared" si="51"/>
        <v>0.7680796759030954</v>
      </c>
      <c r="N182" s="140"/>
      <c r="O182" s="140"/>
    </row>
    <row r="183" spans="1:15" s="138" customFormat="1" ht="47.25">
      <c r="A183" s="693" t="s">
        <v>98</v>
      </c>
      <c r="B183" s="697"/>
      <c r="C183" s="697"/>
      <c r="D183" s="698" t="s">
        <v>41</v>
      </c>
      <c r="E183" s="1283">
        <f>E184+E193</f>
        <v>1601990</v>
      </c>
      <c r="F183" s="1300">
        <f>F184+F193</f>
        <v>1230455.96</v>
      </c>
      <c r="G183" s="689">
        <f t="shared" si="53"/>
        <v>0.7680796759030954</v>
      </c>
      <c r="H183" s="1283"/>
      <c r="I183" s="1283"/>
      <c r="J183" s="699"/>
      <c r="K183" s="688">
        <f t="shared" si="50"/>
        <v>1601990</v>
      </c>
      <c r="L183" s="688">
        <f t="shared" si="50"/>
        <v>1230455.96</v>
      </c>
      <c r="M183" s="691">
        <f t="shared" si="51"/>
        <v>0.7680796759030954</v>
      </c>
      <c r="N183" s="140"/>
      <c r="O183" s="140"/>
    </row>
    <row r="184" spans="1:15" s="141" customFormat="1" ht="63">
      <c r="A184" s="163" t="s">
        <v>99</v>
      </c>
      <c r="B184" s="164" t="s">
        <v>87</v>
      </c>
      <c r="C184" s="164" t="s">
        <v>195</v>
      </c>
      <c r="D184" s="117" t="s">
        <v>88</v>
      </c>
      <c r="E184" s="1277">
        <f>E185</f>
        <v>1565990</v>
      </c>
      <c r="F184" s="1278">
        <f>F185</f>
        <v>1194455.96</v>
      </c>
      <c r="G184" s="529">
        <f t="shared" si="53"/>
        <v>0.7627481401541517</v>
      </c>
      <c r="H184" s="1277"/>
      <c r="I184" s="1277"/>
      <c r="J184" s="544"/>
      <c r="K184" s="387">
        <f t="shared" si="50"/>
        <v>1565990</v>
      </c>
      <c r="L184" s="387">
        <f t="shared" si="50"/>
        <v>1194455.96</v>
      </c>
      <c r="M184" s="562">
        <f t="shared" si="51"/>
        <v>0.7627481401541517</v>
      </c>
      <c r="N184" s="140"/>
      <c r="O184" s="140"/>
    </row>
    <row r="185" spans="1:15" s="141" customFormat="1" ht="15.75">
      <c r="A185" s="157"/>
      <c r="B185" s="161"/>
      <c r="C185" s="161"/>
      <c r="D185" s="109" t="s">
        <v>248</v>
      </c>
      <c r="E185" s="1280">
        <v>1565990</v>
      </c>
      <c r="F185" s="1284">
        <v>1194455.96</v>
      </c>
      <c r="G185" s="532">
        <f t="shared" si="53"/>
        <v>0.7627481401541517</v>
      </c>
      <c r="H185" s="1280"/>
      <c r="I185" s="1285"/>
      <c r="J185" s="552"/>
      <c r="K185" s="388">
        <f t="shared" si="50"/>
        <v>1565990</v>
      </c>
      <c r="L185" s="388">
        <f t="shared" si="50"/>
        <v>1194455.96</v>
      </c>
      <c r="M185" s="538">
        <f t="shared" si="51"/>
        <v>0.7627481401541517</v>
      </c>
      <c r="N185" s="140"/>
      <c r="O185" s="140"/>
    </row>
    <row r="186" spans="1:15" s="141" customFormat="1" ht="21" customHeight="1">
      <c r="A186" s="157"/>
      <c r="B186" s="161"/>
      <c r="C186" s="161"/>
      <c r="D186" s="112" t="s">
        <v>249</v>
      </c>
      <c r="E186" s="1285">
        <v>1520678</v>
      </c>
      <c r="F186" s="1286">
        <v>1162321.18</v>
      </c>
      <c r="G186" s="534">
        <f t="shared" si="53"/>
        <v>0.7643440491675423</v>
      </c>
      <c r="H186" s="1285"/>
      <c r="I186" s="1285"/>
      <c r="J186" s="541"/>
      <c r="K186" s="116">
        <f t="shared" si="50"/>
        <v>1520678</v>
      </c>
      <c r="L186" s="116">
        <f t="shared" si="50"/>
        <v>1162321.18</v>
      </c>
      <c r="M186" s="556">
        <f t="shared" si="51"/>
        <v>0.7643440491675423</v>
      </c>
      <c r="N186" s="140"/>
      <c r="O186" s="140"/>
    </row>
    <row r="187" spans="1:15" s="80" customFormat="1" ht="18.75" customHeight="1" hidden="1">
      <c r="A187" s="110"/>
      <c r="B187" s="161"/>
      <c r="C187" s="161"/>
      <c r="D187" s="109" t="s">
        <v>251</v>
      </c>
      <c r="E187" s="1285"/>
      <c r="F187" s="1286"/>
      <c r="G187" s="534"/>
      <c r="H187" s="1285"/>
      <c r="I187" s="1285"/>
      <c r="J187" s="543" t="e">
        <f aca="true" t="shared" si="54" ref="J187:J192">I187/H187</f>
        <v>#DIV/0!</v>
      </c>
      <c r="K187" s="390">
        <f t="shared" si="50"/>
        <v>0</v>
      </c>
      <c r="L187" s="390">
        <f t="shared" si="50"/>
        <v>0</v>
      </c>
      <c r="M187" s="560" t="e">
        <f aca="true" t="shared" si="55" ref="M187:M192">L187/K187</f>
        <v>#DIV/0!</v>
      </c>
      <c r="N187" s="140"/>
      <c r="O187" s="140"/>
    </row>
    <row r="188" spans="1:15" s="80" customFormat="1" ht="15.75" hidden="1">
      <c r="A188" s="110"/>
      <c r="B188" s="161"/>
      <c r="C188" s="161"/>
      <c r="D188" s="112" t="s">
        <v>252</v>
      </c>
      <c r="E188" s="1285"/>
      <c r="F188" s="1286"/>
      <c r="G188" s="534"/>
      <c r="H188" s="1285"/>
      <c r="I188" s="1285"/>
      <c r="J188" s="543" t="e">
        <f t="shared" si="54"/>
        <v>#DIV/0!</v>
      </c>
      <c r="K188" s="116">
        <f t="shared" si="50"/>
        <v>0</v>
      </c>
      <c r="L188" s="116">
        <f t="shared" si="50"/>
        <v>0</v>
      </c>
      <c r="M188" s="558" t="e">
        <f t="shared" si="55"/>
        <v>#DIV/0!</v>
      </c>
      <c r="N188" s="140"/>
      <c r="O188" s="140"/>
    </row>
    <row r="189" spans="1:15" s="80" customFormat="1" ht="15.75" hidden="1">
      <c r="A189" s="110"/>
      <c r="B189" s="161"/>
      <c r="C189" s="161"/>
      <c r="D189" s="628" t="s">
        <v>459</v>
      </c>
      <c r="E189" s="1285"/>
      <c r="F189" s="1286"/>
      <c r="G189" s="534"/>
      <c r="H189" s="1285">
        <f>H190</f>
        <v>0</v>
      </c>
      <c r="I189" s="1285">
        <f>I190</f>
        <v>0</v>
      </c>
      <c r="J189" s="530" t="e">
        <f t="shared" si="54"/>
        <v>#DIV/0!</v>
      </c>
      <c r="K189" s="116">
        <f>E189+H189</f>
        <v>0</v>
      </c>
      <c r="L189" s="116">
        <f>F189+I189</f>
        <v>0</v>
      </c>
      <c r="M189" s="558" t="e">
        <f t="shared" si="55"/>
        <v>#DIV/0!</v>
      </c>
      <c r="N189" s="140"/>
      <c r="O189" s="140"/>
    </row>
    <row r="190" spans="1:15" s="80" customFormat="1" ht="110.25" hidden="1">
      <c r="A190" s="110" t="s">
        <v>448</v>
      </c>
      <c r="B190" s="161" t="s">
        <v>449</v>
      </c>
      <c r="C190" s="161" t="s">
        <v>403</v>
      </c>
      <c r="D190" s="112" t="s">
        <v>450</v>
      </c>
      <c r="E190" s="1285"/>
      <c r="F190" s="1286"/>
      <c r="G190" s="534"/>
      <c r="H190" s="1285">
        <f>H191</f>
        <v>0</v>
      </c>
      <c r="I190" s="1285">
        <f>I191</f>
        <v>0</v>
      </c>
      <c r="J190" s="543" t="e">
        <f t="shared" si="54"/>
        <v>#DIV/0!</v>
      </c>
      <c r="K190" s="116">
        <f aca="true" t="shared" si="56" ref="K190:L192">E190+H190</f>
        <v>0</v>
      </c>
      <c r="L190" s="116">
        <f t="shared" si="56"/>
        <v>0</v>
      </c>
      <c r="M190" s="558" t="e">
        <f t="shared" si="55"/>
        <v>#DIV/0!</v>
      </c>
      <c r="N190" s="140"/>
      <c r="O190" s="140"/>
    </row>
    <row r="191" spans="1:15" s="80" customFormat="1" ht="15.75" hidden="1">
      <c r="A191" s="110"/>
      <c r="B191" s="161"/>
      <c r="C191" s="161"/>
      <c r="D191" s="109" t="s">
        <v>251</v>
      </c>
      <c r="E191" s="1285"/>
      <c r="F191" s="1286"/>
      <c r="G191" s="534"/>
      <c r="H191" s="1280"/>
      <c r="I191" s="1280"/>
      <c r="J191" s="543" t="e">
        <f t="shared" si="54"/>
        <v>#DIV/0!</v>
      </c>
      <c r="K191" s="388">
        <f t="shared" si="56"/>
        <v>0</v>
      </c>
      <c r="L191" s="388">
        <f t="shared" si="56"/>
        <v>0</v>
      </c>
      <c r="M191" s="557" t="e">
        <f t="shared" si="55"/>
        <v>#DIV/0!</v>
      </c>
      <c r="N191" s="140"/>
      <c r="O191" s="140"/>
    </row>
    <row r="192" spans="1:15" s="80" customFormat="1" ht="15.75" hidden="1">
      <c r="A192" s="110"/>
      <c r="B192" s="161"/>
      <c r="C192" s="161"/>
      <c r="D192" s="112" t="s">
        <v>252</v>
      </c>
      <c r="E192" s="1285"/>
      <c r="F192" s="1286"/>
      <c r="G192" s="534"/>
      <c r="H192" s="1285"/>
      <c r="I192" s="1285"/>
      <c r="J192" s="543" t="e">
        <f t="shared" si="54"/>
        <v>#DIV/0!</v>
      </c>
      <c r="K192" s="116">
        <f t="shared" si="56"/>
        <v>0</v>
      </c>
      <c r="L192" s="116">
        <f t="shared" si="56"/>
        <v>0</v>
      </c>
      <c r="M192" s="558" t="e">
        <f t="shared" si="55"/>
        <v>#DIV/0!</v>
      </c>
      <c r="N192" s="140"/>
      <c r="O192" s="140"/>
    </row>
    <row r="193" spans="1:15" s="123" customFormat="1" ht="31.5">
      <c r="A193" s="157" t="s">
        <v>136</v>
      </c>
      <c r="B193" s="1" t="s">
        <v>228</v>
      </c>
      <c r="C193" s="1" t="s">
        <v>205</v>
      </c>
      <c r="D193" s="114" t="s">
        <v>218</v>
      </c>
      <c r="E193" s="1285">
        <f>E194</f>
        <v>36000</v>
      </c>
      <c r="F193" s="1286">
        <f>F194</f>
        <v>36000</v>
      </c>
      <c r="G193" s="550">
        <f t="shared" si="53"/>
        <v>1</v>
      </c>
      <c r="H193" s="1285"/>
      <c r="I193" s="1285"/>
      <c r="J193" s="116"/>
      <c r="K193" s="116">
        <f aca="true" t="shared" si="57" ref="K193:K206">E193+H193</f>
        <v>36000</v>
      </c>
      <c r="L193" s="116">
        <f aca="true" t="shared" si="58" ref="L193:L206">F193+I193</f>
        <v>36000</v>
      </c>
      <c r="M193" s="558">
        <f t="shared" si="51"/>
        <v>1</v>
      </c>
      <c r="N193" s="140"/>
      <c r="O193" s="140"/>
    </row>
    <row r="194" spans="1:15" s="123" customFormat="1" ht="16.5" thickBot="1">
      <c r="A194" s="162"/>
      <c r="B194" s="177"/>
      <c r="C194" s="177"/>
      <c r="D194" s="126" t="s">
        <v>248</v>
      </c>
      <c r="E194" s="1290">
        <v>36000</v>
      </c>
      <c r="F194" s="1299">
        <v>36000</v>
      </c>
      <c r="G194" s="567">
        <f t="shared" si="53"/>
        <v>1</v>
      </c>
      <c r="H194" s="1290"/>
      <c r="I194" s="1289"/>
      <c r="J194" s="391"/>
      <c r="K194" s="391">
        <f t="shared" si="57"/>
        <v>36000</v>
      </c>
      <c r="L194" s="391">
        <f t="shared" si="58"/>
        <v>36000</v>
      </c>
      <c r="M194" s="568">
        <f t="shared" si="51"/>
        <v>1</v>
      </c>
      <c r="N194" s="140"/>
      <c r="O194" s="140"/>
    </row>
    <row r="195" spans="1:15" s="144" customFormat="1" ht="66.75" customHeight="1" thickBot="1">
      <c r="A195" s="176" t="s">
        <v>10</v>
      </c>
      <c r="B195" s="384"/>
      <c r="C195" s="384"/>
      <c r="D195" s="381" t="s">
        <v>42</v>
      </c>
      <c r="E195" s="1291">
        <f>E196</f>
        <v>88593384</v>
      </c>
      <c r="F195" s="1291">
        <f>F196</f>
        <v>50384156.68</v>
      </c>
      <c r="G195" s="563">
        <f t="shared" si="53"/>
        <v>0.5687124072379942</v>
      </c>
      <c r="H195" s="1291">
        <f>H196</f>
        <v>935977</v>
      </c>
      <c r="I195" s="1291">
        <f>I196</f>
        <v>657063.79</v>
      </c>
      <c r="J195" s="563">
        <f>I195/H195</f>
        <v>0.7020084788408263</v>
      </c>
      <c r="K195" s="121">
        <f t="shared" si="57"/>
        <v>89529361</v>
      </c>
      <c r="L195" s="121">
        <f t="shared" si="58"/>
        <v>51041220.47</v>
      </c>
      <c r="M195" s="564">
        <f aca="true" t="shared" si="59" ref="M195:M206">L195/K195</f>
        <v>0.5701059395475859</v>
      </c>
      <c r="N195" s="140"/>
      <c r="O195" s="140"/>
    </row>
    <row r="196" spans="1:15" s="123" customFormat="1" ht="63">
      <c r="A196" s="693" t="s">
        <v>11</v>
      </c>
      <c r="B196" s="695"/>
      <c r="C196" s="695"/>
      <c r="D196" s="696" t="s">
        <v>42</v>
      </c>
      <c r="E196" s="1283">
        <f>E197+E203+E208+E210+E212+E220+E226+E230+E234+E239+E247+E249+E253+E260+E265+E267+E269+E257</f>
        <v>88593384</v>
      </c>
      <c r="F196" s="1283">
        <f>F197+F203+F208+F210+F212+F220+F226+F230+F234+F239+F247+F249+F253+F260+F265+F267+F269+F257</f>
        <v>50384156.68</v>
      </c>
      <c r="G196" s="689">
        <f t="shared" si="53"/>
        <v>0.5687124072379942</v>
      </c>
      <c r="H196" s="1283">
        <f>H197+H203+H208+H210+H212+H220+H226+H230+H234+H239+H247+H249+H253+H260+H265+H267+H269</f>
        <v>935977</v>
      </c>
      <c r="I196" s="1283">
        <f>I197+I203+I208+I210+I212+I220+I226+I230+I234+I239+I247+I249+I253+I260+I265+I267+I269</f>
        <v>657063.79</v>
      </c>
      <c r="J196" s="689">
        <f>I196/H196</f>
        <v>0.7020084788408263</v>
      </c>
      <c r="K196" s="688">
        <f t="shared" si="57"/>
        <v>89529361</v>
      </c>
      <c r="L196" s="688">
        <f>F196+I196</f>
        <v>51041220.47</v>
      </c>
      <c r="M196" s="691">
        <f t="shared" si="59"/>
        <v>0.5701059395475859</v>
      </c>
      <c r="N196" s="140"/>
      <c r="O196" s="140"/>
    </row>
    <row r="197" spans="1:15" s="123" customFormat="1" ht="47.25" customHeight="1">
      <c r="A197" s="163" t="s">
        <v>12</v>
      </c>
      <c r="B197" s="106" t="s">
        <v>87</v>
      </c>
      <c r="C197" s="106" t="s">
        <v>195</v>
      </c>
      <c r="D197" s="117" t="s">
        <v>13</v>
      </c>
      <c r="E197" s="1277">
        <f>E198</f>
        <v>2368719</v>
      </c>
      <c r="F197" s="1277">
        <f>F198</f>
        <v>1702622.68</v>
      </c>
      <c r="G197" s="529">
        <f>F197/E197</f>
        <v>0.7187947071813922</v>
      </c>
      <c r="H197" s="1277"/>
      <c r="I197" s="1277"/>
      <c r="J197" s="544"/>
      <c r="K197" s="387">
        <f t="shared" si="57"/>
        <v>2368719</v>
      </c>
      <c r="L197" s="387">
        <f t="shared" si="58"/>
        <v>1702622.68</v>
      </c>
      <c r="M197" s="562">
        <f t="shared" si="59"/>
        <v>0.7187947071813922</v>
      </c>
      <c r="N197" s="140"/>
      <c r="O197" s="140"/>
    </row>
    <row r="198" spans="1:15" s="123" customFormat="1" ht="15.75">
      <c r="A198" s="163"/>
      <c r="B198" s="106"/>
      <c r="C198" s="106"/>
      <c r="D198" s="109" t="s">
        <v>248</v>
      </c>
      <c r="E198" s="1285">
        <v>2368719</v>
      </c>
      <c r="F198" s="1280">
        <v>1702622.68</v>
      </c>
      <c r="G198" s="532">
        <f>F198/E198</f>
        <v>0.7187947071813922</v>
      </c>
      <c r="H198" s="1285"/>
      <c r="I198" s="1285"/>
      <c r="J198" s="388"/>
      <c r="K198" s="388">
        <f t="shared" si="57"/>
        <v>2368719</v>
      </c>
      <c r="L198" s="388">
        <f t="shared" si="58"/>
        <v>1702622.68</v>
      </c>
      <c r="M198" s="538">
        <f t="shared" si="59"/>
        <v>0.7187947071813922</v>
      </c>
      <c r="N198" s="140"/>
      <c r="O198" s="140"/>
    </row>
    <row r="199" spans="1:15" s="123" customFormat="1" ht="15.75">
      <c r="A199" s="157"/>
      <c r="B199" s="107"/>
      <c r="C199" s="107"/>
      <c r="D199" s="112" t="s">
        <v>249</v>
      </c>
      <c r="E199" s="1285">
        <v>2315693</v>
      </c>
      <c r="F199" s="1280">
        <v>1664865.68</v>
      </c>
      <c r="G199" s="534">
        <f>F199/E199</f>
        <v>0.7189492216800759</v>
      </c>
      <c r="H199" s="1285"/>
      <c r="I199" s="1285"/>
      <c r="J199" s="116"/>
      <c r="K199" s="116">
        <f t="shared" si="57"/>
        <v>2315693</v>
      </c>
      <c r="L199" s="116">
        <f t="shared" si="58"/>
        <v>1664865.68</v>
      </c>
      <c r="M199" s="556">
        <f t="shared" si="59"/>
        <v>0.7189492216800759</v>
      </c>
      <c r="N199" s="140"/>
      <c r="O199" s="140"/>
    </row>
    <row r="200" spans="1:15" s="80" customFormat="1" ht="18.75" customHeight="1" hidden="1">
      <c r="A200" s="110"/>
      <c r="B200" s="161"/>
      <c r="C200" s="161"/>
      <c r="D200" s="109" t="s">
        <v>251</v>
      </c>
      <c r="E200" s="1285"/>
      <c r="F200" s="1286"/>
      <c r="G200" s="534"/>
      <c r="H200" s="1285">
        <f>H201</f>
        <v>0</v>
      </c>
      <c r="I200" s="1285">
        <f>I201</f>
        <v>0</v>
      </c>
      <c r="J200" s="543" t="e">
        <f aca="true" t="shared" si="60" ref="J200:J205">I200/H200</f>
        <v>#DIV/0!</v>
      </c>
      <c r="K200" s="390">
        <f t="shared" si="57"/>
        <v>0</v>
      </c>
      <c r="L200" s="390">
        <f t="shared" si="58"/>
        <v>0</v>
      </c>
      <c r="M200" s="560" t="e">
        <f t="shared" si="59"/>
        <v>#DIV/0!</v>
      </c>
      <c r="N200" s="140"/>
      <c r="O200" s="140"/>
    </row>
    <row r="201" spans="1:15" s="80" customFormat="1" ht="15.75" hidden="1">
      <c r="A201" s="110"/>
      <c r="B201" s="161"/>
      <c r="C201" s="161"/>
      <c r="D201" s="112" t="s">
        <v>252</v>
      </c>
      <c r="E201" s="1285"/>
      <c r="F201" s="1286"/>
      <c r="G201" s="534"/>
      <c r="H201" s="1285"/>
      <c r="I201" s="1285"/>
      <c r="J201" s="550" t="e">
        <f t="shared" si="60"/>
        <v>#DIV/0!</v>
      </c>
      <c r="K201" s="116">
        <f t="shared" si="57"/>
        <v>0</v>
      </c>
      <c r="L201" s="116">
        <f t="shared" si="58"/>
        <v>0</v>
      </c>
      <c r="M201" s="558" t="e">
        <f t="shared" si="59"/>
        <v>#DIV/0!</v>
      </c>
      <c r="N201" s="140"/>
      <c r="O201" s="140"/>
    </row>
    <row r="202" spans="1:15" s="123" customFormat="1" ht="15.75">
      <c r="A202" s="380" t="s">
        <v>231</v>
      </c>
      <c r="B202" s="379" t="s">
        <v>230</v>
      </c>
      <c r="C202" s="379"/>
      <c r="D202" s="118" t="s">
        <v>229</v>
      </c>
      <c r="E202" s="1280">
        <f>E203</f>
        <v>13334013</v>
      </c>
      <c r="F202" s="1280">
        <f>F203</f>
        <v>8514069.53</v>
      </c>
      <c r="G202" s="532">
        <f>F202/E202</f>
        <v>0.6385226660570977</v>
      </c>
      <c r="H202" s="1280">
        <f>H203</f>
        <v>769014</v>
      </c>
      <c r="I202" s="1280">
        <f>I203</f>
        <v>482632</v>
      </c>
      <c r="J202" s="532">
        <f t="shared" si="60"/>
        <v>0.6275984572452518</v>
      </c>
      <c r="K202" s="388">
        <f t="shared" si="57"/>
        <v>14103027</v>
      </c>
      <c r="L202" s="388">
        <f t="shared" si="58"/>
        <v>8996701.53</v>
      </c>
      <c r="M202" s="538">
        <f t="shared" si="59"/>
        <v>0.63792698758926</v>
      </c>
      <c r="N202" s="140"/>
      <c r="O202" s="140"/>
    </row>
    <row r="203" spans="1:15" s="123" customFormat="1" ht="31.5">
      <c r="A203" s="157" t="s">
        <v>43</v>
      </c>
      <c r="B203" s="107" t="s">
        <v>44</v>
      </c>
      <c r="C203" s="107" t="s">
        <v>203</v>
      </c>
      <c r="D203" s="159" t="s">
        <v>345</v>
      </c>
      <c r="E203" s="1285">
        <f>E204</f>
        <v>13334013</v>
      </c>
      <c r="F203" s="1285">
        <f>F204</f>
        <v>8514069.53</v>
      </c>
      <c r="G203" s="534">
        <f>F203/E203</f>
        <v>0.6385226660570977</v>
      </c>
      <c r="H203" s="1285">
        <f>H204</f>
        <v>769014</v>
      </c>
      <c r="I203" s="1285">
        <f>I204</f>
        <v>482632</v>
      </c>
      <c r="J203" s="534">
        <f t="shared" si="60"/>
        <v>0.6275984572452518</v>
      </c>
      <c r="K203" s="116">
        <f t="shared" si="57"/>
        <v>14103027</v>
      </c>
      <c r="L203" s="116">
        <f t="shared" si="58"/>
        <v>8996701.53</v>
      </c>
      <c r="M203" s="556">
        <f t="shared" si="59"/>
        <v>0.63792698758926</v>
      </c>
      <c r="N203" s="140"/>
      <c r="O203" s="140"/>
    </row>
    <row r="204" spans="1:15" s="123" customFormat="1" ht="15.75">
      <c r="A204" s="163"/>
      <c r="B204" s="106"/>
      <c r="C204" s="106"/>
      <c r="D204" s="109" t="s">
        <v>248</v>
      </c>
      <c r="E204" s="1280">
        <v>13334013</v>
      </c>
      <c r="F204" s="1280">
        <v>8514069.53</v>
      </c>
      <c r="G204" s="532">
        <f>F204/E204</f>
        <v>0.6385226660570977</v>
      </c>
      <c r="H204" s="1280">
        <v>769014</v>
      </c>
      <c r="I204" s="1280">
        <v>482632</v>
      </c>
      <c r="J204" s="532">
        <f t="shared" si="60"/>
        <v>0.6275984572452518</v>
      </c>
      <c r="K204" s="388">
        <f t="shared" si="57"/>
        <v>14103027</v>
      </c>
      <c r="L204" s="388">
        <f t="shared" si="58"/>
        <v>8996701.53</v>
      </c>
      <c r="M204" s="538">
        <f t="shared" si="59"/>
        <v>0.63792698758926</v>
      </c>
      <c r="N204" s="140"/>
      <c r="O204" s="140"/>
    </row>
    <row r="205" spans="1:15" s="123" customFormat="1" ht="15.75">
      <c r="A205" s="163"/>
      <c r="B205" s="106"/>
      <c r="C205" s="106"/>
      <c r="D205" s="112" t="s">
        <v>249</v>
      </c>
      <c r="E205" s="1285">
        <v>12755483</v>
      </c>
      <c r="F205" s="1280">
        <v>8279132.36</v>
      </c>
      <c r="G205" s="534">
        <f>F205/E205</f>
        <v>0.6490645912820393</v>
      </c>
      <c r="H205" s="1285">
        <v>769014</v>
      </c>
      <c r="I205" s="1285">
        <v>482632</v>
      </c>
      <c r="J205" s="534">
        <f t="shared" si="60"/>
        <v>0.6275984572452518</v>
      </c>
      <c r="K205" s="116">
        <f t="shared" si="57"/>
        <v>13524497</v>
      </c>
      <c r="L205" s="116">
        <f t="shared" si="58"/>
        <v>8761764.36</v>
      </c>
      <c r="M205" s="556">
        <f t="shared" si="59"/>
        <v>0.6478440092818238</v>
      </c>
      <c r="N205" s="140"/>
      <c r="O205" s="140"/>
    </row>
    <row r="206" spans="1:15" s="123" customFormat="1" ht="31.5">
      <c r="A206" s="163"/>
      <c r="B206" s="106"/>
      <c r="C206" s="106"/>
      <c r="D206" s="112" t="s">
        <v>250</v>
      </c>
      <c r="E206" s="1285">
        <v>441577</v>
      </c>
      <c r="F206" s="1280">
        <v>143258.69</v>
      </c>
      <c r="G206" s="534">
        <f>F206/E206</f>
        <v>0.32442516254243314</v>
      </c>
      <c r="H206" s="1285"/>
      <c r="I206" s="1285"/>
      <c r="J206" s="534"/>
      <c r="K206" s="116">
        <f t="shared" si="57"/>
        <v>441577</v>
      </c>
      <c r="L206" s="116">
        <f t="shared" si="58"/>
        <v>143258.69</v>
      </c>
      <c r="M206" s="556">
        <f t="shared" si="59"/>
        <v>0.32442516254243314</v>
      </c>
      <c r="N206" s="140"/>
      <c r="O206" s="140"/>
    </row>
    <row r="207" spans="1:15" s="123" customFormat="1" ht="30" customHeight="1">
      <c r="A207" s="202"/>
      <c r="B207" s="186"/>
      <c r="C207" s="186"/>
      <c r="D207" s="109" t="s">
        <v>145</v>
      </c>
      <c r="E207" s="1280">
        <f>E208+E210+E212</f>
        <v>168000</v>
      </c>
      <c r="F207" s="1280">
        <f>F208+F210+F212</f>
        <v>126000</v>
      </c>
      <c r="G207" s="551">
        <f aca="true" t="shared" si="61" ref="G207:G217">F207/E207</f>
        <v>0.75</v>
      </c>
      <c r="H207" s="1285"/>
      <c r="I207" s="1285"/>
      <c r="J207" s="388"/>
      <c r="K207" s="388">
        <f aca="true" t="shared" si="62" ref="K207:K223">E207+H207</f>
        <v>168000</v>
      </c>
      <c r="L207" s="388">
        <f aca="true" t="shared" si="63" ref="L207:L223">F207+I207</f>
        <v>126000</v>
      </c>
      <c r="M207" s="557">
        <f aca="true" t="shared" si="64" ref="M207:M234">L207/K207</f>
        <v>0.75</v>
      </c>
      <c r="N207" s="140"/>
      <c r="O207" s="140"/>
    </row>
    <row r="208" spans="1:15" s="123" customFormat="1" ht="31.5" customHeight="1" hidden="1">
      <c r="A208" s="203" t="s">
        <v>358</v>
      </c>
      <c r="B208" s="128" t="s">
        <v>228</v>
      </c>
      <c r="C208" s="208" t="s">
        <v>205</v>
      </c>
      <c r="D208" s="112" t="s">
        <v>218</v>
      </c>
      <c r="E208" s="1288">
        <f>E209</f>
        <v>0</v>
      </c>
      <c r="F208" s="1278">
        <f>F209</f>
        <v>0</v>
      </c>
      <c r="G208" s="550" t="e">
        <f t="shared" si="61"/>
        <v>#DIV/0!</v>
      </c>
      <c r="H208" s="1285"/>
      <c r="I208" s="1285"/>
      <c r="J208" s="116"/>
      <c r="K208" s="116">
        <f t="shared" si="62"/>
        <v>0</v>
      </c>
      <c r="L208" s="116">
        <f t="shared" si="63"/>
        <v>0</v>
      </c>
      <c r="M208" s="558" t="e">
        <f t="shared" si="64"/>
        <v>#DIV/0!</v>
      </c>
      <c r="N208" s="140"/>
      <c r="O208" s="140"/>
    </row>
    <row r="209" spans="1:15" s="123" customFormat="1" ht="18.75" customHeight="1" hidden="1">
      <c r="A209" s="206"/>
      <c r="B209" s="186"/>
      <c r="C209" s="186"/>
      <c r="D209" s="109" t="s">
        <v>248</v>
      </c>
      <c r="E209" s="1280">
        <v>0</v>
      </c>
      <c r="F209" s="1284">
        <v>0</v>
      </c>
      <c r="G209" s="551" t="e">
        <f t="shared" si="61"/>
        <v>#DIV/0!</v>
      </c>
      <c r="H209" s="1285"/>
      <c r="I209" s="1285"/>
      <c r="J209" s="388"/>
      <c r="K209" s="388">
        <f t="shared" si="62"/>
        <v>0</v>
      </c>
      <c r="L209" s="388">
        <f t="shared" si="63"/>
        <v>0</v>
      </c>
      <c r="M209" s="557" t="e">
        <f t="shared" si="64"/>
        <v>#DIV/0!</v>
      </c>
      <c r="N209" s="140"/>
      <c r="O209" s="140"/>
    </row>
    <row r="210" spans="1:15" s="123" customFormat="1" ht="15.75" hidden="1">
      <c r="A210" s="207" t="s">
        <v>359</v>
      </c>
      <c r="B210" s="210" t="s">
        <v>283</v>
      </c>
      <c r="C210" s="209" t="s">
        <v>205</v>
      </c>
      <c r="D210" s="117" t="s">
        <v>293</v>
      </c>
      <c r="E210" s="1288">
        <f>E211</f>
        <v>0</v>
      </c>
      <c r="F210" s="1301">
        <f>F211</f>
        <v>0</v>
      </c>
      <c r="G210" s="550" t="e">
        <f t="shared" si="61"/>
        <v>#DIV/0!</v>
      </c>
      <c r="H210" s="1285"/>
      <c r="I210" s="1285"/>
      <c r="J210" s="116"/>
      <c r="K210" s="116">
        <f t="shared" si="62"/>
        <v>0</v>
      </c>
      <c r="L210" s="116">
        <f t="shared" si="63"/>
        <v>0</v>
      </c>
      <c r="M210" s="558" t="e">
        <f t="shared" si="64"/>
        <v>#DIV/0!</v>
      </c>
      <c r="N210" s="140"/>
      <c r="O210" s="140"/>
    </row>
    <row r="211" spans="1:15" s="123" customFormat="1" ht="15.75" hidden="1">
      <c r="A211" s="202"/>
      <c r="B211" s="186"/>
      <c r="C211" s="186"/>
      <c r="D211" s="109" t="s">
        <v>248</v>
      </c>
      <c r="E211" s="1288">
        <v>0</v>
      </c>
      <c r="F211" s="1287">
        <v>0</v>
      </c>
      <c r="G211" s="551" t="e">
        <f t="shared" si="61"/>
        <v>#DIV/0!</v>
      </c>
      <c r="H211" s="1285"/>
      <c r="I211" s="1285"/>
      <c r="J211" s="388"/>
      <c r="K211" s="388">
        <f t="shared" si="62"/>
        <v>0</v>
      </c>
      <c r="L211" s="388">
        <f t="shared" si="63"/>
        <v>0</v>
      </c>
      <c r="M211" s="557" t="e">
        <f t="shared" si="64"/>
        <v>#DIV/0!</v>
      </c>
      <c r="N211" s="140"/>
      <c r="O211" s="140"/>
    </row>
    <row r="212" spans="1:15" s="123" customFormat="1" ht="31.5">
      <c r="A212" s="157" t="s">
        <v>360</v>
      </c>
      <c r="B212" s="161" t="s">
        <v>124</v>
      </c>
      <c r="C212" s="161" t="s">
        <v>205</v>
      </c>
      <c r="D212" s="117" t="s">
        <v>238</v>
      </c>
      <c r="E212" s="1277">
        <f>E213</f>
        <v>168000</v>
      </c>
      <c r="F212" s="1278">
        <f>F213</f>
        <v>126000</v>
      </c>
      <c r="G212" s="544">
        <f t="shared" si="61"/>
        <v>0.75</v>
      </c>
      <c r="H212" s="1277"/>
      <c r="I212" s="1277"/>
      <c r="J212" s="387"/>
      <c r="K212" s="387">
        <f t="shared" si="62"/>
        <v>168000</v>
      </c>
      <c r="L212" s="387">
        <f t="shared" si="63"/>
        <v>126000</v>
      </c>
      <c r="M212" s="561">
        <f t="shared" si="64"/>
        <v>0.75</v>
      </c>
      <c r="N212" s="140"/>
      <c r="O212" s="140"/>
    </row>
    <row r="213" spans="1:15" s="123" customFormat="1" ht="15.75">
      <c r="A213" s="157"/>
      <c r="B213" s="161"/>
      <c r="C213" s="161"/>
      <c r="D213" s="109" t="s">
        <v>248</v>
      </c>
      <c r="E213" s="1280">
        <v>168000</v>
      </c>
      <c r="F213" s="1284">
        <v>126000</v>
      </c>
      <c r="G213" s="551">
        <f t="shared" si="61"/>
        <v>0.75</v>
      </c>
      <c r="H213" s="1280"/>
      <c r="I213" s="1285"/>
      <c r="J213" s="388"/>
      <c r="K213" s="388">
        <f t="shared" si="62"/>
        <v>168000</v>
      </c>
      <c r="L213" s="388">
        <f t="shared" si="63"/>
        <v>126000</v>
      </c>
      <c r="M213" s="557">
        <f t="shared" si="64"/>
        <v>0.75</v>
      </c>
      <c r="N213" s="140"/>
      <c r="O213" s="140"/>
    </row>
    <row r="214" spans="1:16" s="123" customFormat="1" ht="19.5" customHeight="1">
      <c r="A214" s="202" t="s">
        <v>234</v>
      </c>
      <c r="B214" s="186" t="s">
        <v>235</v>
      </c>
      <c r="C214" s="186"/>
      <c r="D214" s="109" t="s">
        <v>232</v>
      </c>
      <c r="E214" s="1280">
        <f>E220+E226+E230+E234+E239</f>
        <v>30742037</v>
      </c>
      <c r="F214" s="1302">
        <f>F220+F226+F230+F239+F234</f>
        <v>17579996.15</v>
      </c>
      <c r="G214" s="536">
        <f t="shared" si="61"/>
        <v>0.5718552791410666</v>
      </c>
      <c r="H214" s="1280">
        <f>H215+H218</f>
        <v>166963</v>
      </c>
      <c r="I214" s="1280">
        <f>I215+I218</f>
        <v>174431.79</v>
      </c>
      <c r="J214" s="536">
        <f>I214/H214</f>
        <v>1.0447332043626432</v>
      </c>
      <c r="K214" s="390">
        <f t="shared" si="62"/>
        <v>30909000</v>
      </c>
      <c r="L214" s="390">
        <f t="shared" si="63"/>
        <v>17754427.939999998</v>
      </c>
      <c r="M214" s="537">
        <f t="shared" si="64"/>
        <v>0.5744096522048594</v>
      </c>
      <c r="N214" s="140"/>
      <c r="O214" s="140"/>
      <c r="P214" s="142"/>
    </row>
    <row r="215" spans="1:15" s="123" customFormat="1" ht="15.75">
      <c r="A215" s="202"/>
      <c r="B215" s="186"/>
      <c r="C215" s="186"/>
      <c r="D215" s="109" t="s">
        <v>248</v>
      </c>
      <c r="E215" s="1280">
        <f>E221+E227+E231+E235+E240</f>
        <v>30742037</v>
      </c>
      <c r="F215" s="1280">
        <f>F221+F227+F231+F235+F240</f>
        <v>17579996.15</v>
      </c>
      <c r="G215" s="536">
        <f t="shared" si="61"/>
        <v>0.5718552791410666</v>
      </c>
      <c r="H215" s="1280">
        <f>H221+H227+H231</f>
        <v>143963</v>
      </c>
      <c r="I215" s="1280">
        <f>I221+I227+I231</f>
        <v>135186.69</v>
      </c>
      <c r="J215" s="536">
        <f>I215/H215</f>
        <v>0.939037738863458</v>
      </c>
      <c r="K215" s="390">
        <f t="shared" si="62"/>
        <v>30886000</v>
      </c>
      <c r="L215" s="390">
        <f t="shared" si="63"/>
        <v>17715182.84</v>
      </c>
      <c r="M215" s="537">
        <f t="shared" si="64"/>
        <v>0.5735667564592372</v>
      </c>
      <c r="N215" s="140"/>
      <c r="O215" s="140"/>
    </row>
    <row r="216" spans="1:15" s="123" customFormat="1" ht="18" customHeight="1">
      <c r="A216" s="202"/>
      <c r="B216" s="186"/>
      <c r="C216" s="186"/>
      <c r="D216" s="112" t="s">
        <v>249</v>
      </c>
      <c r="E216" s="1285">
        <f>E222+E228+E232+E236</f>
        <v>21625607</v>
      </c>
      <c r="F216" s="1285">
        <f>F222+F228+F232+F236</f>
        <v>14677665.440000001</v>
      </c>
      <c r="G216" s="529">
        <f t="shared" si="61"/>
        <v>0.6787169229515732</v>
      </c>
      <c r="H216" s="1285"/>
      <c r="I216" s="1285"/>
      <c r="J216" s="529"/>
      <c r="K216" s="387">
        <f t="shared" si="62"/>
        <v>21625607</v>
      </c>
      <c r="L216" s="387">
        <f t="shared" si="63"/>
        <v>14677665.440000001</v>
      </c>
      <c r="M216" s="562">
        <f t="shared" si="64"/>
        <v>0.6787169229515732</v>
      </c>
      <c r="N216" s="140"/>
      <c r="O216" s="140"/>
    </row>
    <row r="217" spans="1:15" s="123" customFormat="1" ht="31.5">
      <c r="A217" s="202"/>
      <c r="B217" s="186"/>
      <c r="C217" s="186"/>
      <c r="D217" s="112" t="s">
        <v>250</v>
      </c>
      <c r="E217" s="1285">
        <f>E223+E229+E233</f>
        <v>6800167</v>
      </c>
      <c r="F217" s="1285">
        <f>F223+F229+F233</f>
        <v>1481620.93</v>
      </c>
      <c r="G217" s="534">
        <f t="shared" si="61"/>
        <v>0.21788008000391754</v>
      </c>
      <c r="H217" s="1285"/>
      <c r="I217" s="1285"/>
      <c r="J217" s="539"/>
      <c r="K217" s="116">
        <f t="shared" si="62"/>
        <v>6800167</v>
      </c>
      <c r="L217" s="116">
        <f t="shared" si="63"/>
        <v>1481620.93</v>
      </c>
      <c r="M217" s="556">
        <f t="shared" si="64"/>
        <v>0.21788008000391754</v>
      </c>
      <c r="N217" s="140"/>
      <c r="O217" s="140"/>
    </row>
    <row r="218" spans="1:15" s="123" customFormat="1" ht="18" customHeight="1">
      <c r="A218" s="202"/>
      <c r="B218" s="186"/>
      <c r="C218" s="186"/>
      <c r="D218" s="109" t="s">
        <v>251</v>
      </c>
      <c r="E218" s="1280"/>
      <c r="F218" s="1284"/>
      <c r="G218" s="389"/>
      <c r="H218" s="1284">
        <f>H219</f>
        <v>23000</v>
      </c>
      <c r="I218" s="1284">
        <f>I224</f>
        <v>39245.1</v>
      </c>
      <c r="J218" s="543"/>
      <c r="K218" s="390">
        <f t="shared" si="62"/>
        <v>23000</v>
      </c>
      <c r="L218" s="390">
        <f t="shared" si="63"/>
        <v>39245.1</v>
      </c>
      <c r="M218" s="560"/>
      <c r="N218" s="140"/>
      <c r="O218" s="140"/>
    </row>
    <row r="219" spans="1:15" s="123" customFormat="1" ht="21" customHeight="1">
      <c r="A219" s="202"/>
      <c r="B219" s="186"/>
      <c r="C219" s="186"/>
      <c r="D219" s="112" t="s">
        <v>252</v>
      </c>
      <c r="E219" s="1280"/>
      <c r="F219" s="1284"/>
      <c r="G219" s="389"/>
      <c r="H219" s="1286">
        <f>H225</f>
        <v>23000</v>
      </c>
      <c r="I219" s="1286">
        <f>I225</f>
        <v>23000</v>
      </c>
      <c r="J219" s="544"/>
      <c r="K219" s="116">
        <f t="shared" si="62"/>
        <v>23000</v>
      </c>
      <c r="L219" s="116">
        <f t="shared" si="63"/>
        <v>23000</v>
      </c>
      <c r="M219" s="558"/>
      <c r="N219" s="140"/>
      <c r="O219" s="140"/>
    </row>
    <row r="220" spans="1:15" s="80" customFormat="1" ht="15.75">
      <c r="A220" s="157" t="s">
        <v>48</v>
      </c>
      <c r="B220" s="161" t="s">
        <v>146</v>
      </c>
      <c r="C220" s="161" t="s">
        <v>147</v>
      </c>
      <c r="D220" s="112" t="s">
        <v>148</v>
      </c>
      <c r="E220" s="1285">
        <f>E221</f>
        <v>4471150</v>
      </c>
      <c r="F220" s="1286">
        <f>F221</f>
        <v>2593914.02</v>
      </c>
      <c r="G220" s="529">
        <f>F220/E220</f>
        <v>0.5801447099739441</v>
      </c>
      <c r="H220" s="1286">
        <f>H221+H225</f>
        <v>23000</v>
      </c>
      <c r="I220" s="1286">
        <f>I221+I224</f>
        <v>39245.1</v>
      </c>
      <c r="J220" s="543"/>
      <c r="K220" s="387">
        <f t="shared" si="62"/>
        <v>4494150</v>
      </c>
      <c r="L220" s="387">
        <f t="shared" si="63"/>
        <v>2633159.12</v>
      </c>
      <c r="M220" s="562">
        <f t="shared" si="64"/>
        <v>0.585908151708332</v>
      </c>
      <c r="N220" s="140"/>
      <c r="O220" s="140"/>
    </row>
    <row r="221" spans="1:15" s="123" customFormat="1" ht="15.75">
      <c r="A221" s="202"/>
      <c r="B221" s="186"/>
      <c r="C221" s="186"/>
      <c r="D221" s="109" t="s">
        <v>248</v>
      </c>
      <c r="E221" s="1290">
        <v>4471150</v>
      </c>
      <c r="F221" s="1299">
        <v>2593914.02</v>
      </c>
      <c r="G221" s="536">
        <f>F221/E221</f>
        <v>0.5801447099739441</v>
      </c>
      <c r="H221" s="1299"/>
      <c r="I221" s="1290"/>
      <c r="J221" s="543"/>
      <c r="K221" s="390">
        <f t="shared" si="62"/>
        <v>4471150</v>
      </c>
      <c r="L221" s="390">
        <f t="shared" si="63"/>
        <v>2593914.02</v>
      </c>
      <c r="M221" s="537">
        <f t="shared" si="64"/>
        <v>0.5801447099739441</v>
      </c>
      <c r="N221" s="140"/>
      <c r="O221" s="140"/>
    </row>
    <row r="222" spans="1:15" s="80" customFormat="1" ht="18" customHeight="1">
      <c r="A222" s="157"/>
      <c r="B222" s="161"/>
      <c r="C222" s="161"/>
      <c r="D222" s="112" t="s">
        <v>249</v>
      </c>
      <c r="E222" s="1285">
        <v>3592273</v>
      </c>
      <c r="F222" s="1286">
        <v>2354009.72</v>
      </c>
      <c r="G222" s="534">
        <f>F222/E222</f>
        <v>0.6552981134785691</v>
      </c>
      <c r="H222" s="1286"/>
      <c r="I222" s="1285"/>
      <c r="J222" s="116"/>
      <c r="K222" s="116">
        <f t="shared" si="62"/>
        <v>3592273</v>
      </c>
      <c r="L222" s="116">
        <f t="shared" si="63"/>
        <v>2354009.72</v>
      </c>
      <c r="M222" s="556">
        <f t="shared" si="64"/>
        <v>0.6552981134785691</v>
      </c>
      <c r="N222" s="140"/>
      <c r="O222" s="140"/>
    </row>
    <row r="223" spans="1:15" s="80" customFormat="1" ht="31.5">
      <c r="A223" s="157"/>
      <c r="B223" s="161"/>
      <c r="C223" s="161"/>
      <c r="D223" s="112" t="s">
        <v>250</v>
      </c>
      <c r="E223" s="1277">
        <v>384903</v>
      </c>
      <c r="F223" s="1278">
        <v>99977.67</v>
      </c>
      <c r="G223" s="534">
        <f>F223/E223</f>
        <v>0.2597477026679449</v>
      </c>
      <c r="H223" s="1286"/>
      <c r="I223" s="1285"/>
      <c r="J223" s="116"/>
      <c r="K223" s="116">
        <f t="shared" si="62"/>
        <v>384903</v>
      </c>
      <c r="L223" s="116">
        <f t="shared" si="63"/>
        <v>99977.67</v>
      </c>
      <c r="M223" s="556">
        <f t="shared" si="64"/>
        <v>0.2597477026679449</v>
      </c>
      <c r="N223" s="140"/>
      <c r="O223" s="140"/>
    </row>
    <row r="224" spans="1:15" s="80" customFormat="1" ht="15.75">
      <c r="A224" s="157"/>
      <c r="B224" s="161"/>
      <c r="C224" s="161"/>
      <c r="D224" s="109" t="s">
        <v>251</v>
      </c>
      <c r="E224" s="1277"/>
      <c r="F224" s="1278"/>
      <c r="G224" s="529"/>
      <c r="H224" s="1278">
        <f>H225</f>
        <v>23000</v>
      </c>
      <c r="I224" s="1278">
        <v>39245.1</v>
      </c>
      <c r="J224" s="387"/>
      <c r="K224" s="116"/>
      <c r="L224" s="116"/>
      <c r="M224" s="556"/>
      <c r="N224" s="140"/>
      <c r="O224" s="140"/>
    </row>
    <row r="225" spans="1:15" s="80" customFormat="1" ht="18.75" customHeight="1">
      <c r="A225" s="157"/>
      <c r="B225" s="161"/>
      <c r="C225" s="161"/>
      <c r="D225" s="112" t="s">
        <v>252</v>
      </c>
      <c r="E225" s="1277"/>
      <c r="F225" s="1278"/>
      <c r="G225" s="529"/>
      <c r="H225" s="1287">
        <v>23000</v>
      </c>
      <c r="I225" s="1321">
        <v>23000</v>
      </c>
      <c r="J225" s="543"/>
      <c r="K225" s="388">
        <f aca="true" t="shared" si="65" ref="K225:K234">E225+H225</f>
        <v>23000</v>
      </c>
      <c r="L225" s="388">
        <f aca="true" t="shared" si="66" ref="L225:L234">F225+I225</f>
        <v>23000</v>
      </c>
      <c r="M225" s="557"/>
      <c r="N225" s="140"/>
      <c r="O225" s="140"/>
    </row>
    <row r="226" spans="1:15" s="80" customFormat="1" ht="27" customHeight="1">
      <c r="A226" s="157" t="s">
        <v>49</v>
      </c>
      <c r="B226" s="161" t="s">
        <v>149</v>
      </c>
      <c r="C226" s="161" t="s">
        <v>147</v>
      </c>
      <c r="D226" s="117" t="s">
        <v>150</v>
      </c>
      <c r="E226" s="1277">
        <f>E227</f>
        <v>1117719</v>
      </c>
      <c r="F226" s="1278">
        <f>F227</f>
        <v>739744.19</v>
      </c>
      <c r="G226" s="529">
        <f aca="true" t="shared" si="67" ref="G226:G233">F226/E226</f>
        <v>0.6618337793309409</v>
      </c>
      <c r="H226" s="1278"/>
      <c r="I226" s="1278"/>
      <c r="J226" s="544"/>
      <c r="K226" s="387">
        <f t="shared" si="65"/>
        <v>1117719</v>
      </c>
      <c r="L226" s="387">
        <f t="shared" si="66"/>
        <v>739744.19</v>
      </c>
      <c r="M226" s="562">
        <f t="shared" si="64"/>
        <v>0.6618337793309409</v>
      </c>
      <c r="N226" s="140"/>
      <c r="O226" s="140"/>
    </row>
    <row r="227" spans="1:15" s="123" customFormat="1" ht="15.75">
      <c r="A227" s="202"/>
      <c r="B227" s="186"/>
      <c r="C227" s="186"/>
      <c r="D227" s="130" t="s">
        <v>248</v>
      </c>
      <c r="E227" s="1297">
        <v>1117719</v>
      </c>
      <c r="F227" s="1298">
        <v>739744.19</v>
      </c>
      <c r="G227" s="536">
        <f t="shared" si="67"/>
        <v>0.6618337793309409</v>
      </c>
      <c r="H227" s="1298"/>
      <c r="I227" s="1303"/>
      <c r="J227" s="534"/>
      <c r="K227" s="390">
        <f t="shared" si="65"/>
        <v>1117719</v>
      </c>
      <c r="L227" s="390">
        <f t="shared" si="66"/>
        <v>739744.19</v>
      </c>
      <c r="M227" s="537">
        <f t="shared" si="64"/>
        <v>0.6618337793309409</v>
      </c>
      <c r="N227" s="140"/>
      <c r="O227" s="140"/>
    </row>
    <row r="228" spans="1:15" s="80" customFormat="1" ht="17.25" customHeight="1">
      <c r="A228" s="157"/>
      <c r="B228" s="161"/>
      <c r="C228" s="161"/>
      <c r="D228" s="112" t="s">
        <v>249</v>
      </c>
      <c r="E228" s="1285">
        <v>905084</v>
      </c>
      <c r="F228" s="1286">
        <v>646264.76</v>
      </c>
      <c r="G228" s="529">
        <f t="shared" si="67"/>
        <v>0.7140384317919662</v>
      </c>
      <c r="H228" s="1286"/>
      <c r="I228" s="1285"/>
      <c r="J228" s="534"/>
      <c r="K228" s="387">
        <f t="shared" si="65"/>
        <v>905084</v>
      </c>
      <c r="L228" s="387">
        <f t="shared" si="66"/>
        <v>646264.76</v>
      </c>
      <c r="M228" s="562">
        <f t="shared" si="64"/>
        <v>0.7140384317919662</v>
      </c>
      <c r="N228" s="140"/>
      <c r="O228" s="140"/>
    </row>
    <row r="229" spans="1:15" s="80" customFormat="1" ht="31.5">
      <c r="A229" s="157"/>
      <c r="B229" s="161"/>
      <c r="C229" s="161"/>
      <c r="D229" s="112" t="s">
        <v>250</v>
      </c>
      <c r="E229" s="1285">
        <v>128191</v>
      </c>
      <c r="F229" s="1285">
        <v>26237.98</v>
      </c>
      <c r="G229" s="534">
        <f t="shared" si="67"/>
        <v>0.20467879960371632</v>
      </c>
      <c r="H229" s="1285"/>
      <c r="I229" s="1285"/>
      <c r="J229" s="534"/>
      <c r="K229" s="116">
        <f t="shared" si="65"/>
        <v>128191</v>
      </c>
      <c r="L229" s="116">
        <f t="shared" si="66"/>
        <v>26237.98</v>
      </c>
      <c r="M229" s="556">
        <f t="shared" si="64"/>
        <v>0.20467879960371632</v>
      </c>
      <c r="N229" s="140"/>
      <c r="O229" s="140"/>
    </row>
    <row r="230" spans="1:15" s="80" customFormat="1" ht="51" customHeight="1">
      <c r="A230" s="157" t="s">
        <v>50</v>
      </c>
      <c r="B230" s="161" t="s">
        <v>223</v>
      </c>
      <c r="C230" s="161" t="s">
        <v>151</v>
      </c>
      <c r="D230" s="112" t="s">
        <v>7</v>
      </c>
      <c r="E230" s="1285">
        <f>E231</f>
        <v>23455633</v>
      </c>
      <c r="F230" s="1286">
        <f>F231</f>
        <v>12978553.36</v>
      </c>
      <c r="G230" s="534">
        <f t="shared" si="67"/>
        <v>0.5533235176385988</v>
      </c>
      <c r="H230" s="1285">
        <f>H231</f>
        <v>143963</v>
      </c>
      <c r="I230" s="1285">
        <f>I231</f>
        <v>135186.69</v>
      </c>
      <c r="J230" s="534">
        <f>I230/H230</f>
        <v>0.939037738863458</v>
      </c>
      <c r="K230" s="116">
        <f t="shared" si="65"/>
        <v>23599596</v>
      </c>
      <c r="L230" s="116">
        <f t="shared" si="66"/>
        <v>13113740.049999999</v>
      </c>
      <c r="M230" s="556">
        <f t="shared" si="64"/>
        <v>0.5556764636987853</v>
      </c>
      <c r="N230" s="140"/>
      <c r="O230" s="140"/>
    </row>
    <row r="231" spans="1:15" s="123" customFormat="1" ht="15.75">
      <c r="A231" s="202"/>
      <c r="B231" s="186"/>
      <c r="C231" s="186"/>
      <c r="D231" s="109" t="s">
        <v>248</v>
      </c>
      <c r="E231" s="1280">
        <v>23455633</v>
      </c>
      <c r="F231" s="1284">
        <v>12978553.36</v>
      </c>
      <c r="G231" s="536">
        <f t="shared" si="67"/>
        <v>0.5533235176385988</v>
      </c>
      <c r="H231" s="1287">
        <v>143963</v>
      </c>
      <c r="I231" s="1288">
        <v>135186.69</v>
      </c>
      <c r="J231" s="534">
        <f>I231/H231</f>
        <v>0.939037738863458</v>
      </c>
      <c r="K231" s="390">
        <f t="shared" si="65"/>
        <v>23599596</v>
      </c>
      <c r="L231" s="390">
        <f t="shared" si="66"/>
        <v>13113740.049999999</v>
      </c>
      <c r="M231" s="537">
        <f t="shared" si="64"/>
        <v>0.5556764636987853</v>
      </c>
      <c r="N231" s="140"/>
      <c r="O231" s="140"/>
    </row>
    <row r="232" spans="1:15" s="80" customFormat="1" ht="15.75">
      <c r="A232" s="157"/>
      <c r="B232" s="161"/>
      <c r="C232" s="161"/>
      <c r="D232" s="112" t="s">
        <v>249</v>
      </c>
      <c r="E232" s="1285">
        <v>15715073</v>
      </c>
      <c r="F232" s="1286">
        <v>10621684.42</v>
      </c>
      <c r="G232" s="529">
        <f t="shared" si="67"/>
        <v>0.6758915100171663</v>
      </c>
      <c r="H232" s="1278"/>
      <c r="I232" s="1277"/>
      <c r="J232" s="387"/>
      <c r="K232" s="387">
        <f t="shared" si="65"/>
        <v>15715073</v>
      </c>
      <c r="L232" s="387">
        <f t="shared" si="66"/>
        <v>10621684.42</v>
      </c>
      <c r="M232" s="562">
        <f t="shared" si="64"/>
        <v>0.6758915100171663</v>
      </c>
      <c r="N232" s="140"/>
      <c r="O232" s="140"/>
    </row>
    <row r="233" spans="1:15" s="80" customFormat="1" ht="31.5">
      <c r="A233" s="157"/>
      <c r="B233" s="161"/>
      <c r="C233" s="161"/>
      <c r="D233" s="112" t="s">
        <v>250</v>
      </c>
      <c r="E233" s="1285">
        <v>6287073</v>
      </c>
      <c r="F233" s="1286">
        <v>1355405.28</v>
      </c>
      <c r="G233" s="529">
        <f t="shared" si="67"/>
        <v>0.2155860572956605</v>
      </c>
      <c r="H233" s="1278"/>
      <c r="I233" s="1277"/>
      <c r="J233" s="387"/>
      <c r="K233" s="387">
        <f t="shared" si="65"/>
        <v>6287073</v>
      </c>
      <c r="L233" s="387">
        <f t="shared" si="66"/>
        <v>1355405.28</v>
      </c>
      <c r="M233" s="562">
        <f t="shared" si="64"/>
        <v>0.2155860572956605</v>
      </c>
      <c r="N233" s="140"/>
      <c r="O233" s="140"/>
    </row>
    <row r="234" spans="1:15" s="80" customFormat="1" ht="42.75" customHeight="1">
      <c r="A234" s="157" t="s">
        <v>45</v>
      </c>
      <c r="B234" s="107" t="s">
        <v>46</v>
      </c>
      <c r="C234" s="107" t="s">
        <v>206</v>
      </c>
      <c r="D234" s="117" t="s">
        <v>47</v>
      </c>
      <c r="E234" s="1285">
        <f>E235</f>
        <v>1503535</v>
      </c>
      <c r="F234" s="1285">
        <f>F235</f>
        <v>1130244.58</v>
      </c>
      <c r="G234" s="529">
        <f>F234/E234</f>
        <v>0.7517248218365387</v>
      </c>
      <c r="H234" s="1278"/>
      <c r="I234" s="1278"/>
      <c r="J234" s="550"/>
      <c r="K234" s="387">
        <f t="shared" si="65"/>
        <v>1503535</v>
      </c>
      <c r="L234" s="387">
        <f t="shared" si="66"/>
        <v>1130244.58</v>
      </c>
      <c r="M234" s="562">
        <f t="shared" si="64"/>
        <v>0.7517248218365387</v>
      </c>
      <c r="N234" s="140"/>
      <c r="O234" s="140"/>
    </row>
    <row r="235" spans="1:15" s="123" customFormat="1" ht="15.75">
      <c r="A235" s="202"/>
      <c r="B235" s="186"/>
      <c r="C235" s="186"/>
      <c r="D235" s="109" t="s">
        <v>248</v>
      </c>
      <c r="E235" s="1280">
        <v>1503535</v>
      </c>
      <c r="F235" s="1284">
        <v>1130244.58</v>
      </c>
      <c r="G235" s="536">
        <f>F235/E235</f>
        <v>0.7517248218365387</v>
      </c>
      <c r="H235" s="1287"/>
      <c r="I235" s="1288"/>
      <c r="J235" s="534"/>
      <c r="K235" s="390">
        <f aca="true" t="shared" si="68" ref="K235:L238">E235+H235</f>
        <v>1503535</v>
      </c>
      <c r="L235" s="390">
        <f t="shared" si="68"/>
        <v>1130244.58</v>
      </c>
      <c r="M235" s="537">
        <f>L235/K235</f>
        <v>0.7517248218365387</v>
      </c>
      <c r="N235" s="140"/>
      <c r="O235" s="140"/>
    </row>
    <row r="236" spans="1:15" s="80" customFormat="1" ht="15.75">
      <c r="A236" s="157"/>
      <c r="B236" s="161"/>
      <c r="C236" s="161"/>
      <c r="D236" s="112" t="s">
        <v>249</v>
      </c>
      <c r="E236" s="1285">
        <v>1413177</v>
      </c>
      <c r="F236" s="1286">
        <v>1055706.54</v>
      </c>
      <c r="G236" s="534">
        <f>F236/E236</f>
        <v>0.7470448075506465</v>
      </c>
      <c r="H236" s="1286"/>
      <c r="I236" s="1285"/>
      <c r="J236" s="116"/>
      <c r="K236" s="116">
        <f t="shared" si="68"/>
        <v>1413177</v>
      </c>
      <c r="L236" s="116">
        <f t="shared" si="68"/>
        <v>1055706.54</v>
      </c>
      <c r="M236" s="556">
        <f>L236/K236</f>
        <v>0.7470448075506465</v>
      </c>
      <c r="N236" s="140"/>
      <c r="O236" s="140"/>
    </row>
    <row r="237" spans="1:15" s="80" customFormat="1" ht="15.75" hidden="1">
      <c r="A237" s="157"/>
      <c r="B237" s="161"/>
      <c r="C237" s="161"/>
      <c r="D237" s="109" t="s">
        <v>251</v>
      </c>
      <c r="E237" s="1285"/>
      <c r="F237" s="1286"/>
      <c r="G237" s="529"/>
      <c r="H237" s="1287"/>
      <c r="I237" s="1288"/>
      <c r="J237" s="551" t="e">
        <f>I237/H237</f>
        <v>#DIV/0!</v>
      </c>
      <c r="K237" s="390">
        <f t="shared" si="68"/>
        <v>0</v>
      </c>
      <c r="L237" s="390">
        <f t="shared" si="68"/>
        <v>0</v>
      </c>
      <c r="M237" s="560" t="e">
        <f>L237/K237</f>
        <v>#DIV/0!</v>
      </c>
      <c r="N237" s="140"/>
      <c r="O237" s="140"/>
    </row>
    <row r="238" spans="1:15" s="80" customFormat="1" ht="15.75" hidden="1">
      <c r="A238" s="157"/>
      <c r="B238" s="161"/>
      <c r="C238" s="161"/>
      <c r="D238" s="112" t="s">
        <v>252</v>
      </c>
      <c r="E238" s="1285"/>
      <c r="F238" s="1286"/>
      <c r="G238" s="529"/>
      <c r="H238" s="1278"/>
      <c r="I238" s="1277"/>
      <c r="J238" s="550" t="e">
        <f>I238/H238</f>
        <v>#DIV/0!</v>
      </c>
      <c r="K238" s="390">
        <f t="shared" si="68"/>
        <v>0</v>
      </c>
      <c r="L238" s="390">
        <f t="shared" si="68"/>
        <v>0</v>
      </c>
      <c r="M238" s="560" t="e">
        <f>L238/K238</f>
        <v>#DIV/0!</v>
      </c>
      <c r="N238" s="140"/>
      <c r="O238" s="140"/>
    </row>
    <row r="239" spans="1:15" s="80" customFormat="1" ht="28.5" customHeight="1">
      <c r="A239" s="110" t="s">
        <v>51</v>
      </c>
      <c r="B239" s="161" t="s">
        <v>125</v>
      </c>
      <c r="C239" s="161" t="s">
        <v>206</v>
      </c>
      <c r="D239" s="117" t="s">
        <v>126</v>
      </c>
      <c r="E239" s="1285">
        <f>E240</f>
        <v>194000</v>
      </c>
      <c r="F239" s="1286">
        <f>F240</f>
        <v>137540</v>
      </c>
      <c r="G239" s="544">
        <f aca="true" t="shared" si="69" ref="G239:G244">F239/E239</f>
        <v>0.7089690721649484</v>
      </c>
      <c r="H239" s="1278"/>
      <c r="I239" s="1277"/>
      <c r="J239" s="387"/>
      <c r="K239" s="387">
        <f aca="true" t="shared" si="70" ref="K239:K251">E239+H239</f>
        <v>194000</v>
      </c>
      <c r="L239" s="387">
        <f aca="true" t="shared" si="71" ref="L239:L251">F239+I239</f>
        <v>137540</v>
      </c>
      <c r="M239" s="561">
        <f aca="true" t="shared" si="72" ref="M239:M266">L239/K239</f>
        <v>0.7089690721649484</v>
      </c>
      <c r="N239" s="140"/>
      <c r="O239" s="140"/>
    </row>
    <row r="240" spans="1:15" s="123" customFormat="1" ht="15.75">
      <c r="A240" s="122"/>
      <c r="B240" s="186"/>
      <c r="C240" s="186"/>
      <c r="D240" s="109" t="s">
        <v>248</v>
      </c>
      <c r="E240" s="1280">
        <v>194000</v>
      </c>
      <c r="F240" s="1284">
        <v>137540</v>
      </c>
      <c r="G240" s="543">
        <f t="shared" si="69"/>
        <v>0.7089690721649484</v>
      </c>
      <c r="H240" s="1287"/>
      <c r="I240" s="1277"/>
      <c r="J240" s="390"/>
      <c r="K240" s="390">
        <f t="shared" si="70"/>
        <v>194000</v>
      </c>
      <c r="L240" s="390">
        <f t="shared" si="71"/>
        <v>137540</v>
      </c>
      <c r="M240" s="560">
        <f t="shared" si="72"/>
        <v>0.7089690721649484</v>
      </c>
      <c r="N240" s="140"/>
      <c r="O240" s="140"/>
    </row>
    <row r="241" spans="1:15" s="123" customFormat="1" ht="15" customHeight="1">
      <c r="A241" s="202" t="s">
        <v>236</v>
      </c>
      <c r="B241" s="186" t="s">
        <v>237</v>
      </c>
      <c r="C241" s="186"/>
      <c r="D241" s="118" t="s">
        <v>233</v>
      </c>
      <c r="E241" s="1280">
        <f>E247+E249+E253+E260+E265+E257</f>
        <v>41546343</v>
      </c>
      <c r="F241" s="1280">
        <f>F247+F249+F253+F260+F265+F257</f>
        <v>22111468.32</v>
      </c>
      <c r="G241" s="536">
        <f t="shared" si="69"/>
        <v>0.5322121448811993</v>
      </c>
      <c r="H241" s="1280"/>
      <c r="I241" s="1280"/>
      <c r="J241" s="551"/>
      <c r="K241" s="390">
        <f t="shared" si="70"/>
        <v>41546343</v>
      </c>
      <c r="L241" s="390">
        <f t="shared" si="71"/>
        <v>22111468.32</v>
      </c>
      <c r="M241" s="537">
        <f t="shared" si="72"/>
        <v>0.5322121448811993</v>
      </c>
      <c r="N241" s="140"/>
      <c r="O241" s="140"/>
    </row>
    <row r="242" spans="1:15" s="123" customFormat="1" ht="15" customHeight="1">
      <c r="A242" s="202"/>
      <c r="B242" s="186"/>
      <c r="C242" s="186"/>
      <c r="D242" s="109" t="s">
        <v>248</v>
      </c>
      <c r="E242" s="1288">
        <f>E248+E250+E253+E261+E266+E258</f>
        <v>41546343</v>
      </c>
      <c r="F242" s="1288">
        <f>F248+F250+F253+F261+F266+F258</f>
        <v>22111468.32</v>
      </c>
      <c r="G242" s="536">
        <f t="shared" si="69"/>
        <v>0.5322121448811993</v>
      </c>
      <c r="H242" s="1288"/>
      <c r="I242" s="1288"/>
      <c r="J242" s="551"/>
      <c r="K242" s="390">
        <f t="shared" si="70"/>
        <v>41546343</v>
      </c>
      <c r="L242" s="390">
        <f t="shared" si="71"/>
        <v>22111468.32</v>
      </c>
      <c r="M242" s="537">
        <f t="shared" si="72"/>
        <v>0.5322121448811993</v>
      </c>
      <c r="N242" s="140"/>
      <c r="O242" s="140"/>
    </row>
    <row r="243" spans="1:15" s="80" customFormat="1" ht="21" customHeight="1">
      <c r="A243" s="157"/>
      <c r="B243" s="161"/>
      <c r="C243" s="161"/>
      <c r="D243" s="112" t="s">
        <v>249</v>
      </c>
      <c r="E243" s="1277">
        <f>E251+E262+E259</f>
        <v>7884508</v>
      </c>
      <c r="F243" s="1277">
        <f>F251+F262</f>
        <v>4975635.91</v>
      </c>
      <c r="G243" s="529">
        <f t="shared" si="69"/>
        <v>0.6310648565516073</v>
      </c>
      <c r="H243" s="1277"/>
      <c r="I243" s="1277"/>
      <c r="J243" s="387"/>
      <c r="K243" s="387">
        <f t="shared" si="70"/>
        <v>7884508</v>
      </c>
      <c r="L243" s="387">
        <f t="shared" si="71"/>
        <v>4975635.91</v>
      </c>
      <c r="M243" s="562">
        <f t="shared" si="72"/>
        <v>0.6310648565516073</v>
      </c>
      <c r="N243" s="140"/>
      <c r="O243" s="140"/>
    </row>
    <row r="244" spans="1:15" s="80" customFormat="1" ht="31.5">
      <c r="A244" s="157"/>
      <c r="B244" s="161"/>
      <c r="C244" s="161"/>
      <c r="D244" s="112" t="s">
        <v>250</v>
      </c>
      <c r="E244" s="1277">
        <f>E252+E263</f>
        <v>881494</v>
      </c>
      <c r="F244" s="1277">
        <f>F252+F263</f>
        <v>229242.09999999998</v>
      </c>
      <c r="G244" s="529">
        <f t="shared" si="69"/>
        <v>0.2600608739254039</v>
      </c>
      <c r="H244" s="1277"/>
      <c r="I244" s="1277"/>
      <c r="J244" s="387"/>
      <c r="K244" s="387">
        <f t="shared" si="70"/>
        <v>881494</v>
      </c>
      <c r="L244" s="387">
        <f t="shared" si="71"/>
        <v>229242.09999999998</v>
      </c>
      <c r="M244" s="562">
        <f t="shared" si="72"/>
        <v>0.2600608739254039</v>
      </c>
      <c r="N244" s="140"/>
      <c r="O244" s="140"/>
    </row>
    <row r="245" spans="1:15" s="123" customFormat="1" ht="15.75" customHeight="1" hidden="1">
      <c r="A245" s="202"/>
      <c r="B245" s="186"/>
      <c r="C245" s="186"/>
      <c r="D245" s="109" t="s">
        <v>251</v>
      </c>
      <c r="E245" s="1288"/>
      <c r="F245" s="1287"/>
      <c r="G245" s="390"/>
      <c r="H245" s="1288"/>
      <c r="I245" s="1288"/>
      <c r="J245" s="551"/>
      <c r="K245" s="390">
        <f t="shared" si="70"/>
        <v>0</v>
      </c>
      <c r="L245" s="390">
        <f t="shared" si="71"/>
        <v>0</v>
      </c>
      <c r="M245" s="560" t="e">
        <f t="shared" si="72"/>
        <v>#DIV/0!</v>
      </c>
      <c r="N245" s="140"/>
      <c r="O245" s="140"/>
    </row>
    <row r="246" spans="1:15" s="123" customFormat="1" ht="18" customHeight="1" hidden="1">
      <c r="A246" s="202"/>
      <c r="B246" s="186"/>
      <c r="C246" s="186"/>
      <c r="D246" s="112" t="s">
        <v>252</v>
      </c>
      <c r="E246" s="1280"/>
      <c r="F246" s="1284"/>
      <c r="G246" s="388"/>
      <c r="H246" s="1285">
        <f>H256</f>
        <v>0</v>
      </c>
      <c r="I246" s="1285"/>
      <c r="J246" s="550"/>
      <c r="K246" s="116">
        <f t="shared" si="70"/>
        <v>0</v>
      </c>
      <c r="L246" s="388">
        <f t="shared" si="71"/>
        <v>0</v>
      </c>
      <c r="M246" s="558" t="e">
        <f t="shared" si="72"/>
        <v>#DIV/0!</v>
      </c>
      <c r="N246" s="140"/>
      <c r="O246" s="140"/>
    </row>
    <row r="247" spans="1:15" s="80" customFormat="1" ht="47.25">
      <c r="A247" s="157" t="s">
        <v>52</v>
      </c>
      <c r="B247" s="161" t="s">
        <v>224</v>
      </c>
      <c r="C247" s="161" t="s">
        <v>207</v>
      </c>
      <c r="D247" s="117" t="s">
        <v>219</v>
      </c>
      <c r="E247" s="1277">
        <f>E248</f>
        <v>21000</v>
      </c>
      <c r="F247" s="1278">
        <f>F248</f>
        <v>17760</v>
      </c>
      <c r="G247" s="529">
        <f aca="true" t="shared" si="73" ref="G247:G259">F247/E247</f>
        <v>0.8457142857142858</v>
      </c>
      <c r="H247" s="1277"/>
      <c r="I247" s="1277"/>
      <c r="J247" s="387"/>
      <c r="K247" s="387">
        <f t="shared" si="70"/>
        <v>21000</v>
      </c>
      <c r="L247" s="387">
        <f t="shared" si="71"/>
        <v>17760</v>
      </c>
      <c r="M247" s="562">
        <f t="shared" si="72"/>
        <v>0.8457142857142858</v>
      </c>
      <c r="N247" s="140"/>
      <c r="O247" s="140"/>
    </row>
    <row r="248" spans="1:15" s="123" customFormat="1" ht="15.75">
      <c r="A248" s="202"/>
      <c r="B248" s="186"/>
      <c r="C248" s="186"/>
      <c r="D248" s="109" t="s">
        <v>248</v>
      </c>
      <c r="E248" s="1280">
        <v>21000</v>
      </c>
      <c r="F248" s="1284">
        <v>17760</v>
      </c>
      <c r="G248" s="532">
        <f t="shared" si="73"/>
        <v>0.8457142857142858</v>
      </c>
      <c r="H248" s="1280"/>
      <c r="I248" s="1285"/>
      <c r="J248" s="388"/>
      <c r="K248" s="388">
        <f t="shared" si="70"/>
        <v>21000</v>
      </c>
      <c r="L248" s="388">
        <f t="shared" si="71"/>
        <v>17760</v>
      </c>
      <c r="M248" s="538">
        <f t="shared" si="72"/>
        <v>0.8457142857142858</v>
      </c>
      <c r="N248" s="140"/>
      <c r="O248" s="140"/>
    </row>
    <row r="249" spans="1:15" s="123" customFormat="1" ht="47.25">
      <c r="A249" s="207" t="s">
        <v>53</v>
      </c>
      <c r="B249" s="161" t="s">
        <v>331</v>
      </c>
      <c r="C249" s="106" t="s">
        <v>207</v>
      </c>
      <c r="D249" s="117" t="s">
        <v>332</v>
      </c>
      <c r="E249" s="1277">
        <f>E250</f>
        <v>6421331</v>
      </c>
      <c r="F249" s="1278">
        <f>F250</f>
        <v>3412100.3</v>
      </c>
      <c r="G249" s="534">
        <f t="shared" si="73"/>
        <v>0.5313696334918726</v>
      </c>
      <c r="H249" s="1285"/>
      <c r="I249" s="1285"/>
      <c r="J249" s="550"/>
      <c r="K249" s="116">
        <f t="shared" si="70"/>
        <v>6421331</v>
      </c>
      <c r="L249" s="116">
        <f t="shared" si="71"/>
        <v>3412100.3</v>
      </c>
      <c r="M249" s="556">
        <f t="shared" si="72"/>
        <v>0.5313696334918726</v>
      </c>
      <c r="N249" s="140"/>
      <c r="O249" s="140"/>
    </row>
    <row r="250" spans="1:15" s="123" customFormat="1" ht="15.75">
      <c r="A250" s="202"/>
      <c r="B250" s="186"/>
      <c r="C250" s="186"/>
      <c r="D250" s="109" t="s">
        <v>248</v>
      </c>
      <c r="E250" s="1280">
        <v>6421331</v>
      </c>
      <c r="F250" s="1284">
        <v>3412100.3</v>
      </c>
      <c r="G250" s="532">
        <f t="shared" si="73"/>
        <v>0.5313696334918726</v>
      </c>
      <c r="H250" s="1280"/>
      <c r="I250" s="1280"/>
      <c r="J250" s="551"/>
      <c r="K250" s="388">
        <f t="shared" si="70"/>
        <v>6421331</v>
      </c>
      <c r="L250" s="388">
        <f t="shared" si="71"/>
        <v>3412100.3</v>
      </c>
      <c r="M250" s="538">
        <f t="shared" si="72"/>
        <v>0.5313696334918726</v>
      </c>
      <c r="N250" s="140"/>
      <c r="O250" s="140"/>
    </row>
    <row r="251" spans="1:15" s="123" customFormat="1" ht="15.75">
      <c r="A251" s="202"/>
      <c r="B251" s="186"/>
      <c r="C251" s="186"/>
      <c r="D251" s="112" t="s">
        <v>249</v>
      </c>
      <c r="E251" s="1277">
        <v>4721298</v>
      </c>
      <c r="F251" s="1278">
        <v>2832501.63</v>
      </c>
      <c r="G251" s="534">
        <f t="shared" si="73"/>
        <v>0.5999412936866091</v>
      </c>
      <c r="H251" s="1285"/>
      <c r="I251" s="1285"/>
      <c r="J251" s="116"/>
      <c r="K251" s="116">
        <f t="shared" si="70"/>
        <v>4721298</v>
      </c>
      <c r="L251" s="116">
        <f t="shared" si="71"/>
        <v>2832501.63</v>
      </c>
      <c r="M251" s="556">
        <f t="shared" si="72"/>
        <v>0.5999412936866091</v>
      </c>
      <c r="N251" s="140"/>
      <c r="O251" s="140"/>
    </row>
    <row r="252" spans="1:15" s="123" customFormat="1" ht="31.5">
      <c r="A252" s="202"/>
      <c r="B252" s="186"/>
      <c r="C252" s="186"/>
      <c r="D252" s="112" t="s">
        <v>250</v>
      </c>
      <c r="E252" s="1277">
        <v>668835</v>
      </c>
      <c r="F252" s="1285">
        <v>141313.31</v>
      </c>
      <c r="G252" s="534">
        <f t="shared" si="73"/>
        <v>0.21128276779773786</v>
      </c>
      <c r="H252" s="1285"/>
      <c r="I252" s="1285"/>
      <c r="J252" s="116"/>
      <c r="K252" s="116">
        <f aca="true" t="shared" si="74" ref="K252:L254">E252+H252</f>
        <v>668835</v>
      </c>
      <c r="L252" s="116">
        <f t="shared" si="74"/>
        <v>141313.31</v>
      </c>
      <c r="M252" s="556">
        <f aca="true" t="shared" si="75" ref="M252:M259">L252/K252</f>
        <v>0.21128276779773786</v>
      </c>
      <c r="N252" s="140"/>
      <c r="O252" s="140"/>
    </row>
    <row r="253" spans="1:15" s="123" customFormat="1" ht="31.5">
      <c r="A253" s="712" t="s">
        <v>499</v>
      </c>
      <c r="B253" s="713" t="s">
        <v>500</v>
      </c>
      <c r="C253" s="713" t="s">
        <v>207</v>
      </c>
      <c r="D253" s="664" t="s">
        <v>501</v>
      </c>
      <c r="E253" s="1277">
        <f>E254</f>
        <v>30174808</v>
      </c>
      <c r="F253" s="1278">
        <f>F254</f>
        <v>15555272.42</v>
      </c>
      <c r="G253" s="534">
        <f t="shared" si="73"/>
        <v>0.5155052658495789</v>
      </c>
      <c r="H253" s="1285"/>
      <c r="I253" s="1285"/>
      <c r="J253" s="550"/>
      <c r="K253" s="116">
        <f t="shared" si="74"/>
        <v>30174808</v>
      </c>
      <c r="L253" s="116">
        <f t="shared" si="74"/>
        <v>15555272.42</v>
      </c>
      <c r="M253" s="556">
        <f t="shared" si="75"/>
        <v>0.5155052658495789</v>
      </c>
      <c r="N253" s="140"/>
      <c r="O253" s="140"/>
    </row>
    <row r="254" spans="1:15" s="123" customFormat="1" ht="15.75">
      <c r="A254" s="202"/>
      <c r="B254" s="186"/>
      <c r="C254" s="186"/>
      <c r="D254" s="109" t="s">
        <v>248</v>
      </c>
      <c r="E254" s="1280">
        <v>30174808</v>
      </c>
      <c r="F254" s="1284">
        <v>15555272.42</v>
      </c>
      <c r="G254" s="551">
        <f t="shared" si="73"/>
        <v>0.5155052658495789</v>
      </c>
      <c r="H254" s="1280"/>
      <c r="I254" s="1280"/>
      <c r="J254" s="551"/>
      <c r="K254" s="388">
        <f t="shared" si="74"/>
        <v>30174808</v>
      </c>
      <c r="L254" s="388">
        <f t="shared" si="74"/>
        <v>15555272.42</v>
      </c>
      <c r="M254" s="538">
        <f t="shared" si="75"/>
        <v>0.5155052658495789</v>
      </c>
      <c r="N254" s="140"/>
      <c r="O254" s="140"/>
    </row>
    <row r="255" spans="1:15" s="123" customFormat="1" ht="15.75" hidden="1">
      <c r="A255" s="202"/>
      <c r="B255" s="186"/>
      <c r="C255" s="186"/>
      <c r="D255" s="109" t="s">
        <v>251</v>
      </c>
      <c r="E255" s="1280"/>
      <c r="F255" s="1284"/>
      <c r="G255" s="551" t="e">
        <f t="shared" si="73"/>
        <v>#DIV/0!</v>
      </c>
      <c r="H255" s="1280"/>
      <c r="I255" s="1280"/>
      <c r="J255" s="551"/>
      <c r="K255" s="388">
        <f aca="true" t="shared" si="76" ref="K255:L259">E255+H255</f>
        <v>0</v>
      </c>
      <c r="L255" s="388">
        <f t="shared" si="76"/>
        <v>0</v>
      </c>
      <c r="M255" s="538" t="e">
        <f t="shared" si="75"/>
        <v>#DIV/0!</v>
      </c>
      <c r="N255" s="140"/>
      <c r="O255" s="140"/>
    </row>
    <row r="256" spans="1:15" s="80" customFormat="1" ht="15.75" hidden="1">
      <c r="A256" s="157"/>
      <c r="B256" s="161"/>
      <c r="C256" s="161"/>
      <c r="D256" s="112" t="s">
        <v>252</v>
      </c>
      <c r="E256" s="1285"/>
      <c r="F256" s="1284"/>
      <c r="G256" s="551" t="e">
        <f t="shared" si="73"/>
        <v>#DIV/0!</v>
      </c>
      <c r="H256" s="1285"/>
      <c r="I256" s="1285"/>
      <c r="J256" s="550"/>
      <c r="K256" s="388">
        <f t="shared" si="76"/>
        <v>0</v>
      </c>
      <c r="L256" s="388">
        <f t="shared" si="76"/>
        <v>0</v>
      </c>
      <c r="M256" s="538" t="e">
        <f t="shared" si="75"/>
        <v>#DIV/0!</v>
      </c>
      <c r="N256" s="140"/>
      <c r="O256" s="140"/>
    </row>
    <row r="257" spans="1:15" s="80" customFormat="1" ht="47.25">
      <c r="A257" s="110" t="s">
        <v>659</v>
      </c>
      <c r="B257" s="161" t="s">
        <v>660</v>
      </c>
      <c r="C257" s="161" t="s">
        <v>207</v>
      </c>
      <c r="D257" s="112" t="s">
        <v>658</v>
      </c>
      <c r="E257" s="1285">
        <f>E258</f>
        <v>88279</v>
      </c>
      <c r="F257" s="1285">
        <f>F258</f>
        <v>19617.6</v>
      </c>
      <c r="G257" s="541">
        <f t="shared" si="73"/>
        <v>0.2222227256765482</v>
      </c>
      <c r="H257" s="1285"/>
      <c r="I257" s="1285"/>
      <c r="J257" s="550"/>
      <c r="K257" s="388">
        <f t="shared" si="76"/>
        <v>88279</v>
      </c>
      <c r="L257" s="388">
        <f t="shared" si="76"/>
        <v>19617.6</v>
      </c>
      <c r="M257" s="558">
        <f t="shared" si="75"/>
        <v>0.2222227256765482</v>
      </c>
      <c r="N257" s="140"/>
      <c r="O257" s="140"/>
    </row>
    <row r="258" spans="1:15" s="80" customFormat="1" ht="15.75">
      <c r="A258" s="110"/>
      <c r="B258" s="161"/>
      <c r="C258" s="161"/>
      <c r="D258" s="109" t="s">
        <v>248</v>
      </c>
      <c r="E258" s="1280">
        <v>88279</v>
      </c>
      <c r="F258" s="1284">
        <v>19617.6</v>
      </c>
      <c r="G258" s="552">
        <f t="shared" si="73"/>
        <v>0.2222227256765482</v>
      </c>
      <c r="H258" s="1280"/>
      <c r="I258" s="1280"/>
      <c r="J258" s="551"/>
      <c r="K258" s="388">
        <f t="shared" si="76"/>
        <v>88279</v>
      </c>
      <c r="L258" s="388">
        <f t="shared" si="76"/>
        <v>19617.6</v>
      </c>
      <c r="M258" s="557">
        <f t="shared" si="75"/>
        <v>0.2222227256765482</v>
      </c>
      <c r="N258" s="140"/>
      <c r="O258" s="140"/>
    </row>
    <row r="259" spans="1:15" s="80" customFormat="1" ht="15.75">
      <c r="A259" s="110"/>
      <c r="B259" s="161"/>
      <c r="C259" s="161"/>
      <c r="D259" s="112" t="s">
        <v>249</v>
      </c>
      <c r="E259" s="1285">
        <v>88279</v>
      </c>
      <c r="F259" s="1286">
        <v>19617.6</v>
      </c>
      <c r="G259" s="541">
        <f t="shared" si="73"/>
        <v>0.2222227256765482</v>
      </c>
      <c r="H259" s="1285"/>
      <c r="I259" s="1285"/>
      <c r="J259" s="550"/>
      <c r="K259" s="388">
        <f t="shared" si="76"/>
        <v>88279</v>
      </c>
      <c r="L259" s="388">
        <f t="shared" si="76"/>
        <v>19617.6</v>
      </c>
      <c r="M259" s="558">
        <f t="shared" si="75"/>
        <v>0.2222227256765482</v>
      </c>
      <c r="N259" s="140"/>
      <c r="O259" s="140"/>
    </row>
    <row r="260" spans="1:15" s="80" customFormat="1" ht="66" customHeight="1">
      <c r="A260" s="157" t="s">
        <v>54</v>
      </c>
      <c r="B260" s="161" t="s">
        <v>241</v>
      </c>
      <c r="C260" s="161" t="s">
        <v>207</v>
      </c>
      <c r="D260" s="112" t="s">
        <v>242</v>
      </c>
      <c r="E260" s="1285">
        <f>E261</f>
        <v>4504925</v>
      </c>
      <c r="F260" s="1286">
        <f>F261</f>
        <v>2854718</v>
      </c>
      <c r="G260" s="534">
        <f>F260/E260</f>
        <v>0.6336882412026837</v>
      </c>
      <c r="H260" s="1285"/>
      <c r="I260" s="1285"/>
      <c r="J260" s="550"/>
      <c r="K260" s="116">
        <f aca="true" t="shared" si="77" ref="K260:K266">E260+H260</f>
        <v>4504925</v>
      </c>
      <c r="L260" s="116">
        <f aca="true" t="shared" si="78" ref="L260:L266">F260+I260</f>
        <v>2854718</v>
      </c>
      <c r="M260" s="556">
        <f t="shared" si="72"/>
        <v>0.6336882412026837</v>
      </c>
      <c r="N260" s="140"/>
      <c r="O260" s="140"/>
    </row>
    <row r="261" spans="1:15" s="123" customFormat="1" ht="15.75">
      <c r="A261" s="202"/>
      <c r="B261" s="186"/>
      <c r="C261" s="186"/>
      <c r="D261" s="109" t="s">
        <v>248</v>
      </c>
      <c r="E261" s="1288">
        <v>4504925</v>
      </c>
      <c r="F261" s="1287">
        <v>2854718</v>
      </c>
      <c r="G261" s="536">
        <f>F261/E261</f>
        <v>0.6336882412026837</v>
      </c>
      <c r="H261" s="1288"/>
      <c r="I261" s="1277"/>
      <c r="J261" s="551"/>
      <c r="K261" s="390">
        <f t="shared" si="77"/>
        <v>4504925</v>
      </c>
      <c r="L261" s="390">
        <f t="shared" si="78"/>
        <v>2854718</v>
      </c>
      <c r="M261" s="537">
        <f t="shared" si="72"/>
        <v>0.6336882412026837</v>
      </c>
      <c r="N261" s="140"/>
      <c r="O261" s="140"/>
    </row>
    <row r="262" spans="1:15" s="80" customFormat="1" ht="21" customHeight="1">
      <c r="A262" s="157"/>
      <c r="B262" s="161"/>
      <c r="C262" s="161"/>
      <c r="D262" s="112" t="s">
        <v>249</v>
      </c>
      <c r="E262" s="1285">
        <v>3074931</v>
      </c>
      <c r="F262" s="1286">
        <v>2143134.28</v>
      </c>
      <c r="G262" s="534">
        <f>F262/E262</f>
        <v>0.6969698767224369</v>
      </c>
      <c r="H262" s="1285"/>
      <c r="I262" s="1285"/>
      <c r="J262" s="116"/>
      <c r="K262" s="116">
        <f t="shared" si="77"/>
        <v>3074931</v>
      </c>
      <c r="L262" s="116">
        <f t="shared" si="78"/>
        <v>2143134.28</v>
      </c>
      <c r="M262" s="556">
        <f t="shared" si="72"/>
        <v>0.6969698767224369</v>
      </c>
      <c r="N262" s="140"/>
      <c r="O262" s="140"/>
    </row>
    <row r="263" spans="1:15" s="80" customFormat="1" ht="31.5">
      <c r="A263" s="157"/>
      <c r="B263" s="161"/>
      <c r="C263" s="161"/>
      <c r="D263" s="112" t="s">
        <v>250</v>
      </c>
      <c r="E263" s="1285">
        <v>212659</v>
      </c>
      <c r="F263" s="1286">
        <v>87928.79</v>
      </c>
      <c r="G263" s="534">
        <f>F263/E263</f>
        <v>0.41347316596052835</v>
      </c>
      <c r="H263" s="1285"/>
      <c r="I263" s="1285"/>
      <c r="J263" s="116"/>
      <c r="K263" s="116">
        <f t="shared" si="77"/>
        <v>212659</v>
      </c>
      <c r="L263" s="116">
        <f t="shared" si="78"/>
        <v>87928.79</v>
      </c>
      <c r="M263" s="556">
        <f t="shared" si="72"/>
        <v>0.41347316596052835</v>
      </c>
      <c r="N263" s="140"/>
      <c r="O263" s="140"/>
    </row>
    <row r="264" spans="1:15" s="123" customFormat="1" ht="15.75" hidden="1">
      <c r="A264" s="202"/>
      <c r="B264" s="186"/>
      <c r="C264" s="186"/>
      <c r="D264" s="109" t="s">
        <v>251</v>
      </c>
      <c r="E264" s="1280"/>
      <c r="F264" s="1284"/>
      <c r="G264" s="532"/>
      <c r="H264" s="1280"/>
      <c r="I264" s="1280"/>
      <c r="J264" s="551" t="e">
        <f>I264/H264</f>
        <v>#DIV/0!</v>
      </c>
      <c r="K264" s="388">
        <f>E264+H264</f>
        <v>0</v>
      </c>
      <c r="L264" s="388">
        <f>F264+I264</f>
        <v>0</v>
      </c>
      <c r="M264" s="538" t="e">
        <f>L264/K264</f>
        <v>#DIV/0!</v>
      </c>
      <c r="N264" s="140"/>
      <c r="O264" s="140"/>
    </row>
    <row r="265" spans="1:15" s="80" customFormat="1" ht="51" customHeight="1">
      <c r="A265" s="157" t="s">
        <v>55</v>
      </c>
      <c r="B265" s="161" t="s">
        <v>239</v>
      </c>
      <c r="C265" s="161" t="s">
        <v>207</v>
      </c>
      <c r="D265" s="112" t="s">
        <v>240</v>
      </c>
      <c r="E265" s="1285">
        <f>E266</f>
        <v>336000</v>
      </c>
      <c r="F265" s="1286">
        <f>F266</f>
        <v>252000</v>
      </c>
      <c r="G265" s="550">
        <f aca="true" t="shared" si="79" ref="G265:G275">F265/E265</f>
        <v>0.75</v>
      </c>
      <c r="H265" s="1285"/>
      <c r="I265" s="1285"/>
      <c r="J265" s="116"/>
      <c r="K265" s="116">
        <f t="shared" si="77"/>
        <v>336000</v>
      </c>
      <c r="L265" s="116">
        <f t="shared" si="78"/>
        <v>252000</v>
      </c>
      <c r="M265" s="558">
        <f t="shared" si="72"/>
        <v>0.75</v>
      </c>
      <c r="N265" s="140"/>
      <c r="O265" s="140"/>
    </row>
    <row r="266" spans="1:15" s="123" customFormat="1" ht="15.75">
      <c r="A266" s="202"/>
      <c r="B266" s="186"/>
      <c r="C266" s="186"/>
      <c r="D266" s="109" t="s">
        <v>248</v>
      </c>
      <c r="E266" s="1280">
        <v>336000</v>
      </c>
      <c r="F266" s="1284">
        <v>252000</v>
      </c>
      <c r="G266" s="551">
        <f t="shared" si="79"/>
        <v>0.75</v>
      </c>
      <c r="H266" s="1280"/>
      <c r="I266" s="1285"/>
      <c r="J266" s="388"/>
      <c r="K266" s="388">
        <f t="shared" si="77"/>
        <v>336000</v>
      </c>
      <c r="L266" s="388">
        <f t="shared" si="78"/>
        <v>252000</v>
      </c>
      <c r="M266" s="557">
        <f t="shared" si="72"/>
        <v>0.75</v>
      </c>
      <c r="N266" s="140"/>
      <c r="O266" s="140"/>
    </row>
    <row r="267" spans="1:15" s="123" customFormat="1" ht="47.25">
      <c r="A267" s="719">
        <v>1018110</v>
      </c>
      <c r="B267" s="720">
        <v>8110</v>
      </c>
      <c r="C267" s="720" t="s">
        <v>199</v>
      </c>
      <c r="D267" s="721" t="s">
        <v>502</v>
      </c>
      <c r="E267" s="1303">
        <f>E268</f>
        <v>84272</v>
      </c>
      <c r="F267" s="1304">
        <f>F268</f>
        <v>0</v>
      </c>
      <c r="G267" s="550">
        <f>F267/E267</f>
        <v>0</v>
      </c>
      <c r="H267" s="1285"/>
      <c r="I267" s="1285"/>
      <c r="J267" s="116"/>
      <c r="K267" s="116">
        <f aca="true" t="shared" si="80" ref="K267:L270">E267+H267</f>
        <v>84272</v>
      </c>
      <c r="L267" s="116">
        <f t="shared" si="80"/>
        <v>0</v>
      </c>
      <c r="M267" s="558">
        <f>L267/K267</f>
        <v>0</v>
      </c>
      <c r="N267" s="140"/>
      <c r="O267" s="140"/>
    </row>
    <row r="268" spans="1:15" s="123" customFormat="1" ht="15.75">
      <c r="A268" s="202"/>
      <c r="B268" s="186"/>
      <c r="C268" s="186"/>
      <c r="D268" s="109" t="s">
        <v>248</v>
      </c>
      <c r="E268" s="1280">
        <v>84272</v>
      </c>
      <c r="F268" s="1284">
        <v>0</v>
      </c>
      <c r="G268" s="551">
        <f>F268/E268</f>
        <v>0</v>
      </c>
      <c r="H268" s="1280"/>
      <c r="I268" s="1285"/>
      <c r="J268" s="388"/>
      <c r="K268" s="388">
        <f t="shared" si="80"/>
        <v>84272</v>
      </c>
      <c r="L268" s="388">
        <f t="shared" si="80"/>
        <v>0</v>
      </c>
      <c r="M268" s="557">
        <f>L268/K268</f>
        <v>0</v>
      </c>
      <c r="N268" s="140"/>
      <c r="O268" s="140"/>
    </row>
    <row r="269" spans="1:15" s="123" customFormat="1" ht="15.75">
      <c r="A269" s="722">
        <v>1019770</v>
      </c>
      <c r="B269" s="715">
        <v>9770</v>
      </c>
      <c r="C269" s="715" t="s">
        <v>216</v>
      </c>
      <c r="D269" s="723" t="s">
        <v>329</v>
      </c>
      <c r="E269" s="1305">
        <f>F269+I269</f>
        <v>350000</v>
      </c>
      <c r="F269" s="1305">
        <v>350000</v>
      </c>
      <c r="G269" s="550">
        <f>F269/E269</f>
        <v>1</v>
      </c>
      <c r="H269" s="1285"/>
      <c r="I269" s="1285"/>
      <c r="J269" s="116"/>
      <c r="K269" s="116">
        <f t="shared" si="80"/>
        <v>350000</v>
      </c>
      <c r="L269" s="116">
        <f t="shared" si="80"/>
        <v>350000</v>
      </c>
      <c r="M269" s="558">
        <f>L269/K269</f>
        <v>1</v>
      </c>
      <c r="N269" s="140"/>
      <c r="O269" s="140"/>
    </row>
    <row r="270" spans="1:15" s="123" customFormat="1" ht="16.5" thickBot="1">
      <c r="A270" s="202"/>
      <c r="B270" s="186"/>
      <c r="C270" s="186"/>
      <c r="D270" s="109" t="s">
        <v>248</v>
      </c>
      <c r="E270" s="1280">
        <v>350000</v>
      </c>
      <c r="F270" s="1284">
        <v>350000</v>
      </c>
      <c r="G270" s="551">
        <f>F270/E270</f>
        <v>1</v>
      </c>
      <c r="H270" s="1280"/>
      <c r="I270" s="1285"/>
      <c r="J270" s="388"/>
      <c r="K270" s="388">
        <f t="shared" si="80"/>
        <v>350000</v>
      </c>
      <c r="L270" s="388">
        <f t="shared" si="80"/>
        <v>350000</v>
      </c>
      <c r="M270" s="557">
        <f>L270/K270</f>
        <v>1</v>
      </c>
      <c r="N270" s="140"/>
      <c r="O270" s="140"/>
    </row>
    <row r="271" spans="1:15" s="82" customFormat="1" ht="46.5" customHeight="1" thickBot="1">
      <c r="A271" s="176" t="s">
        <v>101</v>
      </c>
      <c r="B271" s="191"/>
      <c r="C271" s="191"/>
      <c r="D271" s="381" t="s">
        <v>56</v>
      </c>
      <c r="E271" s="1291">
        <f>E273+E278+E283+E287+E291+E296</f>
        <v>44818043</v>
      </c>
      <c r="F271" s="1291">
        <f>F273+F278+F283+F287+F291+F296</f>
        <v>30692047.830000002</v>
      </c>
      <c r="G271" s="563">
        <f t="shared" si="79"/>
        <v>0.6848145473464783</v>
      </c>
      <c r="H271" s="1291">
        <f>H273+H278+H283+H287+H291+H293+H296+H280</f>
        <v>2023594</v>
      </c>
      <c r="I271" s="1291">
        <f>I273+I278+I283+I287+I291+I293+I296</f>
        <v>1244837.45</v>
      </c>
      <c r="J271" s="566">
        <f>I271/H271</f>
        <v>0.6151616628632027</v>
      </c>
      <c r="K271" s="121">
        <f aca="true" t="shared" si="81" ref="K271:K289">E271+H271</f>
        <v>46841637</v>
      </c>
      <c r="L271" s="121">
        <f aca="true" t="shared" si="82" ref="L271:L289">F271+I271</f>
        <v>31936885.28</v>
      </c>
      <c r="M271" s="564">
        <f aca="true" t="shared" si="83" ref="M271:M284">L271/K271</f>
        <v>0.681805490273536</v>
      </c>
      <c r="N271" s="140"/>
      <c r="O271" s="140"/>
    </row>
    <row r="272" spans="1:15" s="123" customFormat="1" ht="53.25" customHeight="1">
      <c r="A272" s="693" t="s">
        <v>101</v>
      </c>
      <c r="B272" s="686"/>
      <c r="C272" s="686"/>
      <c r="D272" s="694" t="s">
        <v>56</v>
      </c>
      <c r="E272" s="1283">
        <f>E273+E278+E283+E287+E291+E296</f>
        <v>44818043</v>
      </c>
      <c r="F272" s="1283">
        <f>F273+F278+F283+F287+F291+F296</f>
        <v>30692047.830000002</v>
      </c>
      <c r="G272" s="689">
        <f>F272/E272</f>
        <v>0.6848145473464783</v>
      </c>
      <c r="H272" s="1283">
        <f>H273+H278+H283+H287+H291+H293+H296+H280</f>
        <v>2023594</v>
      </c>
      <c r="I272" s="1283">
        <f>I273+I278+I283+I287+I291+I293+I296</f>
        <v>1244837.45</v>
      </c>
      <c r="J272" s="690">
        <f>I272/H272</f>
        <v>0.6151616628632027</v>
      </c>
      <c r="K272" s="688">
        <f>E272+H272</f>
        <v>46841637</v>
      </c>
      <c r="L272" s="688">
        <f>F272+I272</f>
        <v>31936885.28</v>
      </c>
      <c r="M272" s="691">
        <f>L272/K272</f>
        <v>0.681805490273536</v>
      </c>
      <c r="N272" s="140"/>
      <c r="O272" s="140"/>
    </row>
    <row r="273" spans="1:15" s="123" customFormat="1" ht="63">
      <c r="A273" s="163" t="s">
        <v>102</v>
      </c>
      <c r="B273" s="164" t="s">
        <v>87</v>
      </c>
      <c r="C273" s="164" t="s">
        <v>195</v>
      </c>
      <c r="D273" s="117" t="s">
        <v>88</v>
      </c>
      <c r="E273" s="1277">
        <f>E274</f>
        <v>3307308</v>
      </c>
      <c r="F273" s="1277">
        <f>F274</f>
        <v>2532554.62</v>
      </c>
      <c r="G273" s="529">
        <f t="shared" si="79"/>
        <v>0.7657450167931139</v>
      </c>
      <c r="H273" s="1277">
        <f>H274+H276</f>
        <v>23000</v>
      </c>
      <c r="I273" s="1277">
        <f>I274+I276</f>
        <v>23000</v>
      </c>
      <c r="J273" s="544">
        <f>I273/H273</f>
        <v>1</v>
      </c>
      <c r="K273" s="387">
        <f t="shared" si="81"/>
        <v>3330308</v>
      </c>
      <c r="L273" s="387">
        <f t="shared" si="82"/>
        <v>2555554.62</v>
      </c>
      <c r="M273" s="562">
        <f t="shared" si="83"/>
        <v>0.7673628445176843</v>
      </c>
      <c r="N273" s="140"/>
      <c r="O273" s="140"/>
    </row>
    <row r="274" spans="1:15" s="123" customFormat="1" ht="15.75">
      <c r="A274" s="202"/>
      <c r="B274" s="186"/>
      <c r="C274" s="186"/>
      <c r="D274" s="109" t="s">
        <v>248</v>
      </c>
      <c r="E274" s="1280">
        <v>3307308</v>
      </c>
      <c r="F274" s="1284">
        <v>2532554.62</v>
      </c>
      <c r="G274" s="532">
        <f t="shared" si="79"/>
        <v>0.7657450167931139</v>
      </c>
      <c r="H274" s="1280"/>
      <c r="I274" s="1285"/>
      <c r="J274" s="552"/>
      <c r="K274" s="388">
        <f t="shared" si="81"/>
        <v>3307308</v>
      </c>
      <c r="L274" s="388">
        <f t="shared" si="82"/>
        <v>2532554.62</v>
      </c>
      <c r="M274" s="538">
        <f t="shared" si="83"/>
        <v>0.7657450167931139</v>
      </c>
      <c r="N274" s="140"/>
      <c r="O274" s="140"/>
    </row>
    <row r="275" spans="1:15" s="123" customFormat="1" ht="15.75">
      <c r="A275" s="157"/>
      <c r="B275" s="161"/>
      <c r="C275" s="161"/>
      <c r="D275" s="112" t="s">
        <v>249</v>
      </c>
      <c r="E275" s="1285">
        <v>3212187</v>
      </c>
      <c r="F275" s="1286">
        <v>2461590.37</v>
      </c>
      <c r="G275" s="534">
        <f t="shared" si="79"/>
        <v>0.7663284765177121</v>
      </c>
      <c r="H275" s="1285"/>
      <c r="I275" s="1285"/>
      <c r="J275" s="541"/>
      <c r="K275" s="116">
        <f t="shared" si="81"/>
        <v>3212187</v>
      </c>
      <c r="L275" s="116">
        <f t="shared" si="82"/>
        <v>2461590.37</v>
      </c>
      <c r="M275" s="556">
        <f t="shared" si="83"/>
        <v>0.7663284765177121</v>
      </c>
      <c r="N275" s="140"/>
      <c r="O275" s="140"/>
    </row>
    <row r="276" spans="1:15" s="123" customFormat="1" ht="15.75">
      <c r="A276" s="202"/>
      <c r="B276" s="186"/>
      <c r="C276" s="186"/>
      <c r="D276" s="109" t="s">
        <v>251</v>
      </c>
      <c r="E276" s="1280"/>
      <c r="F276" s="1284"/>
      <c r="G276" s="532"/>
      <c r="H276" s="1280">
        <f>H277</f>
        <v>23000</v>
      </c>
      <c r="I276" s="1280">
        <f>I277</f>
        <v>23000</v>
      </c>
      <c r="J276" s="551">
        <f>I276/H276</f>
        <v>1</v>
      </c>
      <c r="K276" s="388">
        <f>E276+H276</f>
        <v>23000</v>
      </c>
      <c r="L276" s="388">
        <f>F276+I276</f>
        <v>23000</v>
      </c>
      <c r="M276" s="557">
        <f t="shared" si="83"/>
        <v>1</v>
      </c>
      <c r="N276" s="140"/>
      <c r="O276" s="140"/>
    </row>
    <row r="277" spans="1:15" s="80" customFormat="1" ht="15.75">
      <c r="A277" s="157"/>
      <c r="B277" s="161"/>
      <c r="C277" s="161"/>
      <c r="D277" s="112" t="s">
        <v>252</v>
      </c>
      <c r="E277" s="1285"/>
      <c r="F277" s="1284"/>
      <c r="G277" s="534"/>
      <c r="H277" s="1285">
        <v>23000</v>
      </c>
      <c r="I277" s="1285">
        <v>23000</v>
      </c>
      <c r="J277" s="550">
        <f>I277/H277</f>
        <v>1</v>
      </c>
      <c r="K277" s="116">
        <f>E277+H277</f>
        <v>23000</v>
      </c>
      <c r="L277" s="116">
        <f>F277+I277</f>
        <v>23000</v>
      </c>
      <c r="M277" s="558">
        <f t="shared" si="83"/>
        <v>1</v>
      </c>
      <c r="N277" s="140"/>
      <c r="O277" s="140"/>
    </row>
    <row r="278" spans="1:15" s="123" customFormat="1" ht="35.25" customHeight="1">
      <c r="A278" s="207" t="s">
        <v>284</v>
      </c>
      <c r="B278" s="161" t="s">
        <v>285</v>
      </c>
      <c r="C278" s="106" t="s">
        <v>286</v>
      </c>
      <c r="D278" s="214" t="s">
        <v>304</v>
      </c>
      <c r="E278" s="1285">
        <f>E279</f>
        <v>7980</v>
      </c>
      <c r="F278" s="1285">
        <f>F279</f>
        <v>7694.22</v>
      </c>
      <c r="G278" s="550">
        <f>F278/E278</f>
        <v>0.964187969924812</v>
      </c>
      <c r="H278" s="1277"/>
      <c r="I278" s="1277"/>
      <c r="J278" s="550"/>
      <c r="K278" s="116">
        <f t="shared" si="81"/>
        <v>7980</v>
      </c>
      <c r="L278" s="116">
        <f t="shared" si="82"/>
        <v>7694.22</v>
      </c>
      <c r="M278" s="558">
        <f t="shared" si="83"/>
        <v>0.964187969924812</v>
      </c>
      <c r="N278" s="140"/>
      <c r="O278" s="140"/>
    </row>
    <row r="279" spans="1:15" s="123" customFormat="1" ht="19.5" customHeight="1">
      <c r="A279" s="157"/>
      <c r="B279" s="161"/>
      <c r="C279" s="161"/>
      <c r="D279" s="109" t="s">
        <v>248</v>
      </c>
      <c r="E279" s="1280">
        <v>7980</v>
      </c>
      <c r="F279" s="1284">
        <v>7694.22</v>
      </c>
      <c r="G279" s="551">
        <f>F279/E279</f>
        <v>0.964187969924812</v>
      </c>
      <c r="H279" s="1280"/>
      <c r="I279" s="1280"/>
      <c r="J279" s="550"/>
      <c r="K279" s="388">
        <f t="shared" si="81"/>
        <v>7980</v>
      </c>
      <c r="L279" s="388">
        <f t="shared" si="82"/>
        <v>7694.22</v>
      </c>
      <c r="M279" s="557">
        <f t="shared" si="83"/>
        <v>0.964187969924812</v>
      </c>
      <c r="N279" s="140"/>
      <c r="O279" s="140"/>
    </row>
    <row r="280" spans="1:15" s="123" customFormat="1" ht="48" customHeight="1">
      <c r="A280" s="207" t="s">
        <v>698</v>
      </c>
      <c r="B280" s="1323" t="s">
        <v>397</v>
      </c>
      <c r="C280" s="1329" t="s">
        <v>213</v>
      </c>
      <c r="D280" s="117" t="s">
        <v>395</v>
      </c>
      <c r="E280" s="1280"/>
      <c r="F280" s="1284"/>
      <c r="G280" s="551"/>
      <c r="H280" s="1280">
        <f>H281</f>
        <v>429418</v>
      </c>
      <c r="I280" s="1280">
        <f>I281</f>
        <v>0</v>
      </c>
      <c r="J280" s="550">
        <f>I280/H280</f>
        <v>0</v>
      </c>
      <c r="K280" s="388">
        <f t="shared" si="81"/>
        <v>429418</v>
      </c>
      <c r="L280" s="388">
        <f t="shared" si="82"/>
        <v>0</v>
      </c>
      <c r="M280" s="557">
        <f t="shared" si="83"/>
        <v>0</v>
      </c>
      <c r="N280" s="140"/>
      <c r="O280" s="140"/>
    </row>
    <row r="281" spans="1:15" s="123" customFormat="1" ht="19.5" customHeight="1">
      <c r="A281" s="207"/>
      <c r="B281" s="1317"/>
      <c r="C281" s="650"/>
      <c r="D281" s="519" t="s">
        <v>251</v>
      </c>
      <c r="E281" s="1280"/>
      <c r="F281" s="1284"/>
      <c r="G281" s="551"/>
      <c r="H281" s="1280">
        <f>H282</f>
        <v>429418</v>
      </c>
      <c r="I281" s="1280">
        <f>I282</f>
        <v>0</v>
      </c>
      <c r="J281" s="550">
        <f>I281/H281</f>
        <v>0</v>
      </c>
      <c r="K281" s="388">
        <f t="shared" si="81"/>
        <v>429418</v>
      </c>
      <c r="L281" s="388">
        <f t="shared" si="82"/>
        <v>0</v>
      </c>
      <c r="M281" s="557">
        <f t="shared" si="83"/>
        <v>0</v>
      </c>
      <c r="N281" s="140"/>
      <c r="O281" s="140"/>
    </row>
    <row r="282" spans="1:15" s="123" customFormat="1" ht="19.5" customHeight="1">
      <c r="A282" s="207"/>
      <c r="B282" s="161"/>
      <c r="C282" s="106"/>
      <c r="D282" s="511" t="s">
        <v>252</v>
      </c>
      <c r="E282" s="1280"/>
      <c r="F282" s="1284"/>
      <c r="G282" s="551"/>
      <c r="H282" s="1280">
        <v>429418</v>
      </c>
      <c r="I282" s="1280">
        <v>0</v>
      </c>
      <c r="J282" s="550">
        <f>I282/H282</f>
        <v>0</v>
      </c>
      <c r="K282" s="388">
        <f t="shared" si="81"/>
        <v>429418</v>
      </c>
      <c r="L282" s="388">
        <f t="shared" si="82"/>
        <v>0</v>
      </c>
      <c r="M282" s="557">
        <f t="shared" si="83"/>
        <v>0</v>
      </c>
      <c r="N282" s="140"/>
      <c r="O282" s="140"/>
    </row>
    <row r="283" spans="1:15" s="123" customFormat="1" ht="38.25" customHeight="1">
      <c r="A283" s="207" t="s">
        <v>333</v>
      </c>
      <c r="B283" s="161" t="s">
        <v>103</v>
      </c>
      <c r="C283" s="106" t="s">
        <v>213</v>
      </c>
      <c r="D283" s="117" t="s">
        <v>104</v>
      </c>
      <c r="E283" s="1285">
        <f>E284</f>
        <v>304536</v>
      </c>
      <c r="F283" s="1286">
        <f>F284</f>
        <v>187171.94</v>
      </c>
      <c r="G283" s="534">
        <f>F283/E283</f>
        <v>0.6146135103895762</v>
      </c>
      <c r="H283" s="1285"/>
      <c r="I283" s="1285"/>
      <c r="J283" s="534"/>
      <c r="K283" s="116">
        <f t="shared" si="81"/>
        <v>304536</v>
      </c>
      <c r="L283" s="116">
        <f t="shared" si="82"/>
        <v>187171.94</v>
      </c>
      <c r="M283" s="556">
        <f t="shared" si="83"/>
        <v>0.6146135103895762</v>
      </c>
      <c r="N283" s="140"/>
      <c r="O283" s="140"/>
    </row>
    <row r="284" spans="1:15" s="123" customFormat="1" ht="15" customHeight="1">
      <c r="A284" s="157"/>
      <c r="B284" s="161"/>
      <c r="C284" s="161"/>
      <c r="D284" s="109" t="s">
        <v>248</v>
      </c>
      <c r="E284" s="1280">
        <v>304536</v>
      </c>
      <c r="F284" s="1284">
        <v>187171.94</v>
      </c>
      <c r="G284" s="532">
        <f>F284/E284</f>
        <v>0.6146135103895762</v>
      </c>
      <c r="H284" s="1280"/>
      <c r="I284" s="1280"/>
      <c r="J284" s="551"/>
      <c r="K284" s="388">
        <f t="shared" si="81"/>
        <v>304536</v>
      </c>
      <c r="L284" s="388">
        <f t="shared" si="82"/>
        <v>187171.94</v>
      </c>
      <c r="M284" s="538">
        <f t="shared" si="83"/>
        <v>0.6146135103895762</v>
      </c>
      <c r="N284" s="140"/>
      <c r="O284" s="140"/>
    </row>
    <row r="285" spans="1:15" s="123" customFormat="1" ht="15" customHeight="1" hidden="1">
      <c r="A285" s="157"/>
      <c r="B285" s="161"/>
      <c r="C285" s="161"/>
      <c r="D285" s="109" t="s">
        <v>251</v>
      </c>
      <c r="E285" s="1280"/>
      <c r="F285" s="1284"/>
      <c r="G285" s="536"/>
      <c r="H285" s="1288"/>
      <c r="I285" s="1288"/>
      <c r="J285" s="532"/>
      <c r="K285" s="388">
        <f>E285+H285</f>
        <v>0</v>
      </c>
      <c r="L285" s="388">
        <f>F285+I285</f>
        <v>0</v>
      </c>
      <c r="M285" s="538" t="e">
        <f>L285/K285</f>
        <v>#DIV/0!</v>
      </c>
      <c r="N285" s="140"/>
      <c r="O285" s="140"/>
    </row>
    <row r="286" spans="1:15" s="123" customFormat="1" ht="15" customHeight="1" hidden="1">
      <c r="A286" s="157"/>
      <c r="B286" s="161"/>
      <c r="C286" s="161"/>
      <c r="D286" s="112" t="s">
        <v>252</v>
      </c>
      <c r="E286" s="1280"/>
      <c r="F286" s="1284"/>
      <c r="G286" s="536"/>
      <c r="H286" s="1277"/>
      <c r="I286" s="1277"/>
      <c r="J286" s="534"/>
      <c r="K286" s="116">
        <f>E286+H286</f>
        <v>0</v>
      </c>
      <c r="L286" s="116">
        <f>F286+I286</f>
        <v>0</v>
      </c>
      <c r="M286" s="556" t="e">
        <f>L286/K286</f>
        <v>#DIV/0!</v>
      </c>
      <c r="N286" s="140"/>
      <c r="O286" s="140"/>
    </row>
    <row r="287" spans="1:15" s="123" customFormat="1" ht="34.5" customHeight="1">
      <c r="A287" s="157" t="s">
        <v>105</v>
      </c>
      <c r="B287" s="161" t="s">
        <v>106</v>
      </c>
      <c r="C287" s="161" t="s">
        <v>213</v>
      </c>
      <c r="D287" s="112" t="s">
        <v>107</v>
      </c>
      <c r="E287" s="1285">
        <f>E288</f>
        <v>38711160</v>
      </c>
      <c r="F287" s="1286">
        <f>F288</f>
        <v>25963269.28</v>
      </c>
      <c r="G287" s="529">
        <f>F287/E287</f>
        <v>0.6706921022258181</v>
      </c>
      <c r="H287" s="1277"/>
      <c r="I287" s="1277"/>
      <c r="J287" s="550"/>
      <c r="K287" s="387">
        <f t="shared" si="81"/>
        <v>38711160</v>
      </c>
      <c r="L287" s="387">
        <f t="shared" si="82"/>
        <v>25963269.28</v>
      </c>
      <c r="M287" s="562">
        <f aca="true" t="shared" si="84" ref="M287:M330">L287/K287</f>
        <v>0.6706921022258181</v>
      </c>
      <c r="N287" s="140"/>
      <c r="O287" s="140"/>
    </row>
    <row r="288" spans="1:15" s="123" customFormat="1" ht="15.75">
      <c r="A288" s="157"/>
      <c r="B288" s="161"/>
      <c r="C288" s="161"/>
      <c r="D288" s="109" t="s">
        <v>248</v>
      </c>
      <c r="E288" s="1280">
        <v>38711160</v>
      </c>
      <c r="F288" s="1284">
        <v>25963269.28</v>
      </c>
      <c r="G288" s="532">
        <f>F288/E288</f>
        <v>0.6706921022258181</v>
      </c>
      <c r="H288" s="1280"/>
      <c r="I288" s="1285"/>
      <c r="J288" s="540"/>
      <c r="K288" s="388">
        <f t="shared" si="81"/>
        <v>38711160</v>
      </c>
      <c r="L288" s="388">
        <f t="shared" si="82"/>
        <v>25963269.28</v>
      </c>
      <c r="M288" s="537">
        <f t="shared" si="84"/>
        <v>0.6706921022258181</v>
      </c>
      <c r="N288" s="140"/>
      <c r="O288" s="140"/>
    </row>
    <row r="289" spans="1:15" s="123" customFormat="1" ht="15.75" hidden="1">
      <c r="A289" s="157"/>
      <c r="B289" s="161"/>
      <c r="C289" s="161"/>
      <c r="D289" s="109" t="s">
        <v>251</v>
      </c>
      <c r="E289" s="1290"/>
      <c r="F289" s="1299"/>
      <c r="G289" s="536"/>
      <c r="H289" s="1288"/>
      <c r="I289" s="1288"/>
      <c r="J289" s="551"/>
      <c r="K289" s="390">
        <f t="shared" si="81"/>
        <v>0</v>
      </c>
      <c r="L289" s="390">
        <f t="shared" si="82"/>
        <v>0</v>
      </c>
      <c r="M289" s="560" t="e">
        <f t="shared" si="84"/>
        <v>#DIV/0!</v>
      </c>
      <c r="N289" s="140"/>
      <c r="O289" s="140"/>
    </row>
    <row r="290" spans="1:15" s="123" customFormat="1" ht="15.75" hidden="1">
      <c r="A290" s="157"/>
      <c r="B290" s="161"/>
      <c r="C290" s="161"/>
      <c r="D290" s="112" t="s">
        <v>252</v>
      </c>
      <c r="E290" s="1280"/>
      <c r="F290" s="1284"/>
      <c r="G290" s="532"/>
      <c r="H290" s="1285"/>
      <c r="I290" s="1285"/>
      <c r="J290" s="550"/>
      <c r="K290" s="116">
        <f aca="true" t="shared" si="85" ref="K290:L301">E290+H290</f>
        <v>0</v>
      </c>
      <c r="L290" s="116">
        <f t="shared" si="85"/>
        <v>0</v>
      </c>
      <c r="M290" s="558" t="e">
        <f t="shared" si="84"/>
        <v>#DIV/0!</v>
      </c>
      <c r="N290" s="140"/>
      <c r="O290" s="140"/>
    </row>
    <row r="291" spans="1:15" s="123" customFormat="1" ht="50.25" customHeight="1">
      <c r="A291" s="215" t="s">
        <v>305</v>
      </c>
      <c r="B291" s="199">
        <v>7461</v>
      </c>
      <c r="C291" s="106" t="s">
        <v>214</v>
      </c>
      <c r="D291" s="117" t="s">
        <v>289</v>
      </c>
      <c r="E291" s="1289">
        <f>E292</f>
        <v>2487059</v>
      </c>
      <c r="F291" s="1306">
        <f>F292</f>
        <v>2001357.77</v>
      </c>
      <c r="G291" s="529">
        <f>F291/E291</f>
        <v>0.80470860160535</v>
      </c>
      <c r="H291" s="1277"/>
      <c r="I291" s="1277"/>
      <c r="J291" s="550"/>
      <c r="K291" s="387">
        <f t="shared" si="85"/>
        <v>2487059</v>
      </c>
      <c r="L291" s="387">
        <f t="shared" si="85"/>
        <v>2001357.77</v>
      </c>
      <c r="M291" s="562">
        <f t="shared" si="84"/>
        <v>0.80470860160535</v>
      </c>
      <c r="N291" s="140"/>
      <c r="O291" s="140"/>
    </row>
    <row r="292" spans="1:15" s="123" customFormat="1" ht="15.75">
      <c r="A292" s="122"/>
      <c r="B292" s="186"/>
      <c r="C292" s="186"/>
      <c r="D292" s="109" t="s">
        <v>248</v>
      </c>
      <c r="E292" s="1280">
        <v>2487059</v>
      </c>
      <c r="F292" s="1284">
        <v>2001357.77</v>
      </c>
      <c r="G292" s="532">
        <f>F292/E292</f>
        <v>0.80470860160535</v>
      </c>
      <c r="H292" s="1280"/>
      <c r="I292" s="1280"/>
      <c r="J292" s="550"/>
      <c r="K292" s="388">
        <f aca="true" t="shared" si="86" ref="K292:L295">E292+H292</f>
        <v>2487059</v>
      </c>
      <c r="L292" s="388">
        <f t="shared" si="86"/>
        <v>2001357.77</v>
      </c>
      <c r="M292" s="538">
        <f>L292/K292</f>
        <v>0.80470860160535</v>
      </c>
      <c r="N292" s="140"/>
      <c r="O292" s="140"/>
    </row>
    <row r="293" spans="1:15" s="123" customFormat="1" ht="24" customHeight="1">
      <c r="A293" s="714" t="s">
        <v>507</v>
      </c>
      <c r="B293" s="715" t="s">
        <v>508</v>
      </c>
      <c r="C293" s="715" t="s">
        <v>334</v>
      </c>
      <c r="D293" s="664" t="s">
        <v>509</v>
      </c>
      <c r="E293" s="1289"/>
      <c r="F293" s="1306"/>
      <c r="G293" s="529"/>
      <c r="H293" s="1277">
        <f>H294</f>
        <v>1096376</v>
      </c>
      <c r="I293" s="1277">
        <f>I294</f>
        <v>1096375.95</v>
      </c>
      <c r="J293" s="550">
        <f aca="true" t="shared" si="87" ref="J293:J300">I293/H293</f>
        <v>0.9999999543952074</v>
      </c>
      <c r="K293" s="387">
        <f t="shared" si="86"/>
        <v>1096376</v>
      </c>
      <c r="L293" s="387">
        <f t="shared" si="86"/>
        <v>1096375.95</v>
      </c>
      <c r="M293" s="561">
        <f>L293/K293</f>
        <v>0.9999999543952074</v>
      </c>
      <c r="N293" s="140"/>
      <c r="O293" s="140"/>
    </row>
    <row r="294" spans="1:15" s="123" customFormat="1" ht="15.75">
      <c r="A294" s="157"/>
      <c r="B294" s="161"/>
      <c r="C294" s="161"/>
      <c r="D294" s="109" t="s">
        <v>251</v>
      </c>
      <c r="E294" s="1290"/>
      <c r="F294" s="1299"/>
      <c r="G294" s="536"/>
      <c r="H294" s="1288">
        <f>H295</f>
        <v>1096376</v>
      </c>
      <c r="I294" s="1288">
        <f>I295</f>
        <v>1096375.95</v>
      </c>
      <c r="J294" s="551">
        <f t="shared" si="87"/>
        <v>0.9999999543952074</v>
      </c>
      <c r="K294" s="390">
        <f t="shared" si="86"/>
        <v>1096376</v>
      </c>
      <c r="L294" s="390">
        <f t="shared" si="86"/>
        <v>1096375.95</v>
      </c>
      <c r="M294" s="560">
        <f>L294/K294</f>
        <v>0.9999999543952074</v>
      </c>
      <c r="N294" s="140"/>
      <c r="O294" s="140"/>
    </row>
    <row r="295" spans="1:15" s="80" customFormat="1" ht="15.75">
      <c r="A295" s="110"/>
      <c r="B295" s="161"/>
      <c r="C295" s="161"/>
      <c r="D295" s="112" t="s">
        <v>252</v>
      </c>
      <c r="E295" s="1285"/>
      <c r="F295" s="1286"/>
      <c r="G295" s="529"/>
      <c r="H295" s="1277">
        <v>1096376</v>
      </c>
      <c r="I295" s="1277">
        <v>1096375.95</v>
      </c>
      <c r="J295" s="550">
        <f t="shared" si="87"/>
        <v>0.9999999543952074</v>
      </c>
      <c r="K295" s="387">
        <f t="shared" si="86"/>
        <v>1096376</v>
      </c>
      <c r="L295" s="387">
        <f t="shared" si="86"/>
        <v>1096375.95</v>
      </c>
      <c r="M295" s="561">
        <f>L295/K295</f>
        <v>0.9999999543952074</v>
      </c>
      <c r="N295" s="140"/>
      <c r="O295" s="140"/>
    </row>
    <row r="296" spans="1:15" s="80" customFormat="1" ht="31.5">
      <c r="A296" s="157" t="s">
        <v>137</v>
      </c>
      <c r="B296" s="200">
        <v>8340</v>
      </c>
      <c r="C296" s="161" t="s">
        <v>200</v>
      </c>
      <c r="D296" s="111" t="s">
        <v>157</v>
      </c>
      <c r="E296" s="1285"/>
      <c r="F296" s="1280"/>
      <c r="G296" s="550"/>
      <c r="H296" s="1285">
        <f>H297+H298</f>
        <v>474800</v>
      </c>
      <c r="I296" s="1285">
        <f>I297+I298</f>
        <v>125461.5</v>
      </c>
      <c r="J296" s="550">
        <f t="shared" si="87"/>
        <v>0.26424073294018535</v>
      </c>
      <c r="K296" s="116">
        <f t="shared" si="85"/>
        <v>474800</v>
      </c>
      <c r="L296" s="116">
        <f t="shared" si="85"/>
        <v>125461.5</v>
      </c>
      <c r="M296" s="558">
        <f t="shared" si="84"/>
        <v>0.26424073294018535</v>
      </c>
      <c r="N296" s="140"/>
      <c r="O296" s="140"/>
    </row>
    <row r="297" spans="1:15" s="80" customFormat="1" ht="18" customHeight="1">
      <c r="A297" s="157"/>
      <c r="B297" s="116"/>
      <c r="C297" s="161"/>
      <c r="D297" s="109" t="s">
        <v>248</v>
      </c>
      <c r="E297" s="1285"/>
      <c r="F297" s="1280"/>
      <c r="G297" s="550"/>
      <c r="H297" s="1280">
        <v>284800</v>
      </c>
      <c r="I297" s="1280">
        <v>125461.5</v>
      </c>
      <c r="J297" s="551">
        <f t="shared" si="87"/>
        <v>0.4405249297752809</v>
      </c>
      <c r="K297" s="388">
        <f t="shared" si="85"/>
        <v>284800</v>
      </c>
      <c r="L297" s="388">
        <f t="shared" si="85"/>
        <v>125461.5</v>
      </c>
      <c r="M297" s="557">
        <f t="shared" si="84"/>
        <v>0.4405249297752809</v>
      </c>
      <c r="N297" s="140"/>
      <c r="O297" s="140"/>
    </row>
    <row r="298" spans="1:15" s="80" customFormat="1" ht="19.5" customHeight="1" thickBot="1">
      <c r="A298" s="157"/>
      <c r="B298" s="161"/>
      <c r="C298" s="161"/>
      <c r="D298" s="109" t="s">
        <v>251</v>
      </c>
      <c r="E298" s="1285"/>
      <c r="F298" s="1280"/>
      <c r="G298" s="550"/>
      <c r="H298" s="1280">
        <v>190000</v>
      </c>
      <c r="I298" s="1285">
        <v>0</v>
      </c>
      <c r="J298" s="551">
        <f t="shared" si="87"/>
        <v>0</v>
      </c>
      <c r="K298" s="388">
        <f t="shared" si="85"/>
        <v>190000</v>
      </c>
      <c r="L298" s="388">
        <f t="shared" si="85"/>
        <v>0</v>
      </c>
      <c r="M298" s="557">
        <f t="shared" si="84"/>
        <v>0</v>
      </c>
      <c r="N298" s="140"/>
      <c r="O298" s="140"/>
    </row>
    <row r="299" spans="1:15" s="80" customFormat="1" ht="48.75" customHeight="1" thickBot="1">
      <c r="A299" s="154" t="s">
        <v>225</v>
      </c>
      <c r="B299" s="189"/>
      <c r="C299" s="189"/>
      <c r="D299" s="597" t="s">
        <v>57</v>
      </c>
      <c r="E299" s="1291">
        <f aca="true" t="shared" si="88" ref="E299:F301">E300</f>
        <v>2724181</v>
      </c>
      <c r="F299" s="1291">
        <f t="shared" si="88"/>
        <v>1707740.9</v>
      </c>
      <c r="G299" s="563">
        <f aca="true" t="shared" si="89" ref="G299:G304">F299/E299</f>
        <v>0.6268823180251238</v>
      </c>
      <c r="H299" s="1291">
        <f>H300</f>
        <v>78875743</v>
      </c>
      <c r="I299" s="1291">
        <f>I300</f>
        <v>29335880.46</v>
      </c>
      <c r="J299" s="563">
        <f t="shared" si="87"/>
        <v>0.3719252503269605</v>
      </c>
      <c r="K299" s="121">
        <f t="shared" si="85"/>
        <v>81599924</v>
      </c>
      <c r="L299" s="121">
        <f t="shared" si="85"/>
        <v>31043621.36</v>
      </c>
      <c r="M299" s="564">
        <f t="shared" si="84"/>
        <v>0.38043689060298636</v>
      </c>
      <c r="N299" s="140"/>
      <c r="O299" s="140"/>
    </row>
    <row r="300" spans="1:15" s="80" customFormat="1" ht="47.25" customHeight="1">
      <c r="A300" s="599" t="s">
        <v>226</v>
      </c>
      <c r="B300" s="595"/>
      <c r="C300" s="595"/>
      <c r="D300" s="596" t="s">
        <v>57</v>
      </c>
      <c r="E300" s="1288">
        <f t="shared" si="88"/>
        <v>2724181</v>
      </c>
      <c r="F300" s="1288">
        <f t="shared" si="88"/>
        <v>1707740.9</v>
      </c>
      <c r="G300" s="536">
        <f t="shared" si="89"/>
        <v>0.6268823180251238</v>
      </c>
      <c r="H300" s="1288">
        <f>H301+H307+H310+H313+H316+H331+H337+H350+H357+H360+H363+H325+H328+H347</f>
        <v>78875743</v>
      </c>
      <c r="I300" s="1288">
        <f>I301+I307+I310+I313+I316+I331+I337+I350+I357+I360+I363+I325+I328+I347</f>
        <v>29335880.46</v>
      </c>
      <c r="J300" s="536">
        <f t="shared" si="87"/>
        <v>0.3719252503269605</v>
      </c>
      <c r="K300" s="390">
        <f>E300+H300</f>
        <v>81599924</v>
      </c>
      <c r="L300" s="390">
        <f>F300+I300</f>
        <v>31043621.36</v>
      </c>
      <c r="M300" s="537">
        <f t="shared" si="84"/>
        <v>0.38043689060298636</v>
      </c>
      <c r="N300" s="140"/>
      <c r="O300" s="140"/>
    </row>
    <row r="301" spans="1:15" s="80" customFormat="1" ht="66" customHeight="1">
      <c r="A301" s="113" t="s">
        <v>158</v>
      </c>
      <c r="B301" s="164" t="s">
        <v>87</v>
      </c>
      <c r="C301" s="164" t="s">
        <v>195</v>
      </c>
      <c r="D301" s="117" t="s">
        <v>88</v>
      </c>
      <c r="E301" s="1277">
        <f t="shared" si="88"/>
        <v>2724181</v>
      </c>
      <c r="F301" s="1278">
        <f t="shared" si="88"/>
        <v>1707740.9</v>
      </c>
      <c r="G301" s="529">
        <f t="shared" si="89"/>
        <v>0.6268823180251238</v>
      </c>
      <c r="H301" s="1277"/>
      <c r="I301" s="1277"/>
      <c r="J301" s="529"/>
      <c r="K301" s="387">
        <f t="shared" si="85"/>
        <v>2724181</v>
      </c>
      <c r="L301" s="387">
        <f t="shared" si="85"/>
        <v>1707740.9</v>
      </c>
      <c r="M301" s="562">
        <f t="shared" si="84"/>
        <v>0.6268823180251238</v>
      </c>
      <c r="N301" s="140"/>
      <c r="O301" s="140"/>
    </row>
    <row r="302" spans="1:15" s="123" customFormat="1" ht="21" customHeight="1">
      <c r="A302" s="122"/>
      <c r="B302" s="186"/>
      <c r="C302" s="186"/>
      <c r="D302" s="109" t="s">
        <v>248</v>
      </c>
      <c r="E302" s="1280">
        <v>2724181</v>
      </c>
      <c r="F302" s="1284">
        <v>1707740.9</v>
      </c>
      <c r="G302" s="532">
        <f>F302/E302</f>
        <v>0.6268823180251238</v>
      </c>
      <c r="H302" s="1280"/>
      <c r="I302" s="1280"/>
      <c r="J302" s="540"/>
      <c r="K302" s="388">
        <f aca="true" t="shared" si="90" ref="K302:L317">E302+H302</f>
        <v>2724181</v>
      </c>
      <c r="L302" s="388">
        <f t="shared" si="90"/>
        <v>1707740.9</v>
      </c>
      <c r="M302" s="538">
        <f t="shared" si="84"/>
        <v>0.6268823180251238</v>
      </c>
      <c r="N302" s="140"/>
      <c r="O302" s="140"/>
    </row>
    <row r="303" spans="1:15" s="80" customFormat="1" ht="18.75" customHeight="1">
      <c r="A303" s="110"/>
      <c r="B303" s="161"/>
      <c r="C303" s="161"/>
      <c r="D303" s="112" t="s">
        <v>249</v>
      </c>
      <c r="E303" s="1285">
        <v>2537382</v>
      </c>
      <c r="F303" s="1286">
        <v>1575639.66</v>
      </c>
      <c r="G303" s="534">
        <f t="shared" si="89"/>
        <v>0.6209706145940973</v>
      </c>
      <c r="H303" s="1285"/>
      <c r="I303" s="1285"/>
      <c r="J303" s="539"/>
      <c r="K303" s="116">
        <f t="shared" si="90"/>
        <v>2537382</v>
      </c>
      <c r="L303" s="116">
        <f t="shared" si="90"/>
        <v>1575639.66</v>
      </c>
      <c r="M303" s="556">
        <f t="shared" si="84"/>
        <v>0.6209706145940973</v>
      </c>
      <c r="N303" s="140"/>
      <c r="O303" s="140"/>
    </row>
    <row r="304" spans="1:15" s="80" customFormat="1" ht="31.5">
      <c r="A304" s="110"/>
      <c r="B304" s="161"/>
      <c r="C304" s="161"/>
      <c r="D304" s="112" t="s">
        <v>250</v>
      </c>
      <c r="E304" s="1285">
        <v>79018</v>
      </c>
      <c r="F304" s="1286">
        <v>40276.14</v>
      </c>
      <c r="G304" s="534">
        <f t="shared" si="89"/>
        <v>0.5097084208661318</v>
      </c>
      <c r="H304" s="1285"/>
      <c r="I304" s="1285"/>
      <c r="J304" s="539"/>
      <c r="K304" s="116">
        <f t="shared" si="90"/>
        <v>79018</v>
      </c>
      <c r="L304" s="116">
        <f t="shared" si="90"/>
        <v>40276.14</v>
      </c>
      <c r="M304" s="556">
        <f t="shared" si="84"/>
        <v>0.5097084208661318</v>
      </c>
      <c r="N304" s="140"/>
      <c r="O304" s="140"/>
    </row>
    <row r="305" spans="1:15" s="123" customFormat="1" ht="15.75" hidden="1">
      <c r="A305" s="157"/>
      <c r="B305" s="161"/>
      <c r="C305" s="161"/>
      <c r="D305" s="109" t="s">
        <v>251</v>
      </c>
      <c r="E305" s="1290"/>
      <c r="F305" s="1299"/>
      <c r="G305" s="536"/>
      <c r="H305" s="1288"/>
      <c r="I305" s="1288"/>
      <c r="J305" s="532"/>
      <c r="K305" s="390">
        <f t="shared" si="90"/>
        <v>0</v>
      </c>
      <c r="L305" s="116">
        <f t="shared" si="90"/>
        <v>0</v>
      </c>
      <c r="M305" s="556" t="e">
        <f t="shared" si="84"/>
        <v>#DIV/0!</v>
      </c>
      <c r="N305" s="140"/>
      <c r="O305" s="140"/>
    </row>
    <row r="306" spans="1:15" s="123" customFormat="1" ht="17.25" customHeight="1" hidden="1">
      <c r="A306" s="157"/>
      <c r="B306" s="161"/>
      <c r="C306" s="161"/>
      <c r="D306" s="112" t="s">
        <v>252</v>
      </c>
      <c r="E306" s="1290"/>
      <c r="F306" s="1299"/>
      <c r="G306" s="536"/>
      <c r="H306" s="1277"/>
      <c r="I306" s="1277"/>
      <c r="J306" s="534"/>
      <c r="K306" s="387">
        <f t="shared" si="90"/>
        <v>0</v>
      </c>
      <c r="L306" s="116">
        <f t="shared" si="90"/>
        <v>0</v>
      </c>
      <c r="M306" s="556" t="e">
        <f t="shared" si="84"/>
        <v>#DIV/0!</v>
      </c>
      <c r="N306" s="140"/>
      <c r="O306" s="140"/>
    </row>
    <row r="307" spans="1:15" s="123" customFormat="1" ht="17.25" customHeight="1">
      <c r="A307" s="157" t="s">
        <v>466</v>
      </c>
      <c r="B307" s="107" t="s">
        <v>210</v>
      </c>
      <c r="C307" s="161" t="s">
        <v>201</v>
      </c>
      <c r="D307" s="112" t="s">
        <v>90</v>
      </c>
      <c r="E307" s="1290"/>
      <c r="F307" s="1299"/>
      <c r="G307" s="536"/>
      <c r="H307" s="1277">
        <f>H308</f>
        <v>9031278</v>
      </c>
      <c r="I307" s="1277">
        <f>I308</f>
        <v>4015144.53</v>
      </c>
      <c r="J307" s="550">
        <f>I307/H307</f>
        <v>0.4445820990119006</v>
      </c>
      <c r="K307" s="387">
        <f t="shared" si="90"/>
        <v>9031278</v>
      </c>
      <c r="L307" s="116">
        <f t="shared" si="90"/>
        <v>4015144.53</v>
      </c>
      <c r="M307" s="558">
        <f t="shared" si="84"/>
        <v>0.4445820990119006</v>
      </c>
      <c r="N307" s="140"/>
      <c r="O307" s="140"/>
    </row>
    <row r="308" spans="1:15" s="123" customFormat="1" ht="17.25" customHeight="1">
      <c r="A308" s="157"/>
      <c r="B308" s="107"/>
      <c r="C308" s="161"/>
      <c r="D308" s="109" t="s">
        <v>251</v>
      </c>
      <c r="E308" s="1290"/>
      <c r="F308" s="1299"/>
      <c r="G308" s="536"/>
      <c r="H308" s="1288">
        <f>H309</f>
        <v>9031278</v>
      </c>
      <c r="I308" s="1288">
        <f>I309</f>
        <v>4015144.53</v>
      </c>
      <c r="J308" s="551">
        <f aca="true" t="shared" si="91" ref="J308:J364">I308/H308</f>
        <v>0.4445820990119006</v>
      </c>
      <c r="K308" s="390">
        <f t="shared" si="90"/>
        <v>9031278</v>
      </c>
      <c r="L308" s="388">
        <f t="shared" si="90"/>
        <v>4015144.53</v>
      </c>
      <c r="M308" s="557">
        <f t="shared" si="84"/>
        <v>0.4445820990119006</v>
      </c>
      <c r="N308" s="140"/>
      <c r="O308" s="140"/>
    </row>
    <row r="309" spans="1:15" s="123" customFormat="1" ht="17.25" customHeight="1">
      <c r="A309" s="157"/>
      <c r="B309" s="107"/>
      <c r="C309" s="161"/>
      <c r="D309" s="112" t="s">
        <v>252</v>
      </c>
      <c r="E309" s="1280"/>
      <c r="F309" s="1284"/>
      <c r="G309" s="532"/>
      <c r="H309" s="1285">
        <v>9031278</v>
      </c>
      <c r="I309" s="1285">
        <v>4015144.53</v>
      </c>
      <c r="J309" s="550">
        <f t="shared" si="91"/>
        <v>0.4445820990119006</v>
      </c>
      <c r="K309" s="116">
        <f t="shared" si="90"/>
        <v>9031278</v>
      </c>
      <c r="L309" s="116">
        <f t="shared" si="90"/>
        <v>4015144.53</v>
      </c>
      <c r="M309" s="558">
        <f t="shared" si="84"/>
        <v>0.4445820990119006</v>
      </c>
      <c r="N309" s="140"/>
      <c r="O309" s="140"/>
    </row>
    <row r="310" spans="1:15" s="123" customFormat="1" ht="34.5" customHeight="1">
      <c r="A310" s="157" t="s">
        <v>467</v>
      </c>
      <c r="B310" s="107" t="s">
        <v>16</v>
      </c>
      <c r="C310" s="653" t="s">
        <v>202</v>
      </c>
      <c r="D310" s="654" t="s">
        <v>392</v>
      </c>
      <c r="E310" s="1290"/>
      <c r="F310" s="1299"/>
      <c r="G310" s="536"/>
      <c r="H310" s="1277">
        <f>H311</f>
        <v>21223407</v>
      </c>
      <c r="I310" s="1277">
        <f>I311</f>
        <v>11710333.92</v>
      </c>
      <c r="J310" s="534">
        <f t="shared" si="91"/>
        <v>0.551765035651439</v>
      </c>
      <c r="K310" s="387">
        <f t="shared" si="90"/>
        <v>21223407</v>
      </c>
      <c r="L310" s="116">
        <f t="shared" si="90"/>
        <v>11710333.92</v>
      </c>
      <c r="M310" s="556">
        <f t="shared" si="84"/>
        <v>0.551765035651439</v>
      </c>
      <c r="N310" s="140"/>
      <c r="O310" s="140"/>
    </row>
    <row r="311" spans="1:15" s="123" customFormat="1" ht="17.25" customHeight="1">
      <c r="A311" s="157"/>
      <c r="B311" s="107"/>
      <c r="C311" s="161"/>
      <c r="D311" s="109" t="s">
        <v>251</v>
      </c>
      <c r="E311" s="1290"/>
      <c r="F311" s="1299"/>
      <c r="G311" s="536"/>
      <c r="H311" s="1288">
        <f>H312</f>
        <v>21223407</v>
      </c>
      <c r="I311" s="1288">
        <f>I312</f>
        <v>11710333.92</v>
      </c>
      <c r="J311" s="532">
        <f t="shared" si="91"/>
        <v>0.551765035651439</v>
      </c>
      <c r="K311" s="390">
        <f t="shared" si="90"/>
        <v>21223407</v>
      </c>
      <c r="L311" s="388">
        <f t="shared" si="90"/>
        <v>11710333.92</v>
      </c>
      <c r="M311" s="538">
        <f t="shared" si="84"/>
        <v>0.551765035651439</v>
      </c>
      <c r="N311" s="140"/>
      <c r="O311" s="140"/>
    </row>
    <row r="312" spans="1:15" s="123" customFormat="1" ht="17.25" customHeight="1">
      <c r="A312" s="157"/>
      <c r="B312" s="107"/>
      <c r="C312" s="161"/>
      <c r="D312" s="112" t="s">
        <v>252</v>
      </c>
      <c r="E312" s="1290"/>
      <c r="F312" s="1299"/>
      <c r="G312" s="536"/>
      <c r="H312" s="1277">
        <v>21223407</v>
      </c>
      <c r="I312" s="1277">
        <v>11710333.92</v>
      </c>
      <c r="J312" s="534">
        <f t="shared" si="91"/>
        <v>0.551765035651439</v>
      </c>
      <c r="K312" s="387">
        <f t="shared" si="90"/>
        <v>21223407</v>
      </c>
      <c r="L312" s="116">
        <f t="shared" si="90"/>
        <v>11710333.92</v>
      </c>
      <c r="M312" s="556">
        <f t="shared" si="84"/>
        <v>0.551765035651439</v>
      </c>
      <c r="N312" s="140"/>
      <c r="O312" s="140"/>
    </row>
    <row r="313" spans="1:15" s="123" customFormat="1" ht="28.5" customHeight="1">
      <c r="A313" s="157" t="s">
        <v>468</v>
      </c>
      <c r="B313" s="107" t="s">
        <v>222</v>
      </c>
      <c r="C313" s="653" t="s">
        <v>196</v>
      </c>
      <c r="D313" s="654" t="s">
        <v>470</v>
      </c>
      <c r="E313" s="1290"/>
      <c r="F313" s="1299"/>
      <c r="G313" s="536"/>
      <c r="H313" s="1277">
        <f>H314</f>
        <v>1894090</v>
      </c>
      <c r="I313" s="1277">
        <f>I314</f>
        <v>502290.44</v>
      </c>
      <c r="J313" s="550">
        <f t="shared" si="91"/>
        <v>0.265188264549203</v>
      </c>
      <c r="K313" s="387">
        <f t="shared" si="90"/>
        <v>1894090</v>
      </c>
      <c r="L313" s="116">
        <f t="shared" si="90"/>
        <v>502290.44</v>
      </c>
      <c r="M313" s="558">
        <f t="shared" si="84"/>
        <v>0.265188264549203</v>
      </c>
      <c r="N313" s="140"/>
      <c r="O313" s="140"/>
    </row>
    <row r="314" spans="1:15" s="123" customFormat="1" ht="17.25" customHeight="1">
      <c r="A314" s="157"/>
      <c r="B314" s="107"/>
      <c r="C314" s="161"/>
      <c r="D314" s="109" t="s">
        <v>251</v>
      </c>
      <c r="E314" s="1290"/>
      <c r="F314" s="1299"/>
      <c r="G314" s="536"/>
      <c r="H314" s="1288">
        <f>H315</f>
        <v>1894090</v>
      </c>
      <c r="I314" s="1288">
        <f>I315</f>
        <v>502290.44</v>
      </c>
      <c r="J314" s="551">
        <f t="shared" si="91"/>
        <v>0.265188264549203</v>
      </c>
      <c r="K314" s="390">
        <f t="shared" si="90"/>
        <v>1894090</v>
      </c>
      <c r="L314" s="388">
        <f t="shared" si="90"/>
        <v>502290.44</v>
      </c>
      <c r="M314" s="557">
        <f t="shared" si="84"/>
        <v>0.265188264549203</v>
      </c>
      <c r="N314" s="140"/>
      <c r="O314" s="140"/>
    </row>
    <row r="315" spans="1:15" s="123" customFormat="1" ht="17.25" customHeight="1">
      <c r="A315" s="157"/>
      <c r="B315" s="107"/>
      <c r="C315" s="161"/>
      <c r="D315" s="112" t="s">
        <v>252</v>
      </c>
      <c r="E315" s="1290"/>
      <c r="F315" s="1299"/>
      <c r="G315" s="536"/>
      <c r="H315" s="1277">
        <v>1894090</v>
      </c>
      <c r="I315" s="1277">
        <v>502290.44</v>
      </c>
      <c r="J315" s="550">
        <f t="shared" si="91"/>
        <v>0.265188264549203</v>
      </c>
      <c r="K315" s="387">
        <f t="shared" si="90"/>
        <v>1894090</v>
      </c>
      <c r="L315" s="116">
        <f t="shared" si="90"/>
        <v>502290.44</v>
      </c>
      <c r="M315" s="558">
        <f t="shared" si="84"/>
        <v>0.265188264549203</v>
      </c>
      <c r="N315" s="140"/>
      <c r="O315" s="140"/>
    </row>
    <row r="316" spans="1:15" s="123" customFormat="1" ht="52.5" customHeight="1">
      <c r="A316" s="157" t="s">
        <v>469</v>
      </c>
      <c r="B316" s="107" t="s">
        <v>223</v>
      </c>
      <c r="C316" s="653" t="s">
        <v>151</v>
      </c>
      <c r="D316" s="654" t="s">
        <v>471</v>
      </c>
      <c r="E316" s="1290"/>
      <c r="F316" s="1299"/>
      <c r="G316" s="536"/>
      <c r="H316" s="1277">
        <f>H317</f>
        <v>6588026</v>
      </c>
      <c r="I316" s="1277">
        <f>I317</f>
        <v>0</v>
      </c>
      <c r="J316" s="550">
        <f t="shared" si="91"/>
        <v>0</v>
      </c>
      <c r="K316" s="387">
        <f t="shared" si="90"/>
        <v>6588026</v>
      </c>
      <c r="L316" s="116">
        <f t="shared" si="90"/>
        <v>0</v>
      </c>
      <c r="M316" s="558">
        <f t="shared" si="84"/>
        <v>0</v>
      </c>
      <c r="N316" s="140"/>
      <c r="O316" s="140"/>
    </row>
    <row r="317" spans="1:15" s="123" customFormat="1" ht="17.25" customHeight="1">
      <c r="A317" s="157"/>
      <c r="B317" s="107"/>
      <c r="C317" s="161"/>
      <c r="D317" s="109" t="s">
        <v>251</v>
      </c>
      <c r="E317" s="1290"/>
      <c r="F317" s="1299"/>
      <c r="G317" s="536"/>
      <c r="H317" s="1288">
        <f>H318</f>
        <v>6588026</v>
      </c>
      <c r="I317" s="1288">
        <f>I318</f>
        <v>0</v>
      </c>
      <c r="J317" s="551">
        <f t="shared" si="91"/>
        <v>0</v>
      </c>
      <c r="K317" s="390">
        <f t="shared" si="90"/>
        <v>6588026</v>
      </c>
      <c r="L317" s="388">
        <f t="shared" si="90"/>
        <v>0</v>
      </c>
      <c r="M317" s="557">
        <f t="shared" si="84"/>
        <v>0</v>
      </c>
      <c r="N317" s="140"/>
      <c r="O317" s="140"/>
    </row>
    <row r="318" spans="1:15" s="123" customFormat="1" ht="17.25" customHeight="1">
      <c r="A318" s="157"/>
      <c r="B318" s="107"/>
      <c r="C318" s="161"/>
      <c r="D318" s="112" t="s">
        <v>252</v>
      </c>
      <c r="E318" s="1290"/>
      <c r="F318" s="1299"/>
      <c r="G318" s="536"/>
      <c r="H318" s="1277">
        <v>6588026</v>
      </c>
      <c r="I318" s="1277">
        <v>0</v>
      </c>
      <c r="J318" s="550">
        <f t="shared" si="91"/>
        <v>0</v>
      </c>
      <c r="K318" s="387">
        <f>E318+H318</f>
        <v>6588026</v>
      </c>
      <c r="L318" s="116">
        <f>F318+I318</f>
        <v>0</v>
      </c>
      <c r="M318" s="558">
        <f t="shared" si="84"/>
        <v>0</v>
      </c>
      <c r="N318" s="140"/>
      <c r="O318" s="140"/>
    </row>
    <row r="319" spans="1:15" s="123" customFormat="1" ht="51" customHeight="1" hidden="1">
      <c r="A319" s="157" t="s">
        <v>396</v>
      </c>
      <c r="B319" s="107" t="s">
        <v>397</v>
      </c>
      <c r="C319" s="161" t="s">
        <v>213</v>
      </c>
      <c r="D319" s="506" t="s">
        <v>395</v>
      </c>
      <c r="E319" s="1290"/>
      <c r="F319" s="1299"/>
      <c r="G319" s="536"/>
      <c r="H319" s="1277">
        <f>H320</f>
        <v>0</v>
      </c>
      <c r="I319" s="1277">
        <f>I320</f>
        <v>0</v>
      </c>
      <c r="J319" s="550" t="e">
        <f t="shared" si="91"/>
        <v>#DIV/0!</v>
      </c>
      <c r="K319" s="387">
        <f aca="true" t="shared" si="92" ref="K319:K330">E319+H319</f>
        <v>0</v>
      </c>
      <c r="L319" s="116">
        <f aca="true" t="shared" si="93" ref="L319:L330">F319+I319</f>
        <v>0</v>
      </c>
      <c r="M319" s="558" t="e">
        <f t="shared" si="84"/>
        <v>#DIV/0!</v>
      </c>
      <c r="N319" s="140"/>
      <c r="O319" s="140"/>
    </row>
    <row r="320" spans="1:15" s="123" customFormat="1" ht="15.75" hidden="1">
      <c r="A320" s="157"/>
      <c r="B320" s="107"/>
      <c r="C320" s="205"/>
      <c r="D320" s="109" t="s">
        <v>251</v>
      </c>
      <c r="E320" s="1290"/>
      <c r="F320" s="1299"/>
      <c r="G320" s="536"/>
      <c r="H320" s="1288">
        <f>H321</f>
        <v>0</v>
      </c>
      <c r="I320" s="1288">
        <f>I321</f>
        <v>0</v>
      </c>
      <c r="J320" s="550" t="e">
        <f t="shared" si="91"/>
        <v>#DIV/0!</v>
      </c>
      <c r="K320" s="387">
        <f t="shared" si="92"/>
        <v>0</v>
      </c>
      <c r="L320" s="116">
        <f t="shared" si="93"/>
        <v>0</v>
      </c>
      <c r="M320" s="558" t="e">
        <f t="shared" si="84"/>
        <v>#DIV/0!</v>
      </c>
      <c r="N320" s="140"/>
      <c r="O320" s="140"/>
    </row>
    <row r="321" spans="1:15" s="123" customFormat="1" ht="15.75" hidden="1">
      <c r="A321" s="157"/>
      <c r="B321" s="107"/>
      <c r="C321" s="205"/>
      <c r="D321" s="462" t="s">
        <v>252</v>
      </c>
      <c r="E321" s="1290"/>
      <c r="F321" s="1299"/>
      <c r="G321" s="536"/>
      <c r="H321" s="1277"/>
      <c r="I321" s="1277"/>
      <c r="J321" s="550" t="e">
        <f t="shared" si="91"/>
        <v>#DIV/0!</v>
      </c>
      <c r="K321" s="387">
        <f t="shared" si="92"/>
        <v>0</v>
      </c>
      <c r="L321" s="116">
        <f t="shared" si="93"/>
        <v>0</v>
      </c>
      <c r="M321" s="558" t="e">
        <f t="shared" si="84"/>
        <v>#DIV/0!</v>
      </c>
      <c r="N321" s="140"/>
      <c r="O321" s="140"/>
    </row>
    <row r="322" spans="1:15" s="80" customFormat="1" ht="33" customHeight="1" hidden="1">
      <c r="A322" s="157" t="s">
        <v>398</v>
      </c>
      <c r="B322" s="107" t="s">
        <v>103</v>
      </c>
      <c r="C322" s="205" t="s">
        <v>213</v>
      </c>
      <c r="D322" s="463" t="s">
        <v>104</v>
      </c>
      <c r="E322" s="1307"/>
      <c r="F322" s="1306"/>
      <c r="G322" s="529"/>
      <c r="H322" s="1277">
        <f>H323</f>
        <v>0</v>
      </c>
      <c r="I322" s="1277">
        <f>I323</f>
        <v>0</v>
      </c>
      <c r="J322" s="550" t="e">
        <f t="shared" si="91"/>
        <v>#DIV/0!</v>
      </c>
      <c r="K322" s="387">
        <f t="shared" si="92"/>
        <v>0</v>
      </c>
      <c r="L322" s="116">
        <f t="shared" si="93"/>
        <v>0</v>
      </c>
      <c r="M322" s="558" t="e">
        <f t="shared" si="84"/>
        <v>#DIV/0!</v>
      </c>
      <c r="N322" s="140"/>
      <c r="O322" s="140"/>
    </row>
    <row r="323" spans="1:15" s="123" customFormat="1" ht="15.75" hidden="1">
      <c r="A323" s="157"/>
      <c r="B323" s="107"/>
      <c r="C323" s="205"/>
      <c r="D323" s="109" t="s">
        <v>251</v>
      </c>
      <c r="E323" s="1297"/>
      <c r="F323" s="1299"/>
      <c r="G323" s="536"/>
      <c r="H323" s="1288">
        <f>H324</f>
        <v>0</v>
      </c>
      <c r="I323" s="1288">
        <f>I324</f>
        <v>0</v>
      </c>
      <c r="J323" s="550" t="e">
        <f t="shared" si="91"/>
        <v>#DIV/0!</v>
      </c>
      <c r="K323" s="387">
        <f t="shared" si="92"/>
        <v>0</v>
      </c>
      <c r="L323" s="116">
        <f t="shared" si="93"/>
        <v>0</v>
      </c>
      <c r="M323" s="558" t="e">
        <f t="shared" si="84"/>
        <v>#DIV/0!</v>
      </c>
      <c r="N323" s="140"/>
      <c r="O323" s="140"/>
    </row>
    <row r="324" spans="1:15" s="123" customFormat="1" ht="15.75" hidden="1">
      <c r="A324" s="157"/>
      <c r="B324" s="107"/>
      <c r="C324" s="205"/>
      <c r="D324" s="462" t="s">
        <v>252</v>
      </c>
      <c r="E324" s="1290"/>
      <c r="F324" s="1299"/>
      <c r="G324" s="536"/>
      <c r="H324" s="1277"/>
      <c r="I324" s="1277"/>
      <c r="J324" s="550" t="e">
        <f t="shared" si="91"/>
        <v>#DIV/0!</v>
      </c>
      <c r="K324" s="387">
        <f t="shared" si="92"/>
        <v>0</v>
      </c>
      <c r="L324" s="116">
        <f t="shared" si="93"/>
        <v>0</v>
      </c>
      <c r="M324" s="558" t="e">
        <f t="shared" si="84"/>
        <v>#DIV/0!</v>
      </c>
      <c r="N324" s="140"/>
      <c r="O324" s="140"/>
    </row>
    <row r="325" spans="1:15" s="123" customFormat="1" ht="47.25">
      <c r="A325" s="157" t="s">
        <v>396</v>
      </c>
      <c r="B325" s="107" t="s">
        <v>397</v>
      </c>
      <c r="C325" s="205" t="s">
        <v>213</v>
      </c>
      <c r="D325" s="462" t="s">
        <v>395</v>
      </c>
      <c r="E325" s="1290"/>
      <c r="F325" s="1299"/>
      <c r="G325" s="536"/>
      <c r="H325" s="1277">
        <f>H326</f>
        <v>10049852</v>
      </c>
      <c r="I325" s="1277">
        <v>0</v>
      </c>
      <c r="J325" s="550">
        <f t="shared" si="91"/>
        <v>0</v>
      </c>
      <c r="K325" s="387">
        <f t="shared" si="92"/>
        <v>10049852</v>
      </c>
      <c r="L325" s="116">
        <f t="shared" si="93"/>
        <v>0</v>
      </c>
      <c r="M325" s="558">
        <f t="shared" si="84"/>
        <v>0</v>
      </c>
      <c r="N325" s="140"/>
      <c r="O325" s="140"/>
    </row>
    <row r="326" spans="1:15" s="123" customFormat="1" ht="15.75">
      <c r="A326" s="157"/>
      <c r="B326" s="107"/>
      <c r="C326" s="205"/>
      <c r="D326" s="109" t="s">
        <v>251</v>
      </c>
      <c r="E326" s="1290"/>
      <c r="F326" s="1299"/>
      <c r="G326" s="536"/>
      <c r="H326" s="1288">
        <f>H327</f>
        <v>10049852</v>
      </c>
      <c r="I326" s="1288">
        <v>0</v>
      </c>
      <c r="J326" s="551">
        <f t="shared" si="91"/>
        <v>0</v>
      </c>
      <c r="K326" s="390">
        <f t="shared" si="92"/>
        <v>10049852</v>
      </c>
      <c r="L326" s="388">
        <f t="shared" si="93"/>
        <v>0</v>
      </c>
      <c r="M326" s="557">
        <f t="shared" si="84"/>
        <v>0</v>
      </c>
      <c r="N326" s="140"/>
      <c r="O326" s="140"/>
    </row>
    <row r="327" spans="1:15" s="123" customFormat="1" ht="15.75">
      <c r="A327" s="157"/>
      <c r="B327" s="107"/>
      <c r="C327" s="205"/>
      <c r="D327" s="112" t="s">
        <v>252</v>
      </c>
      <c r="E327" s="1290"/>
      <c r="F327" s="1299"/>
      <c r="G327" s="536"/>
      <c r="H327" s="1277">
        <v>10049852</v>
      </c>
      <c r="I327" s="1277">
        <v>0</v>
      </c>
      <c r="J327" s="550">
        <f t="shared" si="91"/>
        <v>0</v>
      </c>
      <c r="K327" s="387">
        <f t="shared" si="92"/>
        <v>10049852</v>
      </c>
      <c r="L327" s="116">
        <f t="shared" si="93"/>
        <v>0</v>
      </c>
      <c r="M327" s="558">
        <f t="shared" si="84"/>
        <v>0</v>
      </c>
      <c r="N327" s="140"/>
      <c r="O327" s="140"/>
    </row>
    <row r="328" spans="1:15" s="123" customFormat="1" ht="31.5">
      <c r="A328" s="157" t="s">
        <v>398</v>
      </c>
      <c r="B328" s="107" t="s">
        <v>103</v>
      </c>
      <c r="C328" s="205" t="s">
        <v>213</v>
      </c>
      <c r="D328" s="112" t="s">
        <v>104</v>
      </c>
      <c r="E328" s="1290"/>
      <c r="F328" s="1299"/>
      <c r="G328" s="536"/>
      <c r="H328" s="1277">
        <f>H329</f>
        <v>710392</v>
      </c>
      <c r="I328" s="1277">
        <v>0</v>
      </c>
      <c r="J328" s="550">
        <f t="shared" si="91"/>
        <v>0</v>
      </c>
      <c r="K328" s="387">
        <f t="shared" si="92"/>
        <v>710392</v>
      </c>
      <c r="L328" s="116">
        <f t="shared" si="93"/>
        <v>0</v>
      </c>
      <c r="M328" s="558">
        <f t="shared" si="84"/>
        <v>0</v>
      </c>
      <c r="N328" s="140"/>
      <c r="O328" s="140"/>
    </row>
    <row r="329" spans="1:15" s="123" customFormat="1" ht="15.75">
      <c r="A329" s="157"/>
      <c r="B329" s="107"/>
      <c r="C329" s="205"/>
      <c r="D329" s="109" t="s">
        <v>251</v>
      </c>
      <c r="E329" s="1290"/>
      <c r="F329" s="1299"/>
      <c r="G329" s="536"/>
      <c r="H329" s="1288">
        <f>H330</f>
        <v>710392</v>
      </c>
      <c r="I329" s="1288">
        <v>0</v>
      </c>
      <c r="J329" s="551">
        <f t="shared" si="91"/>
        <v>0</v>
      </c>
      <c r="K329" s="390">
        <f t="shared" si="92"/>
        <v>710392</v>
      </c>
      <c r="L329" s="388">
        <f t="shared" si="93"/>
        <v>0</v>
      </c>
      <c r="M329" s="557">
        <f t="shared" si="84"/>
        <v>0</v>
      </c>
      <c r="N329" s="140"/>
      <c r="O329" s="140"/>
    </row>
    <row r="330" spans="1:15" s="123" customFormat="1" ht="15.75">
      <c r="A330" s="157"/>
      <c r="B330" s="107"/>
      <c r="C330" s="205"/>
      <c r="D330" s="112" t="s">
        <v>252</v>
      </c>
      <c r="E330" s="1290"/>
      <c r="F330" s="1299"/>
      <c r="G330" s="536"/>
      <c r="H330" s="1277">
        <v>710392</v>
      </c>
      <c r="I330" s="1277">
        <v>0</v>
      </c>
      <c r="J330" s="550">
        <f t="shared" si="91"/>
        <v>0</v>
      </c>
      <c r="K330" s="387">
        <f t="shared" si="92"/>
        <v>710392</v>
      </c>
      <c r="L330" s="116">
        <f t="shared" si="93"/>
        <v>0</v>
      </c>
      <c r="M330" s="558">
        <f t="shared" si="84"/>
        <v>0</v>
      </c>
      <c r="N330" s="140"/>
      <c r="O330" s="140"/>
    </row>
    <row r="331" spans="1:15" s="123" customFormat="1" ht="33" customHeight="1">
      <c r="A331" s="157" t="s">
        <v>399</v>
      </c>
      <c r="B331" s="107" t="s">
        <v>106</v>
      </c>
      <c r="C331" s="205" t="s">
        <v>213</v>
      </c>
      <c r="D331" s="112" t="s">
        <v>107</v>
      </c>
      <c r="E331" s="1280"/>
      <c r="F331" s="1284"/>
      <c r="G331" s="532"/>
      <c r="H331" s="1285">
        <f>H332</f>
        <v>14474223</v>
      </c>
      <c r="I331" s="1285">
        <f>I332</f>
        <v>6047825.38</v>
      </c>
      <c r="J331" s="550">
        <f t="shared" si="91"/>
        <v>0.4178341994592732</v>
      </c>
      <c r="K331" s="116">
        <f aca="true" t="shared" si="94" ref="K331:K365">E331+H331</f>
        <v>14474223</v>
      </c>
      <c r="L331" s="116">
        <f aca="true" t="shared" si="95" ref="L331:L365">F331+I331</f>
        <v>6047825.38</v>
      </c>
      <c r="M331" s="558">
        <f aca="true" t="shared" si="96" ref="M331:M349">L331/K331</f>
        <v>0.4178341994592732</v>
      </c>
      <c r="N331" s="140"/>
      <c r="O331" s="140"/>
    </row>
    <row r="332" spans="1:15" s="123" customFormat="1" ht="15.75">
      <c r="A332" s="157"/>
      <c r="B332" s="107"/>
      <c r="C332" s="205"/>
      <c r="D332" s="109" t="s">
        <v>251</v>
      </c>
      <c r="E332" s="1290"/>
      <c r="F332" s="1299"/>
      <c r="G332" s="536"/>
      <c r="H332" s="1288">
        <f>H333</f>
        <v>14474223</v>
      </c>
      <c r="I332" s="1288">
        <f>I333</f>
        <v>6047825.38</v>
      </c>
      <c r="J332" s="551">
        <f t="shared" si="91"/>
        <v>0.4178341994592732</v>
      </c>
      <c r="K332" s="390">
        <f t="shared" si="94"/>
        <v>14474223</v>
      </c>
      <c r="L332" s="390">
        <f t="shared" si="95"/>
        <v>6047825.38</v>
      </c>
      <c r="M332" s="560">
        <f t="shared" si="96"/>
        <v>0.4178341994592732</v>
      </c>
      <c r="N332" s="140"/>
      <c r="O332" s="140"/>
    </row>
    <row r="333" spans="1:15" s="123" customFormat="1" ht="15.75">
      <c r="A333" s="157"/>
      <c r="B333" s="107"/>
      <c r="C333" s="205"/>
      <c r="D333" s="112" t="s">
        <v>252</v>
      </c>
      <c r="E333" s="1280"/>
      <c r="F333" s="1284"/>
      <c r="G333" s="532"/>
      <c r="H333" s="1285">
        <v>14474223</v>
      </c>
      <c r="I333" s="1285">
        <v>6047825.38</v>
      </c>
      <c r="J333" s="550">
        <f t="shared" si="91"/>
        <v>0.4178341994592732</v>
      </c>
      <c r="K333" s="116">
        <f t="shared" si="94"/>
        <v>14474223</v>
      </c>
      <c r="L333" s="116">
        <f t="shared" si="95"/>
        <v>6047825.38</v>
      </c>
      <c r="M333" s="558">
        <f t="shared" si="96"/>
        <v>0.4178341994592732</v>
      </c>
      <c r="N333" s="140"/>
      <c r="O333" s="140"/>
    </row>
    <row r="334" spans="1:15" s="123" customFormat="1" ht="48.75" customHeight="1" hidden="1">
      <c r="A334" s="157" t="s">
        <v>400</v>
      </c>
      <c r="B334" s="107" t="s">
        <v>401</v>
      </c>
      <c r="C334" s="205" t="s">
        <v>403</v>
      </c>
      <c r="D334" s="462" t="s">
        <v>402</v>
      </c>
      <c r="E334" s="1290"/>
      <c r="F334" s="1299"/>
      <c r="G334" s="536"/>
      <c r="H334" s="1277">
        <f>H335</f>
        <v>0</v>
      </c>
      <c r="I334" s="1277"/>
      <c r="J334" s="550" t="e">
        <f t="shared" si="91"/>
        <v>#DIV/0!</v>
      </c>
      <c r="K334" s="387">
        <f t="shared" si="94"/>
        <v>0</v>
      </c>
      <c r="L334" s="387">
        <f t="shared" si="95"/>
        <v>0</v>
      </c>
      <c r="M334" s="561" t="e">
        <f t="shared" si="96"/>
        <v>#DIV/0!</v>
      </c>
      <c r="N334" s="140"/>
      <c r="O334" s="140"/>
    </row>
    <row r="335" spans="1:15" s="123" customFormat="1" ht="15.75" hidden="1">
      <c r="A335" s="157"/>
      <c r="B335" s="107"/>
      <c r="C335" s="205"/>
      <c r="D335" s="109" t="s">
        <v>251</v>
      </c>
      <c r="E335" s="1290"/>
      <c r="F335" s="1299"/>
      <c r="G335" s="536"/>
      <c r="H335" s="1288"/>
      <c r="I335" s="1288"/>
      <c r="J335" s="550" t="e">
        <f t="shared" si="91"/>
        <v>#DIV/0!</v>
      </c>
      <c r="K335" s="390">
        <f t="shared" si="94"/>
        <v>0</v>
      </c>
      <c r="L335" s="390">
        <f t="shared" si="95"/>
        <v>0</v>
      </c>
      <c r="M335" s="560" t="e">
        <f t="shared" si="96"/>
        <v>#DIV/0!</v>
      </c>
      <c r="N335" s="140"/>
      <c r="O335" s="140"/>
    </row>
    <row r="336" spans="1:15" s="123" customFormat="1" ht="15.75" hidden="1">
      <c r="A336" s="157"/>
      <c r="B336" s="107"/>
      <c r="C336" s="205"/>
      <c r="D336" s="112" t="s">
        <v>252</v>
      </c>
      <c r="E336" s="1280"/>
      <c r="F336" s="1284"/>
      <c r="G336" s="532"/>
      <c r="H336" s="1285"/>
      <c r="I336" s="1285"/>
      <c r="J336" s="550" t="e">
        <f t="shared" si="91"/>
        <v>#DIV/0!</v>
      </c>
      <c r="K336" s="116">
        <f t="shared" si="94"/>
        <v>0</v>
      </c>
      <c r="L336" s="116">
        <f t="shared" si="95"/>
        <v>0</v>
      </c>
      <c r="M336" s="558" t="e">
        <f t="shared" si="96"/>
        <v>#DIV/0!</v>
      </c>
      <c r="N336" s="140"/>
      <c r="O336" s="140"/>
    </row>
    <row r="337" spans="1:15" s="123" customFormat="1" ht="15.75">
      <c r="A337" s="157" t="s">
        <v>404</v>
      </c>
      <c r="B337" s="107" t="s">
        <v>405</v>
      </c>
      <c r="C337" s="205" t="s">
        <v>215</v>
      </c>
      <c r="D337" s="504" t="s">
        <v>438</v>
      </c>
      <c r="E337" s="1290"/>
      <c r="F337" s="1299"/>
      <c r="G337" s="536"/>
      <c r="H337" s="1277">
        <f>H338</f>
        <v>307755</v>
      </c>
      <c r="I337" s="1277">
        <f>I338</f>
        <v>307754.42</v>
      </c>
      <c r="J337" s="550">
        <f t="shared" si="91"/>
        <v>0.9999981153839904</v>
      </c>
      <c r="K337" s="387">
        <f t="shared" si="94"/>
        <v>307755</v>
      </c>
      <c r="L337" s="387">
        <f t="shared" si="95"/>
        <v>307754.42</v>
      </c>
      <c r="M337" s="561">
        <f t="shared" si="96"/>
        <v>0.9999981153839904</v>
      </c>
      <c r="N337" s="140"/>
      <c r="O337" s="140"/>
    </row>
    <row r="338" spans="1:15" s="123" customFormat="1" ht="19.5" customHeight="1">
      <c r="A338" s="157"/>
      <c r="B338" s="107"/>
      <c r="C338" s="205"/>
      <c r="D338" s="109" t="s">
        <v>251</v>
      </c>
      <c r="E338" s="1290"/>
      <c r="F338" s="1299"/>
      <c r="G338" s="536"/>
      <c r="H338" s="1288">
        <f>H339</f>
        <v>307755</v>
      </c>
      <c r="I338" s="1288">
        <f>I339</f>
        <v>307754.42</v>
      </c>
      <c r="J338" s="551">
        <f t="shared" si="91"/>
        <v>0.9999981153839904</v>
      </c>
      <c r="K338" s="390">
        <f t="shared" si="94"/>
        <v>307755</v>
      </c>
      <c r="L338" s="390">
        <f t="shared" si="95"/>
        <v>307754.42</v>
      </c>
      <c r="M338" s="560">
        <f t="shared" si="96"/>
        <v>0.9999981153839904</v>
      </c>
      <c r="N338" s="140"/>
      <c r="O338" s="140"/>
    </row>
    <row r="339" spans="1:15" s="123" customFormat="1" ht="15.75">
      <c r="A339" s="157"/>
      <c r="B339" s="107"/>
      <c r="C339" s="205"/>
      <c r="D339" s="112" t="s">
        <v>252</v>
      </c>
      <c r="E339" s="1280"/>
      <c r="F339" s="1284"/>
      <c r="G339" s="532"/>
      <c r="H339" s="1285">
        <v>307755</v>
      </c>
      <c r="I339" s="1285">
        <v>307754.42</v>
      </c>
      <c r="J339" s="550">
        <f t="shared" si="91"/>
        <v>0.9999981153839904</v>
      </c>
      <c r="K339" s="116">
        <f t="shared" si="94"/>
        <v>307755</v>
      </c>
      <c r="L339" s="116">
        <f t="shared" si="95"/>
        <v>307754.42</v>
      </c>
      <c r="M339" s="558">
        <f t="shared" si="96"/>
        <v>0.9999981153839904</v>
      </c>
      <c r="N339" s="140"/>
      <c r="O339" s="140"/>
    </row>
    <row r="340" spans="1:15" s="80" customFormat="1" ht="27.75" customHeight="1" hidden="1">
      <c r="A340" s="157" t="s">
        <v>71</v>
      </c>
      <c r="B340" s="107" t="s">
        <v>72</v>
      </c>
      <c r="C340" s="205" t="s">
        <v>215</v>
      </c>
      <c r="D340" s="112" t="s">
        <v>73</v>
      </c>
      <c r="E340" s="1285"/>
      <c r="F340" s="1284"/>
      <c r="G340" s="534"/>
      <c r="H340" s="1285">
        <f>H341</f>
        <v>0</v>
      </c>
      <c r="I340" s="1285">
        <f>I341</f>
        <v>0</v>
      </c>
      <c r="J340" s="550" t="e">
        <f t="shared" si="91"/>
        <v>#DIV/0!</v>
      </c>
      <c r="K340" s="116">
        <f t="shared" si="94"/>
        <v>0</v>
      </c>
      <c r="L340" s="116">
        <f t="shared" si="95"/>
        <v>0</v>
      </c>
      <c r="M340" s="558" t="e">
        <f t="shared" si="96"/>
        <v>#DIV/0!</v>
      </c>
      <c r="N340" s="140"/>
      <c r="O340" s="140"/>
    </row>
    <row r="341" spans="1:15" s="80" customFormat="1" ht="15.75" hidden="1">
      <c r="A341" s="122"/>
      <c r="B341" s="186"/>
      <c r="C341" s="186"/>
      <c r="D341" s="109" t="s">
        <v>251</v>
      </c>
      <c r="E341" s="1280"/>
      <c r="F341" s="1284"/>
      <c r="G341" s="532"/>
      <c r="H341" s="1280">
        <f>H342</f>
        <v>0</v>
      </c>
      <c r="I341" s="1280">
        <f>I342</f>
        <v>0</v>
      </c>
      <c r="J341" s="550" t="e">
        <f t="shared" si="91"/>
        <v>#DIV/0!</v>
      </c>
      <c r="K341" s="116">
        <f t="shared" si="94"/>
        <v>0</v>
      </c>
      <c r="L341" s="116">
        <f t="shared" si="95"/>
        <v>0</v>
      </c>
      <c r="M341" s="558" t="e">
        <f t="shared" si="96"/>
        <v>#DIV/0!</v>
      </c>
      <c r="N341" s="140"/>
      <c r="O341" s="140"/>
    </row>
    <row r="342" spans="1:15" s="80" customFormat="1" ht="15.75" hidden="1">
      <c r="A342" s="110"/>
      <c r="B342" s="161"/>
      <c r="C342" s="161"/>
      <c r="D342" s="112" t="s">
        <v>252</v>
      </c>
      <c r="E342" s="1285"/>
      <c r="F342" s="1284"/>
      <c r="G342" s="534"/>
      <c r="H342" s="1285"/>
      <c r="I342" s="1285"/>
      <c r="J342" s="550" t="e">
        <f t="shared" si="91"/>
        <v>#DIV/0!</v>
      </c>
      <c r="K342" s="116">
        <f t="shared" si="94"/>
        <v>0</v>
      </c>
      <c r="L342" s="116">
        <f t="shared" si="95"/>
        <v>0</v>
      </c>
      <c r="M342" s="558" t="e">
        <f t="shared" si="96"/>
        <v>#DIV/0!</v>
      </c>
      <c r="N342" s="140"/>
      <c r="O342" s="140"/>
    </row>
    <row r="343" spans="1:15" s="80" customFormat="1" ht="15.75" hidden="1">
      <c r="A343" s="110"/>
      <c r="B343" s="161"/>
      <c r="C343" s="161"/>
      <c r="D343" s="628" t="s">
        <v>459</v>
      </c>
      <c r="E343" s="1285"/>
      <c r="F343" s="1284"/>
      <c r="G343" s="539"/>
      <c r="H343" s="1285"/>
      <c r="I343" s="1285"/>
      <c r="J343" s="550" t="e">
        <f t="shared" si="91"/>
        <v>#DIV/0!</v>
      </c>
      <c r="K343" s="116">
        <f t="shared" si="94"/>
        <v>0</v>
      </c>
      <c r="L343" s="116">
        <f t="shared" si="95"/>
        <v>0</v>
      </c>
      <c r="M343" s="558" t="e">
        <f t="shared" si="96"/>
        <v>#DIV/0!</v>
      </c>
      <c r="N343" s="140"/>
      <c r="O343" s="140"/>
    </row>
    <row r="344" spans="1:15" s="80" customFormat="1" ht="36.75" customHeight="1" hidden="1">
      <c r="A344" s="110" t="s">
        <v>406</v>
      </c>
      <c r="B344" s="161" t="s">
        <v>407</v>
      </c>
      <c r="C344" s="161" t="s">
        <v>215</v>
      </c>
      <c r="D344" s="112" t="s">
        <v>436</v>
      </c>
      <c r="E344" s="1285"/>
      <c r="F344" s="1284"/>
      <c r="G344" s="539"/>
      <c r="H344" s="1285">
        <f>H345</f>
        <v>0</v>
      </c>
      <c r="I344" s="1285">
        <f>I345</f>
        <v>0</v>
      </c>
      <c r="J344" s="550" t="e">
        <f t="shared" si="91"/>
        <v>#DIV/0!</v>
      </c>
      <c r="K344" s="116">
        <f t="shared" si="94"/>
        <v>0</v>
      </c>
      <c r="L344" s="116">
        <f t="shared" si="95"/>
        <v>0</v>
      </c>
      <c r="M344" s="558" t="e">
        <f t="shared" si="96"/>
        <v>#DIV/0!</v>
      </c>
      <c r="N344" s="140"/>
      <c r="O344" s="140"/>
    </row>
    <row r="345" spans="1:15" s="80" customFormat="1" ht="15.75" hidden="1">
      <c r="A345" s="110"/>
      <c r="B345" s="161"/>
      <c r="C345" s="161"/>
      <c r="D345" s="109" t="s">
        <v>251</v>
      </c>
      <c r="E345" s="1285"/>
      <c r="F345" s="1284"/>
      <c r="G345" s="534"/>
      <c r="H345" s="1280">
        <f>H346</f>
        <v>0</v>
      </c>
      <c r="I345" s="1280">
        <f>I346</f>
        <v>0</v>
      </c>
      <c r="J345" s="550" t="e">
        <f t="shared" si="91"/>
        <v>#DIV/0!</v>
      </c>
      <c r="K345" s="116">
        <f t="shared" si="94"/>
        <v>0</v>
      </c>
      <c r="L345" s="116">
        <f t="shared" si="95"/>
        <v>0</v>
      </c>
      <c r="M345" s="558" t="e">
        <f t="shared" si="96"/>
        <v>#DIV/0!</v>
      </c>
      <c r="N345" s="140"/>
      <c r="O345" s="140"/>
    </row>
    <row r="346" spans="1:14" s="80" customFormat="1" ht="15.75" hidden="1">
      <c r="A346" s="110"/>
      <c r="B346" s="161"/>
      <c r="C346" s="161"/>
      <c r="D346" s="112" t="s">
        <v>252</v>
      </c>
      <c r="E346" s="1285"/>
      <c r="F346" s="1284"/>
      <c r="G346" s="534"/>
      <c r="H346" s="1285"/>
      <c r="I346" s="1285"/>
      <c r="J346" s="550" t="e">
        <f t="shared" si="91"/>
        <v>#DIV/0!</v>
      </c>
      <c r="K346" s="116">
        <f t="shared" si="94"/>
        <v>0</v>
      </c>
      <c r="L346" s="116">
        <f t="shared" si="95"/>
        <v>0</v>
      </c>
      <c r="M346" s="558" t="e">
        <f t="shared" si="96"/>
        <v>#DIV/0!</v>
      </c>
      <c r="N346" s="140"/>
    </row>
    <row r="347" spans="1:14" s="80" customFormat="1" ht="31.5">
      <c r="A347" s="110" t="s">
        <v>71</v>
      </c>
      <c r="B347" s="161" t="s">
        <v>72</v>
      </c>
      <c r="C347" s="1323" t="s">
        <v>215</v>
      </c>
      <c r="D347" s="112" t="s">
        <v>73</v>
      </c>
      <c r="E347" s="1285"/>
      <c r="F347" s="1284"/>
      <c r="G347" s="534"/>
      <c r="H347" s="1285">
        <f>H348</f>
        <v>3323992</v>
      </c>
      <c r="I347" s="1285">
        <f>I348</f>
        <v>0</v>
      </c>
      <c r="J347" s="550">
        <f t="shared" si="91"/>
        <v>0</v>
      </c>
      <c r="K347" s="116">
        <f t="shared" si="94"/>
        <v>3323992</v>
      </c>
      <c r="L347" s="116">
        <f t="shared" si="95"/>
        <v>0</v>
      </c>
      <c r="M347" s="558">
        <f t="shared" si="96"/>
        <v>0</v>
      </c>
      <c r="N347" s="140"/>
    </row>
    <row r="348" spans="1:14" s="80" customFormat="1" ht="15.75">
      <c r="A348" s="110"/>
      <c r="B348" s="161"/>
      <c r="C348" s="161"/>
      <c r="D348" s="109" t="s">
        <v>251</v>
      </c>
      <c r="E348" s="1285"/>
      <c r="F348" s="1284"/>
      <c r="G348" s="534"/>
      <c r="H348" s="1285">
        <f>H349</f>
        <v>3323992</v>
      </c>
      <c r="I348" s="1285">
        <f>I349</f>
        <v>0</v>
      </c>
      <c r="J348" s="550">
        <f t="shared" si="91"/>
        <v>0</v>
      </c>
      <c r="K348" s="116">
        <f t="shared" si="94"/>
        <v>3323992</v>
      </c>
      <c r="L348" s="116">
        <f t="shared" si="95"/>
        <v>0</v>
      </c>
      <c r="M348" s="558">
        <f t="shared" si="96"/>
        <v>0</v>
      </c>
      <c r="N348" s="140"/>
    </row>
    <row r="349" spans="1:14" s="80" customFormat="1" ht="15.75">
      <c r="A349" s="110"/>
      <c r="B349" s="161"/>
      <c r="C349" s="161"/>
      <c r="D349" s="112" t="s">
        <v>252</v>
      </c>
      <c r="E349" s="1285"/>
      <c r="F349" s="1284"/>
      <c r="G349" s="534"/>
      <c r="H349" s="1285">
        <v>3323992</v>
      </c>
      <c r="I349" s="1285">
        <v>0</v>
      </c>
      <c r="J349" s="550">
        <f t="shared" si="91"/>
        <v>0</v>
      </c>
      <c r="K349" s="116">
        <f t="shared" si="94"/>
        <v>3323992</v>
      </c>
      <c r="L349" s="116">
        <f t="shared" si="95"/>
        <v>0</v>
      </c>
      <c r="M349" s="558">
        <f t="shared" si="96"/>
        <v>0</v>
      </c>
      <c r="N349" s="140"/>
    </row>
    <row r="350" spans="1:15" s="80" customFormat="1" ht="31.5">
      <c r="A350" s="110" t="s">
        <v>408</v>
      </c>
      <c r="B350" s="161" t="s">
        <v>409</v>
      </c>
      <c r="C350" s="161" t="s">
        <v>215</v>
      </c>
      <c r="D350" s="112" t="s">
        <v>437</v>
      </c>
      <c r="E350" s="1285"/>
      <c r="F350" s="1284"/>
      <c r="G350" s="534"/>
      <c r="H350" s="1285">
        <f>H351</f>
        <v>1865034</v>
      </c>
      <c r="I350" s="1285">
        <f>I351</f>
        <v>0</v>
      </c>
      <c r="J350" s="550">
        <f t="shared" si="91"/>
        <v>0</v>
      </c>
      <c r="K350" s="116">
        <f t="shared" si="94"/>
        <v>1865034</v>
      </c>
      <c r="L350" s="116">
        <f t="shared" si="95"/>
        <v>0</v>
      </c>
      <c r="M350" s="558">
        <f aca="true" t="shared" si="97" ref="M350:M365">L350/K350</f>
        <v>0</v>
      </c>
      <c r="N350" s="140"/>
      <c r="O350" s="140"/>
    </row>
    <row r="351" spans="1:15" s="80" customFormat="1" ht="15.75">
      <c r="A351" s="110"/>
      <c r="B351" s="161"/>
      <c r="C351" s="161"/>
      <c r="D351" s="109" t="s">
        <v>251</v>
      </c>
      <c r="E351" s="1285"/>
      <c r="F351" s="1284"/>
      <c r="G351" s="534"/>
      <c r="H351" s="1280">
        <f>H352</f>
        <v>1865034</v>
      </c>
      <c r="I351" s="1280">
        <f>I352</f>
        <v>0</v>
      </c>
      <c r="J351" s="551">
        <f t="shared" si="91"/>
        <v>0</v>
      </c>
      <c r="K351" s="388">
        <f>E351+H351</f>
        <v>1865034</v>
      </c>
      <c r="L351" s="388">
        <f t="shared" si="95"/>
        <v>0</v>
      </c>
      <c r="M351" s="557">
        <f t="shared" si="97"/>
        <v>0</v>
      </c>
      <c r="N351" s="140"/>
      <c r="O351" s="140"/>
    </row>
    <row r="352" spans="1:15" s="80" customFormat="1" ht="15.75">
      <c r="A352" s="110"/>
      <c r="B352" s="161"/>
      <c r="C352" s="161"/>
      <c r="D352" s="112" t="s">
        <v>252</v>
      </c>
      <c r="E352" s="1285"/>
      <c r="F352" s="1284"/>
      <c r="G352" s="534"/>
      <c r="H352" s="1285">
        <v>1865034</v>
      </c>
      <c r="I352" s="1285">
        <v>0</v>
      </c>
      <c r="J352" s="550">
        <f t="shared" si="91"/>
        <v>0</v>
      </c>
      <c r="K352" s="116">
        <f t="shared" si="94"/>
        <v>1865034</v>
      </c>
      <c r="L352" s="116">
        <f t="shared" si="95"/>
        <v>0</v>
      </c>
      <c r="M352" s="558">
        <f t="shared" si="97"/>
        <v>0</v>
      </c>
      <c r="N352" s="140"/>
      <c r="O352" s="140"/>
    </row>
    <row r="353" spans="1:15" s="80" customFormat="1" ht="15.75" hidden="1">
      <c r="A353" s="110"/>
      <c r="B353" s="161"/>
      <c r="C353" s="161"/>
      <c r="D353" s="213" t="s">
        <v>294</v>
      </c>
      <c r="E353" s="1285"/>
      <c r="F353" s="1284"/>
      <c r="G353" s="539"/>
      <c r="H353" s="1285">
        <f>H354</f>
        <v>0</v>
      </c>
      <c r="I353" s="1285"/>
      <c r="J353" s="550" t="e">
        <f t="shared" si="91"/>
        <v>#DIV/0!</v>
      </c>
      <c r="K353" s="116">
        <f>E353+H353</f>
        <v>0</v>
      </c>
      <c r="L353" s="116">
        <f>F353+I353</f>
        <v>0</v>
      </c>
      <c r="M353" s="558" t="e">
        <f>L353/K353</f>
        <v>#DIV/0!</v>
      </c>
      <c r="N353" s="140"/>
      <c r="O353" s="140"/>
    </row>
    <row r="354" spans="1:15" s="80" customFormat="1" ht="30" customHeight="1" hidden="1">
      <c r="A354" s="110" t="s">
        <v>410</v>
      </c>
      <c r="B354" s="161" t="s">
        <v>411</v>
      </c>
      <c r="C354" s="161" t="s">
        <v>215</v>
      </c>
      <c r="D354" s="112" t="s">
        <v>439</v>
      </c>
      <c r="E354" s="1285"/>
      <c r="F354" s="1284"/>
      <c r="G354" s="539"/>
      <c r="H354" s="1285"/>
      <c r="I354" s="1285"/>
      <c r="J354" s="550" t="e">
        <f t="shared" si="91"/>
        <v>#DIV/0!</v>
      </c>
      <c r="K354" s="116">
        <f t="shared" si="94"/>
        <v>0</v>
      </c>
      <c r="L354" s="116">
        <f t="shared" si="95"/>
        <v>0</v>
      </c>
      <c r="M354" s="558" t="e">
        <f>L354/K354</f>
        <v>#DIV/0!</v>
      </c>
      <c r="N354" s="140"/>
      <c r="O354" s="140"/>
    </row>
    <row r="355" spans="1:15" s="80" customFormat="1" ht="15.75" hidden="1">
      <c r="A355" s="110"/>
      <c r="B355" s="161"/>
      <c r="C355" s="161"/>
      <c r="D355" s="109" t="s">
        <v>251</v>
      </c>
      <c r="E355" s="1285"/>
      <c r="F355" s="1284"/>
      <c r="G355" s="534"/>
      <c r="H355" s="1280"/>
      <c r="I355" s="1280"/>
      <c r="J355" s="550" t="e">
        <f t="shared" si="91"/>
        <v>#DIV/0!</v>
      </c>
      <c r="K355" s="388">
        <f t="shared" si="94"/>
        <v>0</v>
      </c>
      <c r="L355" s="388">
        <f t="shared" si="95"/>
        <v>0</v>
      </c>
      <c r="M355" s="557" t="e">
        <f t="shared" si="97"/>
        <v>#DIV/0!</v>
      </c>
      <c r="N355" s="140"/>
      <c r="O355" s="140"/>
    </row>
    <row r="356" spans="1:15" s="80" customFormat="1" ht="15.75" hidden="1">
      <c r="A356" s="110"/>
      <c r="B356" s="161"/>
      <c r="C356" s="161"/>
      <c r="D356" s="112" t="s">
        <v>252</v>
      </c>
      <c r="E356" s="1285"/>
      <c r="F356" s="1284"/>
      <c r="G356" s="534"/>
      <c r="H356" s="1285"/>
      <c r="I356" s="1285"/>
      <c r="J356" s="550" t="e">
        <f t="shared" si="91"/>
        <v>#DIV/0!</v>
      </c>
      <c r="K356" s="116">
        <f t="shared" si="94"/>
        <v>0</v>
      </c>
      <c r="L356" s="116">
        <f t="shared" si="95"/>
        <v>0</v>
      </c>
      <c r="M356" s="558" t="e">
        <f t="shared" si="97"/>
        <v>#DIV/0!</v>
      </c>
      <c r="N356" s="140"/>
      <c r="O356" s="140"/>
    </row>
    <row r="357" spans="1:15" s="80" customFormat="1" ht="31.5">
      <c r="A357" s="110" t="s">
        <v>412</v>
      </c>
      <c r="B357" s="161" t="s">
        <v>413</v>
      </c>
      <c r="C357" s="161" t="s">
        <v>215</v>
      </c>
      <c r="D357" s="112" t="s">
        <v>422</v>
      </c>
      <c r="E357" s="1285"/>
      <c r="F357" s="1284"/>
      <c r="G357" s="534"/>
      <c r="H357" s="1285">
        <f>H358</f>
        <v>3090106</v>
      </c>
      <c r="I357" s="1285">
        <f>I358</f>
        <v>3027705.68</v>
      </c>
      <c r="J357" s="534">
        <f t="shared" si="91"/>
        <v>0.9798064144077906</v>
      </c>
      <c r="K357" s="116">
        <f t="shared" si="94"/>
        <v>3090106</v>
      </c>
      <c r="L357" s="116">
        <f t="shared" si="95"/>
        <v>3027705.68</v>
      </c>
      <c r="M357" s="556">
        <f t="shared" si="97"/>
        <v>0.9798064144077906</v>
      </c>
      <c r="N357" s="140"/>
      <c r="O357" s="140"/>
    </row>
    <row r="358" spans="1:15" s="80" customFormat="1" ht="15.75">
      <c r="A358" s="110"/>
      <c r="B358" s="161"/>
      <c r="C358" s="161"/>
      <c r="D358" s="109" t="s">
        <v>251</v>
      </c>
      <c r="E358" s="1285"/>
      <c r="F358" s="1284"/>
      <c r="G358" s="534"/>
      <c r="H358" s="1280">
        <f>H359</f>
        <v>3090106</v>
      </c>
      <c r="I358" s="1280">
        <f>I359</f>
        <v>3027705.68</v>
      </c>
      <c r="J358" s="532">
        <f t="shared" si="91"/>
        <v>0.9798064144077906</v>
      </c>
      <c r="K358" s="388">
        <f t="shared" si="94"/>
        <v>3090106</v>
      </c>
      <c r="L358" s="388">
        <f t="shared" si="95"/>
        <v>3027705.68</v>
      </c>
      <c r="M358" s="538">
        <f t="shared" si="97"/>
        <v>0.9798064144077906</v>
      </c>
      <c r="N358" s="140"/>
      <c r="O358" s="140"/>
    </row>
    <row r="359" spans="1:15" s="80" customFormat="1" ht="20.25" customHeight="1">
      <c r="A359" s="110"/>
      <c r="B359" s="161"/>
      <c r="C359" s="161"/>
      <c r="D359" s="112" t="s">
        <v>252</v>
      </c>
      <c r="E359" s="1285"/>
      <c r="F359" s="1284"/>
      <c r="G359" s="534"/>
      <c r="H359" s="1285">
        <v>3090106</v>
      </c>
      <c r="I359" s="1285">
        <v>3027705.68</v>
      </c>
      <c r="J359" s="534">
        <f t="shared" si="91"/>
        <v>0.9798064144077906</v>
      </c>
      <c r="K359" s="116">
        <f t="shared" si="94"/>
        <v>3090106</v>
      </c>
      <c r="L359" s="116">
        <f t="shared" si="95"/>
        <v>3027705.68</v>
      </c>
      <c r="M359" s="556">
        <f t="shared" si="97"/>
        <v>0.9798064144077906</v>
      </c>
      <c r="N359" s="140"/>
      <c r="O359" s="140"/>
    </row>
    <row r="360" spans="1:15" s="80" customFormat="1" ht="51.75" customHeight="1">
      <c r="A360" s="110" t="s">
        <v>414</v>
      </c>
      <c r="B360" s="161" t="s">
        <v>288</v>
      </c>
      <c r="C360" s="161" t="s">
        <v>214</v>
      </c>
      <c r="D360" s="112" t="s">
        <v>415</v>
      </c>
      <c r="E360" s="1285"/>
      <c r="F360" s="1284"/>
      <c r="G360" s="534"/>
      <c r="H360" s="1285">
        <f>H361</f>
        <v>4287510</v>
      </c>
      <c r="I360" s="1285">
        <f>I361</f>
        <v>2500511.1</v>
      </c>
      <c r="J360" s="550">
        <f t="shared" si="91"/>
        <v>0.5832082257534094</v>
      </c>
      <c r="K360" s="116">
        <f t="shared" si="94"/>
        <v>4287510</v>
      </c>
      <c r="L360" s="116">
        <f t="shared" si="95"/>
        <v>2500511.1</v>
      </c>
      <c r="M360" s="556">
        <f t="shared" si="97"/>
        <v>0.5832082257534094</v>
      </c>
      <c r="N360" s="140"/>
      <c r="O360" s="140"/>
    </row>
    <row r="361" spans="1:15" s="80" customFormat="1" ht="20.25" customHeight="1">
      <c r="A361" s="110"/>
      <c r="B361" s="161"/>
      <c r="C361" s="161"/>
      <c r="D361" s="109" t="s">
        <v>251</v>
      </c>
      <c r="E361" s="1285"/>
      <c r="F361" s="1284"/>
      <c r="G361" s="534"/>
      <c r="H361" s="1280">
        <f>H362</f>
        <v>4287510</v>
      </c>
      <c r="I361" s="1280">
        <f>I362</f>
        <v>2500511.1</v>
      </c>
      <c r="J361" s="551">
        <f t="shared" si="91"/>
        <v>0.5832082257534094</v>
      </c>
      <c r="K361" s="388">
        <f t="shared" si="94"/>
        <v>4287510</v>
      </c>
      <c r="L361" s="388">
        <f t="shared" si="95"/>
        <v>2500511.1</v>
      </c>
      <c r="M361" s="538">
        <f t="shared" si="97"/>
        <v>0.5832082257534094</v>
      </c>
      <c r="N361" s="140"/>
      <c r="O361" s="140"/>
    </row>
    <row r="362" spans="1:15" s="80" customFormat="1" ht="20.25" customHeight="1">
      <c r="A362" s="110"/>
      <c r="B362" s="161"/>
      <c r="C362" s="161"/>
      <c r="D362" s="112" t="s">
        <v>252</v>
      </c>
      <c r="E362" s="1285"/>
      <c r="F362" s="1284"/>
      <c r="G362" s="534"/>
      <c r="H362" s="1285">
        <v>4287510</v>
      </c>
      <c r="I362" s="1285">
        <v>2500511.1</v>
      </c>
      <c r="J362" s="550">
        <f t="shared" si="91"/>
        <v>0.5832082257534094</v>
      </c>
      <c r="K362" s="388">
        <f t="shared" si="94"/>
        <v>4287510</v>
      </c>
      <c r="L362" s="388">
        <f t="shared" si="95"/>
        <v>2500511.1</v>
      </c>
      <c r="M362" s="538">
        <f t="shared" si="97"/>
        <v>0.5832082257534094</v>
      </c>
      <c r="N362" s="140"/>
      <c r="O362" s="140"/>
    </row>
    <row r="363" spans="1:15" s="80" customFormat="1" ht="37.5" customHeight="1">
      <c r="A363" s="110" t="s">
        <v>416</v>
      </c>
      <c r="B363" s="161" t="s">
        <v>114</v>
      </c>
      <c r="C363" s="161" t="s">
        <v>198</v>
      </c>
      <c r="D363" s="112" t="s">
        <v>417</v>
      </c>
      <c r="E363" s="1285"/>
      <c r="F363" s="1284"/>
      <c r="G363" s="534"/>
      <c r="H363" s="1285">
        <f>H364</f>
        <v>2030078</v>
      </c>
      <c r="I363" s="1285">
        <f>I364</f>
        <v>1224314.99</v>
      </c>
      <c r="J363" s="550">
        <f t="shared" si="91"/>
        <v>0.6030876596859825</v>
      </c>
      <c r="K363" s="116">
        <f t="shared" si="94"/>
        <v>2030078</v>
      </c>
      <c r="L363" s="116">
        <f t="shared" si="95"/>
        <v>1224314.99</v>
      </c>
      <c r="M363" s="558">
        <f t="shared" si="97"/>
        <v>0.6030876596859825</v>
      </c>
      <c r="N363" s="140"/>
      <c r="O363" s="140"/>
    </row>
    <row r="364" spans="1:15" s="80" customFormat="1" ht="20.25" customHeight="1">
      <c r="A364" s="110"/>
      <c r="B364" s="161"/>
      <c r="C364" s="161"/>
      <c r="D364" s="109" t="s">
        <v>251</v>
      </c>
      <c r="E364" s="1285"/>
      <c r="F364" s="1284"/>
      <c r="G364" s="534"/>
      <c r="H364" s="1280">
        <f>H365</f>
        <v>2030078</v>
      </c>
      <c r="I364" s="1280">
        <f>I365</f>
        <v>1224314.99</v>
      </c>
      <c r="J364" s="551">
        <f t="shared" si="91"/>
        <v>0.6030876596859825</v>
      </c>
      <c r="K364" s="388">
        <f t="shared" si="94"/>
        <v>2030078</v>
      </c>
      <c r="L364" s="388">
        <f t="shared" si="95"/>
        <v>1224314.99</v>
      </c>
      <c r="M364" s="557">
        <f t="shared" si="97"/>
        <v>0.6030876596859825</v>
      </c>
      <c r="N364" s="140"/>
      <c r="O364" s="140"/>
    </row>
    <row r="365" spans="1:15" s="80" customFormat="1" ht="20.25" customHeight="1" thickBot="1">
      <c r="A365" s="110"/>
      <c r="B365" s="161"/>
      <c r="C365" s="161"/>
      <c r="D365" s="112" t="s">
        <v>252</v>
      </c>
      <c r="E365" s="1285"/>
      <c r="F365" s="1284"/>
      <c r="G365" s="534"/>
      <c r="H365" s="1285">
        <v>2030078</v>
      </c>
      <c r="I365" s="1285">
        <v>1224314.99</v>
      </c>
      <c r="J365" s="550">
        <f>I365/H365</f>
        <v>0.6030876596859825</v>
      </c>
      <c r="K365" s="116">
        <f t="shared" si="94"/>
        <v>2030078</v>
      </c>
      <c r="L365" s="116">
        <f t="shared" si="95"/>
        <v>1224314.99</v>
      </c>
      <c r="M365" s="558">
        <f t="shared" si="97"/>
        <v>0.6030876596859825</v>
      </c>
      <c r="N365" s="140"/>
      <c r="O365" s="140"/>
    </row>
    <row r="366" spans="1:15" s="80" customFormat="1" ht="36" customHeight="1" hidden="1">
      <c r="A366" s="157" t="s">
        <v>138</v>
      </c>
      <c r="B366" s="200">
        <v>8340</v>
      </c>
      <c r="C366" s="161" t="s">
        <v>200</v>
      </c>
      <c r="D366" s="111" t="s">
        <v>157</v>
      </c>
      <c r="E366" s="1285"/>
      <c r="F366" s="1284"/>
      <c r="G366" s="569"/>
      <c r="H366" s="1285">
        <f>H367</f>
        <v>0</v>
      </c>
      <c r="I366" s="1285">
        <f>I367</f>
        <v>0</v>
      </c>
      <c r="J366" s="550" t="e">
        <f>I366/H366</f>
        <v>#DIV/0!</v>
      </c>
      <c r="K366" s="116">
        <f aca="true" t="shared" si="98" ref="K366:L383">E366+H366</f>
        <v>0</v>
      </c>
      <c r="L366" s="116">
        <f t="shared" si="98"/>
        <v>0</v>
      </c>
      <c r="M366" s="558" t="e">
        <f aca="true" t="shared" si="99" ref="M366:M400">L366/K366</f>
        <v>#DIV/0!</v>
      </c>
      <c r="N366" s="140"/>
      <c r="O366" s="140"/>
    </row>
    <row r="367" spans="1:15" s="80" customFormat="1" ht="16.5" hidden="1" thickBot="1">
      <c r="A367" s="279"/>
      <c r="B367" s="280"/>
      <c r="C367" s="281"/>
      <c r="D367" s="282" t="s">
        <v>251</v>
      </c>
      <c r="E367" s="1308"/>
      <c r="F367" s="1309"/>
      <c r="G367" s="570"/>
      <c r="H367" s="1322"/>
      <c r="I367" s="1322">
        <v>0</v>
      </c>
      <c r="J367" s="571" t="e">
        <f>I367/H367</f>
        <v>#DIV/0!</v>
      </c>
      <c r="K367" s="393">
        <f t="shared" si="98"/>
        <v>0</v>
      </c>
      <c r="L367" s="393">
        <f t="shared" si="98"/>
        <v>0</v>
      </c>
      <c r="M367" s="572" t="e">
        <f t="shared" si="99"/>
        <v>#DIV/0!</v>
      </c>
      <c r="N367" s="140"/>
      <c r="O367" s="140"/>
    </row>
    <row r="368" spans="1:15" s="80" customFormat="1" ht="63.75" thickBot="1">
      <c r="A368" s="154" t="s">
        <v>108</v>
      </c>
      <c r="B368" s="191"/>
      <c r="C368" s="191"/>
      <c r="D368" s="120" t="s">
        <v>58</v>
      </c>
      <c r="E368" s="1291">
        <f aca="true" t="shared" si="100" ref="E368:F370">E369</f>
        <v>3322510</v>
      </c>
      <c r="F368" s="1292">
        <f>F369</f>
        <v>2314171.75</v>
      </c>
      <c r="G368" s="563">
        <f>F368/E368</f>
        <v>0.696513103045589</v>
      </c>
      <c r="H368" s="1291">
        <f>H369</f>
        <v>10025000</v>
      </c>
      <c r="I368" s="1291">
        <f>I369</f>
        <v>0</v>
      </c>
      <c r="J368" s="563"/>
      <c r="K368" s="121">
        <f t="shared" si="98"/>
        <v>13347510</v>
      </c>
      <c r="L368" s="121">
        <f t="shared" si="98"/>
        <v>2314171.75</v>
      </c>
      <c r="M368" s="564">
        <f t="shared" si="99"/>
        <v>0.173378536521044</v>
      </c>
      <c r="N368" s="140"/>
      <c r="O368" s="140"/>
    </row>
    <row r="369" spans="1:15" s="80" customFormat="1" ht="63.75" thickBot="1">
      <c r="A369" s="158" t="s">
        <v>109</v>
      </c>
      <c r="B369" s="201"/>
      <c r="C369" s="201"/>
      <c r="D369" s="127" t="s">
        <v>58</v>
      </c>
      <c r="E369" s="1310">
        <f t="shared" si="100"/>
        <v>3322510</v>
      </c>
      <c r="F369" s="1311">
        <f t="shared" si="100"/>
        <v>2314171.75</v>
      </c>
      <c r="G369" s="528">
        <f>F369/E369</f>
        <v>0.696513103045589</v>
      </c>
      <c r="H369" s="1310">
        <f>H370+H376</f>
        <v>10025000</v>
      </c>
      <c r="I369" s="1310">
        <f>I370+I376</f>
        <v>0</v>
      </c>
      <c r="J369" s="528"/>
      <c r="K369" s="190">
        <f>E369+H369</f>
        <v>13347510</v>
      </c>
      <c r="L369" s="190">
        <f t="shared" si="98"/>
        <v>2314171.75</v>
      </c>
      <c r="M369" s="553">
        <f t="shared" si="99"/>
        <v>0.173378536521044</v>
      </c>
      <c r="N369" s="140"/>
      <c r="O369" s="140"/>
    </row>
    <row r="370" spans="1:15" s="80" customFormat="1" ht="63">
      <c r="A370" s="155" t="s">
        <v>110</v>
      </c>
      <c r="B370" s="160" t="s">
        <v>87</v>
      </c>
      <c r="C370" s="160" t="s">
        <v>195</v>
      </c>
      <c r="D370" s="125" t="s">
        <v>88</v>
      </c>
      <c r="E370" s="1312">
        <f t="shared" si="100"/>
        <v>3322510</v>
      </c>
      <c r="F370" s="1313">
        <f t="shared" si="100"/>
        <v>2314171.75</v>
      </c>
      <c r="G370" s="554">
        <f>F370/E370</f>
        <v>0.696513103045589</v>
      </c>
      <c r="H370" s="1312"/>
      <c r="I370" s="1312"/>
      <c r="J370" s="555"/>
      <c r="K370" s="346">
        <f t="shared" si="98"/>
        <v>3322510</v>
      </c>
      <c r="L370" s="346">
        <f t="shared" si="98"/>
        <v>2314171.75</v>
      </c>
      <c r="M370" s="692">
        <f t="shared" si="99"/>
        <v>0.696513103045589</v>
      </c>
      <c r="N370" s="140"/>
      <c r="O370" s="140"/>
    </row>
    <row r="371" spans="1:15" s="80" customFormat="1" ht="15.75">
      <c r="A371" s="122"/>
      <c r="B371" s="186"/>
      <c r="C371" s="186"/>
      <c r="D371" s="109" t="s">
        <v>248</v>
      </c>
      <c r="E371" s="1280">
        <v>3322510</v>
      </c>
      <c r="F371" s="1284">
        <v>2314171.75</v>
      </c>
      <c r="G371" s="532">
        <f>F371/E371</f>
        <v>0.696513103045589</v>
      </c>
      <c r="H371" s="1280"/>
      <c r="I371" s="1285"/>
      <c r="J371" s="552"/>
      <c r="K371" s="388">
        <f t="shared" si="98"/>
        <v>3322510</v>
      </c>
      <c r="L371" s="388">
        <f t="shared" si="98"/>
        <v>2314171.75</v>
      </c>
      <c r="M371" s="591">
        <f t="shared" si="99"/>
        <v>0.696513103045589</v>
      </c>
      <c r="N371" s="140"/>
      <c r="O371" s="140"/>
    </row>
    <row r="372" spans="1:15" s="80" customFormat="1" ht="15.75" customHeight="1">
      <c r="A372" s="110"/>
      <c r="B372" s="161"/>
      <c r="C372" s="161"/>
      <c r="D372" s="112" t="s">
        <v>249</v>
      </c>
      <c r="E372" s="1285">
        <v>3135882</v>
      </c>
      <c r="F372" s="1284">
        <v>2144084.75</v>
      </c>
      <c r="G372" s="534">
        <f>F372/E372</f>
        <v>0.6837262212034764</v>
      </c>
      <c r="H372" s="1285"/>
      <c r="I372" s="1285"/>
      <c r="J372" s="541"/>
      <c r="K372" s="116">
        <f t="shared" si="98"/>
        <v>3135882</v>
      </c>
      <c r="L372" s="116">
        <f t="shared" si="98"/>
        <v>2144084.75</v>
      </c>
      <c r="M372" s="592">
        <f t="shared" si="99"/>
        <v>0.6837262212034764</v>
      </c>
      <c r="N372" s="140"/>
      <c r="O372" s="140"/>
    </row>
    <row r="373" spans="1:15" s="80" customFormat="1" ht="15.75" hidden="1">
      <c r="A373" s="122"/>
      <c r="B373" s="186"/>
      <c r="C373" s="186"/>
      <c r="D373" s="109" t="s">
        <v>251</v>
      </c>
      <c r="E373" s="1280"/>
      <c r="F373" s="1284"/>
      <c r="G373" s="532"/>
      <c r="H373" s="1280"/>
      <c r="I373" s="1280"/>
      <c r="J373" s="551"/>
      <c r="K373" s="116">
        <f t="shared" si="98"/>
        <v>0</v>
      </c>
      <c r="L373" s="116">
        <f t="shared" si="98"/>
        <v>0</v>
      </c>
      <c r="M373" s="592" t="e">
        <f t="shared" si="99"/>
        <v>#DIV/0!</v>
      </c>
      <c r="N373" s="140"/>
      <c r="O373" s="140"/>
    </row>
    <row r="374" spans="1:15" s="80" customFormat="1" ht="15.75" hidden="1">
      <c r="A374" s="110"/>
      <c r="B374" s="161"/>
      <c r="C374" s="161"/>
      <c r="D374" s="112" t="s">
        <v>252</v>
      </c>
      <c r="E374" s="1285"/>
      <c r="F374" s="1284"/>
      <c r="G374" s="534"/>
      <c r="H374" s="1285"/>
      <c r="I374" s="1285"/>
      <c r="J374" s="550"/>
      <c r="K374" s="116">
        <f t="shared" si="98"/>
        <v>0</v>
      </c>
      <c r="L374" s="116">
        <f t="shared" si="98"/>
        <v>0</v>
      </c>
      <c r="M374" s="592" t="e">
        <f t="shared" si="99"/>
        <v>#DIV/0!</v>
      </c>
      <c r="N374" s="140"/>
      <c r="O374" s="140"/>
    </row>
    <row r="375" spans="1:15" s="80" customFormat="1" ht="15.75" hidden="1">
      <c r="A375" s="382"/>
      <c r="B375" s="655"/>
      <c r="C375" s="655"/>
      <c r="D375" s="462" t="s">
        <v>252</v>
      </c>
      <c r="E375" s="1303"/>
      <c r="F375" s="1298"/>
      <c r="G375" s="573"/>
      <c r="H375" s="1303"/>
      <c r="I375" s="1303"/>
      <c r="J375" s="573"/>
      <c r="K375" s="116">
        <f t="shared" si="98"/>
        <v>0</v>
      </c>
      <c r="L375" s="116">
        <f t="shared" si="98"/>
        <v>0</v>
      </c>
      <c r="M375" s="592" t="e">
        <f t="shared" si="99"/>
        <v>#DIV/0!</v>
      </c>
      <c r="N375" s="140"/>
      <c r="O375" s="140"/>
    </row>
    <row r="376" spans="1:15" s="80" customFormat="1" ht="47.25">
      <c r="A376" s="161" t="s">
        <v>699</v>
      </c>
      <c r="B376" s="161" t="s">
        <v>700</v>
      </c>
      <c r="C376" s="1330" t="s">
        <v>215</v>
      </c>
      <c r="D376" s="112" t="s">
        <v>701</v>
      </c>
      <c r="E376" s="1285"/>
      <c r="F376" s="1280"/>
      <c r="G376" s="534"/>
      <c r="H376" s="1285">
        <f>H377</f>
        <v>10025000</v>
      </c>
      <c r="I376" s="1285">
        <f>I377</f>
        <v>0</v>
      </c>
      <c r="J376" s="534">
        <f>I376/H376</f>
        <v>0</v>
      </c>
      <c r="K376" s="116">
        <f t="shared" si="98"/>
        <v>10025000</v>
      </c>
      <c r="L376" s="116">
        <f t="shared" si="98"/>
        <v>0</v>
      </c>
      <c r="M376" s="592">
        <f t="shared" si="99"/>
        <v>0</v>
      </c>
      <c r="N376" s="140"/>
      <c r="O376" s="140"/>
    </row>
    <row r="377" spans="1:15" s="80" customFormat="1" ht="15.75">
      <c r="A377" s="601"/>
      <c r="B377" s="601"/>
      <c r="C377" s="1333"/>
      <c r="D377" s="126" t="s">
        <v>251</v>
      </c>
      <c r="E377" s="1289"/>
      <c r="F377" s="1290"/>
      <c r="G377" s="1318"/>
      <c r="H377" s="1289">
        <f>H378</f>
        <v>10025000</v>
      </c>
      <c r="I377" s="1289">
        <f>I378</f>
        <v>0</v>
      </c>
      <c r="J377" s="534">
        <f>I377/H377</f>
        <v>0</v>
      </c>
      <c r="K377" s="116">
        <f t="shared" si="98"/>
        <v>10025000</v>
      </c>
      <c r="L377" s="116">
        <f t="shared" si="98"/>
        <v>0</v>
      </c>
      <c r="M377" s="592">
        <f t="shared" si="99"/>
        <v>0</v>
      </c>
      <c r="N377" s="140"/>
      <c r="O377" s="140"/>
    </row>
    <row r="378" spans="1:15" s="80" customFormat="1" ht="16.5" thickBot="1">
      <c r="A378" s="601"/>
      <c r="B378" s="601"/>
      <c r="C378" s="601"/>
      <c r="D378" s="462" t="s">
        <v>252</v>
      </c>
      <c r="E378" s="1289"/>
      <c r="F378" s="1290"/>
      <c r="G378" s="1318"/>
      <c r="H378" s="1289">
        <v>10025000</v>
      </c>
      <c r="I378" s="1289">
        <v>0</v>
      </c>
      <c r="J378" s="1318">
        <f>I378/H378</f>
        <v>0</v>
      </c>
      <c r="K378" s="116">
        <f t="shared" si="98"/>
        <v>10025000</v>
      </c>
      <c r="L378" s="116">
        <f t="shared" si="98"/>
        <v>0</v>
      </c>
      <c r="M378" s="592">
        <f t="shared" si="99"/>
        <v>0</v>
      </c>
      <c r="N378" s="140"/>
      <c r="O378" s="140"/>
    </row>
    <row r="379" spans="1:15" ht="53.25" customHeight="1" thickBot="1">
      <c r="A379" s="154" t="s">
        <v>111</v>
      </c>
      <c r="B379" s="191"/>
      <c r="C379" s="191"/>
      <c r="D379" s="120" t="s">
        <v>59</v>
      </c>
      <c r="E379" s="1291">
        <f aca="true" t="shared" si="101" ref="E379:F381">E380</f>
        <v>3337950</v>
      </c>
      <c r="F379" s="1292">
        <f t="shared" si="101"/>
        <v>2460145.56</v>
      </c>
      <c r="G379" s="563">
        <f>F379/E379</f>
        <v>0.7370228912955556</v>
      </c>
      <c r="H379" s="1291"/>
      <c r="I379" s="1291"/>
      <c r="J379" s="566"/>
      <c r="K379" s="121">
        <f t="shared" si="98"/>
        <v>3337950</v>
      </c>
      <c r="L379" s="121">
        <f t="shared" si="98"/>
        <v>2460145.56</v>
      </c>
      <c r="M379" s="564">
        <f t="shared" si="99"/>
        <v>0.7370228912955556</v>
      </c>
      <c r="N379" s="140"/>
      <c r="O379" s="140"/>
    </row>
    <row r="380" spans="1:15" ht="53.25" customHeight="1">
      <c r="A380" s="685" t="s">
        <v>112</v>
      </c>
      <c r="B380" s="686"/>
      <c r="C380" s="686"/>
      <c r="D380" s="687" t="s">
        <v>59</v>
      </c>
      <c r="E380" s="1283">
        <f t="shared" si="101"/>
        <v>3337950</v>
      </c>
      <c r="F380" s="1283">
        <f t="shared" si="101"/>
        <v>2460145.56</v>
      </c>
      <c r="G380" s="689">
        <f>F380/E380</f>
        <v>0.7370228912955556</v>
      </c>
      <c r="H380" s="1283"/>
      <c r="I380" s="1283"/>
      <c r="J380" s="690"/>
      <c r="K380" s="688">
        <f>E380+H380</f>
        <v>3337950</v>
      </c>
      <c r="L380" s="688">
        <f t="shared" si="98"/>
        <v>2460145.56</v>
      </c>
      <c r="M380" s="691">
        <f t="shared" si="99"/>
        <v>0.7370228912955556</v>
      </c>
      <c r="N380" s="140"/>
      <c r="O380" s="140"/>
    </row>
    <row r="381" spans="1:15" ht="66" customHeight="1">
      <c r="A381" s="113" t="s">
        <v>113</v>
      </c>
      <c r="B381" s="164" t="s">
        <v>87</v>
      </c>
      <c r="C381" s="164" t="s">
        <v>195</v>
      </c>
      <c r="D381" s="117" t="s">
        <v>88</v>
      </c>
      <c r="E381" s="1277">
        <f t="shared" si="101"/>
        <v>3337950</v>
      </c>
      <c r="F381" s="1278">
        <f t="shared" si="101"/>
        <v>2460145.56</v>
      </c>
      <c r="G381" s="529">
        <f>F381/E381</f>
        <v>0.7370228912955556</v>
      </c>
      <c r="H381" s="1277"/>
      <c r="I381" s="1277"/>
      <c r="J381" s="544"/>
      <c r="K381" s="387">
        <f t="shared" si="98"/>
        <v>3337950</v>
      </c>
      <c r="L381" s="387">
        <f t="shared" si="98"/>
        <v>2460145.56</v>
      </c>
      <c r="M381" s="562">
        <f t="shared" si="99"/>
        <v>0.7370228912955556</v>
      </c>
      <c r="N381" s="140"/>
      <c r="O381" s="140"/>
    </row>
    <row r="382" spans="1:15" ht="15.75">
      <c r="A382" s="122"/>
      <c r="B382" s="186"/>
      <c r="C382" s="186"/>
      <c r="D382" s="109" t="s">
        <v>248</v>
      </c>
      <c r="E382" s="1280">
        <v>3337950</v>
      </c>
      <c r="F382" s="1284">
        <v>2460145.56</v>
      </c>
      <c r="G382" s="532">
        <f>F382/E382</f>
        <v>0.7370228912955556</v>
      </c>
      <c r="H382" s="1280"/>
      <c r="I382" s="1285"/>
      <c r="J382" s="552"/>
      <c r="K382" s="388">
        <f t="shared" si="98"/>
        <v>3337950</v>
      </c>
      <c r="L382" s="388">
        <f t="shared" si="98"/>
        <v>2460145.56</v>
      </c>
      <c r="M382" s="538">
        <f t="shared" si="99"/>
        <v>0.7370228912955556</v>
      </c>
      <c r="N382" s="140"/>
      <c r="O382" s="140"/>
    </row>
    <row r="383" spans="1:15" ht="16.5" thickBot="1">
      <c r="A383" s="110"/>
      <c r="B383" s="161"/>
      <c r="C383" s="161"/>
      <c r="D383" s="112" t="s">
        <v>249</v>
      </c>
      <c r="E383" s="1285">
        <v>3221565</v>
      </c>
      <c r="F383" s="1286">
        <v>2357616.19</v>
      </c>
      <c r="G383" s="534">
        <f>F383/E383</f>
        <v>0.7318232567090839</v>
      </c>
      <c r="H383" s="1285"/>
      <c r="I383" s="1285"/>
      <c r="J383" s="541"/>
      <c r="K383" s="116">
        <f t="shared" si="98"/>
        <v>3221565</v>
      </c>
      <c r="L383" s="116">
        <f t="shared" si="98"/>
        <v>2357616.19</v>
      </c>
      <c r="M383" s="556">
        <f t="shared" si="99"/>
        <v>0.7318232567090839</v>
      </c>
      <c r="N383" s="140"/>
      <c r="O383" s="140"/>
    </row>
    <row r="384" spans="1:15" s="80" customFormat="1" ht="23.25" customHeight="1" hidden="1">
      <c r="A384" s="122"/>
      <c r="B384" s="186"/>
      <c r="C384" s="186"/>
      <c r="D384" s="109" t="s">
        <v>251</v>
      </c>
      <c r="E384" s="1280"/>
      <c r="F384" s="1284"/>
      <c r="G384" s="532"/>
      <c r="H384" s="1280"/>
      <c r="I384" s="1280"/>
      <c r="J384" s="551" t="e">
        <f>I384/H384</f>
        <v>#DIV/0!</v>
      </c>
      <c r="K384" s="388">
        <f aca="true" t="shared" si="102" ref="K384:L393">E384+H384</f>
        <v>0</v>
      </c>
      <c r="L384" s="388">
        <f t="shared" si="102"/>
        <v>0</v>
      </c>
      <c r="M384" s="557" t="e">
        <f>L384/K384</f>
        <v>#DIV/0!</v>
      </c>
      <c r="N384" s="140"/>
      <c r="O384" s="140"/>
    </row>
    <row r="385" spans="1:15" s="80" customFormat="1" ht="23.25" customHeight="1" hidden="1">
      <c r="A385" s="110"/>
      <c r="B385" s="161"/>
      <c r="C385" s="161"/>
      <c r="D385" s="112" t="s">
        <v>252</v>
      </c>
      <c r="E385" s="1285"/>
      <c r="F385" s="1284"/>
      <c r="G385" s="534"/>
      <c r="H385" s="1285"/>
      <c r="I385" s="1285"/>
      <c r="J385" s="550" t="e">
        <f>I385/H385</f>
        <v>#DIV/0!</v>
      </c>
      <c r="K385" s="116">
        <f t="shared" si="102"/>
        <v>0</v>
      </c>
      <c r="L385" s="116">
        <f t="shared" si="102"/>
        <v>0</v>
      </c>
      <c r="M385" s="558" t="e">
        <f>L385/K385</f>
        <v>#DIV/0!</v>
      </c>
      <c r="N385" s="140"/>
      <c r="O385" s="140"/>
    </row>
    <row r="386" spans="1:15" s="144" customFormat="1" ht="58.5" customHeight="1" thickBot="1">
      <c r="A386" s="176" t="s">
        <v>139</v>
      </c>
      <c r="B386" s="191"/>
      <c r="C386" s="191"/>
      <c r="D386" s="120" t="s">
        <v>60</v>
      </c>
      <c r="E386" s="1291">
        <f>E387</f>
        <v>14194243</v>
      </c>
      <c r="F386" s="1292">
        <f>F387</f>
        <v>1828321.92</v>
      </c>
      <c r="G386" s="563">
        <f aca="true" t="shared" si="103" ref="G386:G411">F386/E386</f>
        <v>0.12880728616524317</v>
      </c>
      <c r="H386" s="1291">
        <f>H387</f>
        <v>361400</v>
      </c>
      <c r="I386" s="1291">
        <f>I387</f>
        <v>3939706.8</v>
      </c>
      <c r="J386" s="1689" t="s">
        <v>736</v>
      </c>
      <c r="K386" s="121">
        <f t="shared" si="102"/>
        <v>14555643</v>
      </c>
      <c r="L386" s="121">
        <f t="shared" si="102"/>
        <v>5768028.72</v>
      </c>
      <c r="M386" s="564">
        <f t="shared" si="99"/>
        <v>0.39627440161867117</v>
      </c>
      <c r="N386" s="140"/>
      <c r="O386" s="140"/>
    </row>
    <row r="387" spans="1:15" s="123" customFormat="1" ht="57" customHeight="1">
      <c r="A387" s="678" t="s">
        <v>140</v>
      </c>
      <c r="B387" s="679"/>
      <c r="C387" s="679"/>
      <c r="D387" s="680" t="s">
        <v>60</v>
      </c>
      <c r="E387" s="1314">
        <f>E388+E397+E401+E399</f>
        <v>14194243</v>
      </c>
      <c r="F387" s="1314">
        <f>F388+F397+F401+F399</f>
        <v>1828321.92</v>
      </c>
      <c r="G387" s="682">
        <f t="shared" si="103"/>
        <v>0.12880728616524317</v>
      </c>
      <c r="H387" s="1314">
        <f>H388+H391+H394+H397+H401</f>
        <v>361400</v>
      </c>
      <c r="I387" s="1314">
        <f>I388+I391+I394+I397+I401</f>
        <v>3939706.8</v>
      </c>
      <c r="J387" s="1506" t="s">
        <v>736</v>
      </c>
      <c r="K387" s="681">
        <f t="shared" si="102"/>
        <v>14555643</v>
      </c>
      <c r="L387" s="681">
        <f t="shared" si="102"/>
        <v>5768028.72</v>
      </c>
      <c r="M387" s="684">
        <f t="shared" si="99"/>
        <v>0.39627440161867117</v>
      </c>
      <c r="N387" s="140"/>
      <c r="O387" s="140"/>
    </row>
    <row r="388" spans="1:15" s="123" customFormat="1" ht="72.75" customHeight="1">
      <c r="A388" s="157" t="s">
        <v>159</v>
      </c>
      <c r="B388" s="161" t="s">
        <v>87</v>
      </c>
      <c r="C388" s="161" t="s">
        <v>195</v>
      </c>
      <c r="D388" s="112" t="s">
        <v>88</v>
      </c>
      <c r="E388" s="1285">
        <f>E389</f>
        <v>2444653</v>
      </c>
      <c r="F388" s="1285">
        <f>F389</f>
        <v>1505218.3</v>
      </c>
      <c r="G388" s="534">
        <f t="shared" si="103"/>
        <v>0.6157185907365994</v>
      </c>
      <c r="H388" s="1285"/>
      <c r="I388" s="1285"/>
      <c r="J388" s="550"/>
      <c r="K388" s="116">
        <f t="shared" si="102"/>
        <v>2444653</v>
      </c>
      <c r="L388" s="116">
        <f t="shared" si="102"/>
        <v>1505218.3</v>
      </c>
      <c r="M388" s="556">
        <f t="shared" si="99"/>
        <v>0.6157185907365994</v>
      </c>
      <c r="N388" s="140"/>
      <c r="O388" s="140"/>
    </row>
    <row r="389" spans="1:15" s="123" customFormat="1" ht="16.5" customHeight="1">
      <c r="A389" s="122"/>
      <c r="B389" s="186"/>
      <c r="C389" s="186"/>
      <c r="D389" s="109" t="s">
        <v>248</v>
      </c>
      <c r="E389" s="1280">
        <v>2444653</v>
      </c>
      <c r="F389" s="1284">
        <v>1505218.3</v>
      </c>
      <c r="G389" s="532">
        <f t="shared" si="103"/>
        <v>0.6157185907365994</v>
      </c>
      <c r="H389" s="1280"/>
      <c r="I389" s="1285"/>
      <c r="J389" s="388"/>
      <c r="K389" s="388">
        <f t="shared" si="102"/>
        <v>2444653</v>
      </c>
      <c r="L389" s="388">
        <f t="shared" si="102"/>
        <v>1505218.3</v>
      </c>
      <c r="M389" s="538">
        <f t="shared" si="99"/>
        <v>0.6157185907365994</v>
      </c>
      <c r="N389" s="140"/>
      <c r="O389" s="140"/>
    </row>
    <row r="390" spans="1:15" s="123" customFormat="1" ht="16.5" customHeight="1">
      <c r="A390" s="110"/>
      <c r="B390" s="161"/>
      <c r="C390" s="161"/>
      <c r="D390" s="112" t="s">
        <v>249</v>
      </c>
      <c r="E390" s="1285">
        <v>2372386</v>
      </c>
      <c r="F390" s="1286">
        <v>1464953.24</v>
      </c>
      <c r="G390" s="534">
        <f t="shared" si="103"/>
        <v>0.617502059108425</v>
      </c>
      <c r="H390" s="1285"/>
      <c r="I390" s="1285"/>
      <c r="J390" s="116"/>
      <c r="K390" s="116">
        <f>E390+H390</f>
        <v>2372386</v>
      </c>
      <c r="L390" s="116">
        <f t="shared" si="102"/>
        <v>1464953.24</v>
      </c>
      <c r="M390" s="556">
        <f t="shared" si="99"/>
        <v>0.617502059108425</v>
      </c>
      <c r="N390" s="140"/>
      <c r="O390" s="140"/>
    </row>
    <row r="391" spans="1:15" s="123" customFormat="1" ht="31.5">
      <c r="A391" s="113" t="s">
        <v>510</v>
      </c>
      <c r="B391" s="106" t="s">
        <v>216</v>
      </c>
      <c r="C391" s="106" t="s">
        <v>63</v>
      </c>
      <c r="D391" s="117" t="s">
        <v>511</v>
      </c>
      <c r="E391" s="1285"/>
      <c r="F391" s="1286"/>
      <c r="G391" s="534"/>
      <c r="H391" s="1285"/>
      <c r="I391" s="1285">
        <f>I392+I393</f>
        <v>3894506.8</v>
      </c>
      <c r="J391" s="116"/>
      <c r="K391" s="116">
        <f>E391+H391</f>
        <v>0</v>
      </c>
      <c r="L391" s="116">
        <f>F391+I391</f>
        <v>3894506.8</v>
      </c>
      <c r="M391" s="556"/>
      <c r="N391" s="140"/>
      <c r="O391" s="140"/>
    </row>
    <row r="392" spans="1:15" s="123" customFormat="1" ht="16.5" customHeight="1">
      <c r="A392" s="113"/>
      <c r="B392" s="106"/>
      <c r="C392" s="106"/>
      <c r="D392" s="109" t="s">
        <v>248</v>
      </c>
      <c r="E392" s="1285"/>
      <c r="F392" s="1286"/>
      <c r="G392" s="534"/>
      <c r="H392" s="1285"/>
      <c r="I392" s="1280">
        <v>709701.04</v>
      </c>
      <c r="J392" s="388"/>
      <c r="K392" s="116">
        <f t="shared" si="102"/>
        <v>0</v>
      </c>
      <c r="L392" s="388">
        <f>F392+I392</f>
        <v>709701.04</v>
      </c>
      <c r="M392" s="556"/>
      <c r="N392" s="140"/>
      <c r="O392" s="140"/>
    </row>
    <row r="393" spans="1:15" s="123" customFormat="1" ht="16.5" customHeight="1">
      <c r="A393" s="113"/>
      <c r="B393" s="106"/>
      <c r="C393" s="106"/>
      <c r="D393" s="109" t="s">
        <v>251</v>
      </c>
      <c r="E393" s="1285"/>
      <c r="F393" s="1286"/>
      <c r="G393" s="534"/>
      <c r="H393" s="1285"/>
      <c r="I393" s="1280">
        <v>3184805.76</v>
      </c>
      <c r="J393" s="388"/>
      <c r="K393" s="116">
        <f t="shared" si="102"/>
        <v>0</v>
      </c>
      <c r="L393" s="388">
        <f>F393+I393</f>
        <v>3184805.76</v>
      </c>
      <c r="M393" s="556"/>
      <c r="N393" s="140"/>
      <c r="O393" s="140"/>
    </row>
    <row r="394" spans="1:15" s="80" customFormat="1" ht="82.5" customHeight="1">
      <c r="A394" s="163" t="s">
        <v>74</v>
      </c>
      <c r="B394" s="106" t="s">
        <v>75</v>
      </c>
      <c r="C394" s="106" t="s">
        <v>198</v>
      </c>
      <c r="D394" s="117" t="s">
        <v>76</v>
      </c>
      <c r="E394" s="1285"/>
      <c r="F394" s="1284"/>
      <c r="G394" s="534"/>
      <c r="H394" s="1285">
        <f>H395</f>
        <v>61400</v>
      </c>
      <c r="I394" s="1285">
        <f>I395</f>
        <v>45200</v>
      </c>
      <c r="J394" s="550">
        <f>I394/H394</f>
        <v>0.7361563517915309</v>
      </c>
      <c r="K394" s="116">
        <f aca="true" t="shared" si="104" ref="K394:L396">E394+H394</f>
        <v>61400</v>
      </c>
      <c r="L394" s="116">
        <f t="shared" si="104"/>
        <v>45200</v>
      </c>
      <c r="M394" s="558">
        <f>L394/K394</f>
        <v>0.7361563517915309</v>
      </c>
      <c r="N394" s="140"/>
      <c r="O394" s="140"/>
    </row>
    <row r="395" spans="1:15" s="80" customFormat="1" ht="22.5" customHeight="1">
      <c r="A395" s="122"/>
      <c r="B395" s="186"/>
      <c r="C395" s="186"/>
      <c r="D395" s="109" t="s">
        <v>251</v>
      </c>
      <c r="E395" s="1280"/>
      <c r="F395" s="1284"/>
      <c r="G395" s="532"/>
      <c r="H395" s="1280">
        <f>H396</f>
        <v>61400</v>
      </c>
      <c r="I395" s="1280">
        <f>I396</f>
        <v>45200</v>
      </c>
      <c r="J395" s="550">
        <f>I395/H395</f>
        <v>0.7361563517915309</v>
      </c>
      <c r="K395" s="388">
        <f t="shared" si="104"/>
        <v>61400</v>
      </c>
      <c r="L395" s="388">
        <f t="shared" si="104"/>
        <v>45200</v>
      </c>
      <c r="M395" s="557">
        <f>L395/K395</f>
        <v>0.7361563517915309</v>
      </c>
      <c r="N395" s="140"/>
      <c r="O395" s="140"/>
    </row>
    <row r="396" spans="1:15" s="80" customFormat="1" ht="22.5" customHeight="1">
      <c r="A396" s="110"/>
      <c r="B396" s="161"/>
      <c r="C396" s="161"/>
      <c r="D396" s="112" t="s">
        <v>252</v>
      </c>
      <c r="E396" s="1285"/>
      <c r="F396" s="1284"/>
      <c r="G396" s="534"/>
      <c r="H396" s="1285">
        <v>61400</v>
      </c>
      <c r="I396" s="1285">
        <v>45200</v>
      </c>
      <c r="J396" s="550">
        <f>I396/H396</f>
        <v>0.7361563517915309</v>
      </c>
      <c r="K396" s="116">
        <f t="shared" si="104"/>
        <v>61400</v>
      </c>
      <c r="L396" s="116">
        <f t="shared" si="104"/>
        <v>45200</v>
      </c>
      <c r="M396" s="558">
        <f>L396/K396</f>
        <v>0.7361563517915309</v>
      </c>
      <c r="N396" s="140"/>
      <c r="O396" s="140"/>
    </row>
    <row r="397" spans="1:15" s="80" customFormat="1" ht="31.5">
      <c r="A397" s="110" t="s">
        <v>141</v>
      </c>
      <c r="B397" s="128" t="s">
        <v>114</v>
      </c>
      <c r="C397" s="128" t="s">
        <v>198</v>
      </c>
      <c r="D397" s="112" t="s">
        <v>142</v>
      </c>
      <c r="E397" s="1285">
        <f>E398</f>
        <v>120080</v>
      </c>
      <c r="F397" s="1285">
        <f>F398</f>
        <v>108367.62</v>
      </c>
      <c r="G397" s="534">
        <f aca="true" t="shared" si="105" ref="G397:G402">F397/E397</f>
        <v>0.9024618587608261</v>
      </c>
      <c r="H397" s="1285"/>
      <c r="I397" s="1285"/>
      <c r="J397" s="116"/>
      <c r="K397" s="116">
        <f aca="true" t="shared" si="106" ref="K397:L402">E397+H397</f>
        <v>120080</v>
      </c>
      <c r="L397" s="116">
        <f t="shared" si="106"/>
        <v>108367.62</v>
      </c>
      <c r="M397" s="556">
        <f t="shared" si="99"/>
        <v>0.9024618587608261</v>
      </c>
      <c r="N397" s="140"/>
      <c r="O397" s="140"/>
    </row>
    <row r="398" spans="1:15" s="123" customFormat="1" ht="15.75">
      <c r="A398" s="122"/>
      <c r="B398" s="129"/>
      <c r="C398" s="129"/>
      <c r="D398" s="109" t="s">
        <v>248</v>
      </c>
      <c r="E398" s="1280">
        <v>120080</v>
      </c>
      <c r="F398" s="1280">
        <v>108367.62</v>
      </c>
      <c r="G398" s="532">
        <f t="shared" si="105"/>
        <v>0.9024618587608261</v>
      </c>
      <c r="H398" s="1280"/>
      <c r="I398" s="1285"/>
      <c r="J398" s="388"/>
      <c r="K398" s="388">
        <f t="shared" si="106"/>
        <v>120080</v>
      </c>
      <c r="L398" s="388">
        <f t="shared" si="106"/>
        <v>108367.62</v>
      </c>
      <c r="M398" s="538">
        <f t="shared" si="99"/>
        <v>0.9024618587608261</v>
      </c>
      <c r="N398" s="140"/>
      <c r="O398" s="140"/>
    </row>
    <row r="399" spans="1:15" s="123" customFormat="1" ht="47.25">
      <c r="A399" s="122" t="s">
        <v>692</v>
      </c>
      <c r="B399" s="129" t="s">
        <v>427</v>
      </c>
      <c r="C399" s="1331" t="s">
        <v>199</v>
      </c>
      <c r="D399" s="1279" t="s">
        <v>502</v>
      </c>
      <c r="E399" s="1280">
        <f>E400</f>
        <v>11264887</v>
      </c>
      <c r="F399" s="1280">
        <f>F400</f>
        <v>0</v>
      </c>
      <c r="G399" s="532">
        <f t="shared" si="105"/>
        <v>0</v>
      </c>
      <c r="H399" s="1280"/>
      <c r="I399" s="1285"/>
      <c r="J399" s="388"/>
      <c r="K399" s="388">
        <f t="shared" si="106"/>
        <v>11264887</v>
      </c>
      <c r="L399" s="388">
        <f t="shared" si="106"/>
        <v>0</v>
      </c>
      <c r="M399" s="538">
        <f t="shared" si="99"/>
        <v>0</v>
      </c>
      <c r="N399" s="140"/>
      <c r="O399" s="140"/>
    </row>
    <row r="400" spans="1:15" s="123" customFormat="1" ht="15.75">
      <c r="A400" s="122"/>
      <c r="B400" s="129"/>
      <c r="C400" s="129"/>
      <c r="D400" s="109" t="s">
        <v>248</v>
      </c>
      <c r="E400" s="1280">
        <v>11264887</v>
      </c>
      <c r="F400" s="1280">
        <v>0</v>
      </c>
      <c r="G400" s="532">
        <f t="shared" si="105"/>
        <v>0</v>
      </c>
      <c r="H400" s="1280"/>
      <c r="I400" s="1285"/>
      <c r="J400" s="388"/>
      <c r="K400" s="388">
        <f t="shared" si="106"/>
        <v>11264887</v>
      </c>
      <c r="L400" s="388">
        <f t="shared" si="106"/>
        <v>0</v>
      </c>
      <c r="M400" s="538">
        <f t="shared" si="99"/>
        <v>0</v>
      </c>
      <c r="N400" s="140"/>
      <c r="O400" s="140"/>
    </row>
    <row r="401" spans="1:15" s="80" customFormat="1" ht="31.5">
      <c r="A401" s="110" t="s">
        <v>623</v>
      </c>
      <c r="B401" s="128" t="s">
        <v>661</v>
      </c>
      <c r="C401" s="128" t="s">
        <v>624</v>
      </c>
      <c r="D401" s="112" t="s">
        <v>625</v>
      </c>
      <c r="E401" s="1285">
        <f>E402</f>
        <v>364623</v>
      </c>
      <c r="F401" s="1285">
        <f>F402</f>
        <v>214736</v>
      </c>
      <c r="G401" s="534">
        <f t="shared" si="105"/>
        <v>0.5889260962692974</v>
      </c>
      <c r="H401" s="1285">
        <f>H402</f>
        <v>300000</v>
      </c>
      <c r="I401" s="1285">
        <v>0</v>
      </c>
      <c r="J401" s="116"/>
      <c r="K401" s="116">
        <f t="shared" si="106"/>
        <v>664623</v>
      </c>
      <c r="L401" s="116">
        <f t="shared" si="106"/>
        <v>214736</v>
      </c>
      <c r="M401" s="556">
        <f>L401/K401</f>
        <v>0.32309444602428744</v>
      </c>
      <c r="N401" s="140"/>
      <c r="O401" s="140"/>
    </row>
    <row r="402" spans="1:15" s="123" customFormat="1" ht="16.5" thickBot="1">
      <c r="A402" s="483"/>
      <c r="B402" s="482"/>
      <c r="C402" s="482"/>
      <c r="D402" s="109" t="s">
        <v>248</v>
      </c>
      <c r="E402" s="1297">
        <v>364623</v>
      </c>
      <c r="F402" s="1298">
        <v>214736</v>
      </c>
      <c r="G402" s="532">
        <f t="shared" si="105"/>
        <v>0.5889260962692974</v>
      </c>
      <c r="H402" s="1297">
        <v>300000</v>
      </c>
      <c r="I402" s="1303">
        <v>0</v>
      </c>
      <c r="J402" s="392"/>
      <c r="K402" s="388">
        <f t="shared" si="106"/>
        <v>664623</v>
      </c>
      <c r="L402" s="388">
        <f t="shared" si="106"/>
        <v>214736</v>
      </c>
      <c r="M402" s="538">
        <f>L402/K402</f>
        <v>0.32309444602428744</v>
      </c>
      <c r="N402" s="140"/>
      <c r="O402" s="140"/>
    </row>
    <row r="403" spans="1:15" s="133" customFormat="1" ht="47.25" customHeight="1" thickBot="1">
      <c r="A403" s="176" t="s">
        <v>115</v>
      </c>
      <c r="B403" s="191"/>
      <c r="C403" s="191"/>
      <c r="D403" s="120" t="s">
        <v>61</v>
      </c>
      <c r="E403" s="1291">
        <f aca="true" t="shared" si="107" ref="E403:F405">E404</f>
        <v>46072981</v>
      </c>
      <c r="F403" s="1292">
        <f t="shared" si="107"/>
        <v>31425730.81</v>
      </c>
      <c r="G403" s="563">
        <f t="shared" si="103"/>
        <v>0.682085902147291</v>
      </c>
      <c r="H403" s="1291"/>
      <c r="I403" s="1291"/>
      <c r="J403" s="566"/>
      <c r="K403" s="121">
        <f aca="true" t="shared" si="108" ref="K403:L409">E403+H403</f>
        <v>46072981</v>
      </c>
      <c r="L403" s="121">
        <f t="shared" si="108"/>
        <v>31425730.81</v>
      </c>
      <c r="M403" s="564">
        <f aca="true" t="shared" si="109" ref="M403:M414">L403/K403</f>
        <v>0.682085902147291</v>
      </c>
      <c r="N403" s="140"/>
      <c r="O403" s="140"/>
    </row>
    <row r="404" spans="1:15" s="138" customFormat="1" ht="47.25">
      <c r="A404" s="678" t="s">
        <v>116</v>
      </c>
      <c r="B404" s="679"/>
      <c r="C404" s="679"/>
      <c r="D404" s="680" t="s">
        <v>61</v>
      </c>
      <c r="E404" s="1314">
        <f>E405+E410+E412</f>
        <v>46072981</v>
      </c>
      <c r="F404" s="1314">
        <f>F405+F410+F412</f>
        <v>31425730.81</v>
      </c>
      <c r="G404" s="682">
        <f t="shared" si="103"/>
        <v>0.682085902147291</v>
      </c>
      <c r="H404" s="1314"/>
      <c r="I404" s="1314"/>
      <c r="J404" s="683"/>
      <c r="K404" s="681">
        <f t="shared" si="108"/>
        <v>46072981</v>
      </c>
      <c r="L404" s="681">
        <f t="shared" si="108"/>
        <v>31425730.81</v>
      </c>
      <c r="M404" s="684">
        <f t="shared" si="109"/>
        <v>0.682085902147291</v>
      </c>
      <c r="N404" s="140"/>
      <c r="O404" s="140"/>
    </row>
    <row r="405" spans="1:15" s="133" customFormat="1" ht="66.75" customHeight="1">
      <c r="A405" s="157" t="s">
        <v>117</v>
      </c>
      <c r="B405" s="161" t="s">
        <v>87</v>
      </c>
      <c r="C405" s="161" t="s">
        <v>195</v>
      </c>
      <c r="D405" s="112" t="s">
        <v>88</v>
      </c>
      <c r="E405" s="1285">
        <f t="shared" si="107"/>
        <v>4856581</v>
      </c>
      <c r="F405" s="1286">
        <f t="shared" si="107"/>
        <v>3612130.81</v>
      </c>
      <c r="G405" s="534">
        <f t="shared" si="103"/>
        <v>0.7437600258288701</v>
      </c>
      <c r="H405" s="1285"/>
      <c r="I405" s="1285"/>
      <c r="J405" s="550"/>
      <c r="K405" s="116">
        <f t="shared" si="108"/>
        <v>4856581</v>
      </c>
      <c r="L405" s="116">
        <f t="shared" si="108"/>
        <v>3612130.81</v>
      </c>
      <c r="M405" s="556">
        <f t="shared" si="109"/>
        <v>0.7437600258288701</v>
      </c>
      <c r="N405" s="140"/>
      <c r="O405" s="140"/>
    </row>
    <row r="406" spans="1:15" s="141" customFormat="1" ht="18" customHeight="1">
      <c r="A406" s="122"/>
      <c r="B406" s="186"/>
      <c r="C406" s="186"/>
      <c r="D406" s="109" t="s">
        <v>248</v>
      </c>
      <c r="E406" s="1280">
        <v>4856581</v>
      </c>
      <c r="F406" s="1284">
        <v>3612130.81</v>
      </c>
      <c r="G406" s="532">
        <f t="shared" si="103"/>
        <v>0.7437600258288701</v>
      </c>
      <c r="H406" s="1280"/>
      <c r="I406" s="1280"/>
      <c r="J406" s="552"/>
      <c r="K406" s="388">
        <f t="shared" si="108"/>
        <v>4856581</v>
      </c>
      <c r="L406" s="388">
        <f t="shared" si="108"/>
        <v>3612130.81</v>
      </c>
      <c r="M406" s="538">
        <f t="shared" si="109"/>
        <v>0.7437600258288701</v>
      </c>
      <c r="N406" s="140"/>
      <c r="O406" s="140"/>
    </row>
    <row r="407" spans="1:15" s="133" customFormat="1" ht="18" customHeight="1">
      <c r="A407" s="110"/>
      <c r="B407" s="161"/>
      <c r="C407" s="161"/>
      <c r="D407" s="112" t="s">
        <v>249</v>
      </c>
      <c r="E407" s="1285">
        <v>4654791</v>
      </c>
      <c r="F407" s="1286">
        <v>3505924.38</v>
      </c>
      <c r="G407" s="534">
        <f t="shared" si="103"/>
        <v>0.7531862075010457</v>
      </c>
      <c r="H407" s="1285"/>
      <c r="I407" s="1285"/>
      <c r="J407" s="541"/>
      <c r="K407" s="116">
        <f t="shared" si="108"/>
        <v>4654791</v>
      </c>
      <c r="L407" s="116">
        <f t="shared" si="108"/>
        <v>3505924.38</v>
      </c>
      <c r="M407" s="556">
        <f t="shared" si="109"/>
        <v>0.7531862075010457</v>
      </c>
      <c r="N407" s="140"/>
      <c r="O407" s="140"/>
    </row>
    <row r="408" spans="1:15" s="80" customFormat="1" ht="18" customHeight="1" hidden="1">
      <c r="A408" s="122"/>
      <c r="B408" s="186"/>
      <c r="C408" s="186"/>
      <c r="D408" s="109" t="s">
        <v>251</v>
      </c>
      <c r="E408" s="1280"/>
      <c r="F408" s="1284"/>
      <c r="G408" s="550" t="e">
        <f t="shared" si="103"/>
        <v>#DIV/0!</v>
      </c>
      <c r="H408" s="1280"/>
      <c r="I408" s="1280"/>
      <c r="J408" s="551" t="e">
        <f>I408/H408</f>
        <v>#DIV/0!</v>
      </c>
      <c r="K408" s="388">
        <f t="shared" si="108"/>
        <v>0</v>
      </c>
      <c r="L408" s="116">
        <f>F408+I408</f>
        <v>0</v>
      </c>
      <c r="M408" s="556" t="e">
        <f aca="true" t="shared" si="110" ref="M408:M413">L408/K408</f>
        <v>#DIV/0!</v>
      </c>
      <c r="N408" s="140"/>
      <c r="O408" s="140"/>
    </row>
    <row r="409" spans="1:15" s="80" customFormat="1" ht="18" customHeight="1" hidden="1">
      <c r="A409" s="110"/>
      <c r="B409" s="161"/>
      <c r="C409" s="161"/>
      <c r="D409" s="112" t="s">
        <v>252</v>
      </c>
      <c r="E409" s="1285"/>
      <c r="F409" s="1284"/>
      <c r="G409" s="550" t="e">
        <f t="shared" si="103"/>
        <v>#DIV/0!</v>
      </c>
      <c r="H409" s="1285"/>
      <c r="I409" s="1285"/>
      <c r="J409" s="550" t="e">
        <f>I409/H409</f>
        <v>#DIV/0!</v>
      </c>
      <c r="K409" s="116">
        <f t="shared" si="108"/>
        <v>0</v>
      </c>
      <c r="L409" s="116">
        <f>F409+I409</f>
        <v>0</v>
      </c>
      <c r="M409" s="556" t="e">
        <f t="shared" si="110"/>
        <v>#DIV/0!</v>
      </c>
      <c r="N409" s="140"/>
      <c r="O409" s="140"/>
    </row>
    <row r="410" spans="1:15" s="133" customFormat="1" ht="27.75" customHeight="1">
      <c r="A410" s="110" t="s">
        <v>62</v>
      </c>
      <c r="B410" s="383">
        <v>8710</v>
      </c>
      <c r="C410" s="107" t="s">
        <v>63</v>
      </c>
      <c r="D410" s="114" t="s">
        <v>64</v>
      </c>
      <c r="E410" s="1289">
        <f>E411</f>
        <v>4131200</v>
      </c>
      <c r="F410" s="1289">
        <f>F411</f>
        <v>0</v>
      </c>
      <c r="G410" s="550">
        <f t="shared" si="103"/>
        <v>0</v>
      </c>
      <c r="H410" s="1285"/>
      <c r="I410" s="1285"/>
      <c r="J410" s="541"/>
      <c r="K410" s="116">
        <f aca="true" t="shared" si="111" ref="K410:L413">E410+H410</f>
        <v>4131200</v>
      </c>
      <c r="L410" s="116">
        <f>F410+I410</f>
        <v>0</v>
      </c>
      <c r="M410" s="558">
        <f t="shared" si="110"/>
        <v>0</v>
      </c>
      <c r="N410" s="140"/>
      <c r="O410" s="140"/>
    </row>
    <row r="411" spans="1:15" s="133" customFormat="1" ht="21.75" customHeight="1">
      <c r="A411" s="110"/>
      <c r="B411" s="161"/>
      <c r="C411" s="161"/>
      <c r="D411" s="109" t="s">
        <v>248</v>
      </c>
      <c r="E411" s="1290">
        <v>4131200</v>
      </c>
      <c r="F411" s="1299">
        <v>0</v>
      </c>
      <c r="G411" s="551">
        <f t="shared" si="103"/>
        <v>0</v>
      </c>
      <c r="H411" s="1280"/>
      <c r="I411" s="1280"/>
      <c r="J411" s="552"/>
      <c r="K411" s="388">
        <f t="shared" si="111"/>
        <v>4131200</v>
      </c>
      <c r="L411" s="388">
        <f>F411+I411</f>
        <v>0</v>
      </c>
      <c r="M411" s="557">
        <f t="shared" si="110"/>
        <v>0</v>
      </c>
      <c r="N411" s="140"/>
      <c r="O411" s="140"/>
    </row>
    <row r="412" spans="1:15" s="138" customFormat="1" ht="21.75" customHeight="1">
      <c r="A412" s="113" t="s">
        <v>65</v>
      </c>
      <c r="B412" s="106" t="s">
        <v>66</v>
      </c>
      <c r="C412" s="106" t="s">
        <v>216</v>
      </c>
      <c r="D412" s="112" t="s">
        <v>194</v>
      </c>
      <c r="E412" s="1285">
        <f>E413</f>
        <v>37085200</v>
      </c>
      <c r="F412" s="1286">
        <f>F413</f>
        <v>27813600</v>
      </c>
      <c r="G412" s="534">
        <f>F412/E412</f>
        <v>0.7499919105195604</v>
      </c>
      <c r="H412" s="1285"/>
      <c r="I412" s="1285"/>
      <c r="J412" s="116"/>
      <c r="K412" s="116">
        <f t="shared" si="111"/>
        <v>37085200</v>
      </c>
      <c r="L412" s="116">
        <f t="shared" si="111"/>
        <v>27813600</v>
      </c>
      <c r="M412" s="556">
        <f t="shared" si="110"/>
        <v>0.7499919105195604</v>
      </c>
      <c r="N412" s="140"/>
      <c r="O412" s="140"/>
    </row>
    <row r="413" spans="1:15" s="138" customFormat="1" ht="21.75" customHeight="1" thickBot="1">
      <c r="A413" s="382"/>
      <c r="B413" s="345"/>
      <c r="C413" s="345"/>
      <c r="D413" s="118" t="s">
        <v>248</v>
      </c>
      <c r="E413" s="1297">
        <v>37085200</v>
      </c>
      <c r="F413" s="1297">
        <v>27813600</v>
      </c>
      <c r="G413" s="565">
        <f>F413/E413</f>
        <v>0.7499919105195604</v>
      </c>
      <c r="H413" s="1297"/>
      <c r="I413" s="1297"/>
      <c r="J413" s="392"/>
      <c r="K413" s="392">
        <f t="shared" si="111"/>
        <v>37085200</v>
      </c>
      <c r="L413" s="392">
        <f t="shared" si="111"/>
        <v>27813600</v>
      </c>
      <c r="M413" s="671">
        <f t="shared" si="110"/>
        <v>0.7499919105195604</v>
      </c>
      <c r="N413" s="140"/>
      <c r="O413" s="140"/>
    </row>
    <row r="414" spans="1:15" s="133" customFormat="1" ht="19.5" customHeight="1" thickBot="1">
      <c r="A414" s="176" t="s">
        <v>261</v>
      </c>
      <c r="B414" s="191" t="s">
        <v>261</v>
      </c>
      <c r="C414" s="191" t="s">
        <v>261</v>
      </c>
      <c r="D414" s="131" t="s">
        <v>315</v>
      </c>
      <c r="E414" s="121">
        <f>E15+E62+E141+E182+E195+E271+E386+E299+E368+E379+E403</f>
        <v>559205680</v>
      </c>
      <c r="F414" s="121">
        <f>F15+F62+F141+F182+F195+F271+F386+F299+F368+F379+F403</f>
        <v>365921473.49</v>
      </c>
      <c r="G414" s="574">
        <f>F414/E414</f>
        <v>0.6543593646795577</v>
      </c>
      <c r="H414" s="1291">
        <f>H15+H62+H141+H182+H195+H271+H386+H299+H368+H379+H403</f>
        <v>135854826</v>
      </c>
      <c r="I414" s="1291">
        <f>I15+I62+I141+I182+I195+I271+I386+I299+I368+I379+I403</f>
        <v>61281320.349999994</v>
      </c>
      <c r="J414" s="574">
        <f>I414/H414</f>
        <v>0.451079451163553</v>
      </c>
      <c r="K414" s="121">
        <f>K15+K62+K141+K182+K195+K271+K386+K299+K368+K379+K403</f>
        <v>695060506</v>
      </c>
      <c r="L414" s="121">
        <f>L15+L62+L141+L182+L195+L271+L386+L299+L368+L379+L403</f>
        <v>427202793.8399999</v>
      </c>
      <c r="M414" s="564">
        <f t="shared" si="109"/>
        <v>0.6146267701189166</v>
      </c>
      <c r="N414" s="140"/>
      <c r="O414" s="140"/>
    </row>
    <row r="415" spans="1:15" s="133" customFormat="1" ht="18.75" customHeight="1">
      <c r="A415" s="81"/>
      <c r="B415" s="145"/>
      <c r="C415" s="145"/>
      <c r="D415" s="78"/>
      <c r="E415" s="400"/>
      <c r="F415" s="400"/>
      <c r="G415" s="575"/>
      <c r="H415" s="394"/>
      <c r="I415" s="1539"/>
      <c r="J415" s="575"/>
      <c r="K415" s="400"/>
      <c r="L415" s="400"/>
      <c r="M415" s="575"/>
      <c r="N415" s="132"/>
      <c r="O415" s="132"/>
    </row>
    <row r="416" spans="1:256" s="464" customFormat="1" ht="39" customHeight="1">
      <c r="A416" s="1807" t="s">
        <v>554</v>
      </c>
      <c r="B416" s="1807"/>
      <c r="C416" s="1807"/>
      <c r="D416" s="1807"/>
      <c r="E416" s="915"/>
      <c r="F416" s="1126"/>
      <c r="G416" s="915"/>
      <c r="H416" s="915"/>
      <c r="I416" s="1540"/>
      <c r="J416" s="915" t="s">
        <v>607</v>
      </c>
      <c r="K416" s="915"/>
      <c r="L416" s="926"/>
      <c r="M416" s="916"/>
      <c r="N416" s="915"/>
      <c r="O416" s="915"/>
      <c r="P416" s="917"/>
      <c r="Q416" s="918"/>
      <c r="R416" s="402"/>
      <c r="S416" s="402"/>
      <c r="T416" s="402"/>
      <c r="U416" s="402"/>
      <c r="V416" s="402"/>
      <c r="W416" s="402"/>
      <c r="X416" s="402"/>
      <c r="Y416" s="402"/>
      <c r="Z416" s="402"/>
      <c r="AA416" s="402"/>
      <c r="AB416" s="402"/>
      <c r="AC416" s="402"/>
      <c r="AD416" s="402"/>
      <c r="AE416" s="402"/>
      <c r="AF416" s="402"/>
      <c r="AG416" s="402"/>
      <c r="AH416" s="402"/>
      <c r="AI416" s="402"/>
      <c r="AJ416" s="402"/>
      <c r="AK416" s="402"/>
      <c r="AL416" s="402"/>
      <c r="AM416" s="402"/>
      <c r="AN416" s="402"/>
      <c r="AO416" s="402"/>
      <c r="AP416" s="402"/>
      <c r="AQ416" s="402"/>
      <c r="AR416" s="402"/>
      <c r="AS416" s="402"/>
      <c r="AT416" s="402"/>
      <c r="AU416" s="402"/>
      <c r="AV416" s="402"/>
      <c r="AW416" s="402"/>
      <c r="AX416" s="402"/>
      <c r="AY416" s="402"/>
      <c r="AZ416" s="402"/>
      <c r="BA416" s="402"/>
      <c r="BB416" s="402"/>
      <c r="BC416" s="402"/>
      <c r="BD416" s="402"/>
      <c r="BE416" s="402"/>
      <c r="BF416" s="402"/>
      <c r="BG416" s="402"/>
      <c r="BH416" s="402"/>
      <c r="BI416" s="402"/>
      <c r="BJ416" s="402"/>
      <c r="BK416" s="402"/>
      <c r="BL416" s="402"/>
      <c r="BM416" s="402"/>
      <c r="BN416" s="402"/>
      <c r="BO416" s="402"/>
      <c r="BP416" s="402"/>
      <c r="BQ416" s="402"/>
      <c r="BR416" s="402"/>
      <c r="BS416" s="402"/>
      <c r="BT416" s="402"/>
      <c r="BU416" s="402"/>
      <c r="BV416" s="402"/>
      <c r="BW416" s="402"/>
      <c r="BX416" s="402"/>
      <c r="BY416" s="402"/>
      <c r="BZ416" s="402"/>
      <c r="CA416" s="402"/>
      <c r="CB416" s="402"/>
      <c r="CC416" s="402"/>
      <c r="CD416" s="402"/>
      <c r="CE416" s="402"/>
      <c r="CF416" s="402"/>
      <c r="CG416" s="402"/>
      <c r="CH416" s="402"/>
      <c r="CI416" s="402"/>
      <c r="CJ416" s="402"/>
      <c r="CK416" s="402"/>
      <c r="CL416" s="402"/>
      <c r="CM416" s="402"/>
      <c r="CN416" s="402"/>
      <c r="CO416" s="402"/>
      <c r="CP416" s="402"/>
      <c r="CQ416" s="402"/>
      <c r="CR416" s="402"/>
      <c r="CS416" s="402"/>
      <c r="CT416" s="402"/>
      <c r="CU416" s="402"/>
      <c r="CV416" s="402"/>
      <c r="CW416" s="402"/>
      <c r="CX416" s="402"/>
      <c r="CY416" s="402"/>
      <c r="CZ416" s="402"/>
      <c r="DA416" s="402"/>
      <c r="DB416" s="402"/>
      <c r="DC416" s="402"/>
      <c r="DD416" s="402"/>
      <c r="DE416" s="402"/>
      <c r="DF416" s="402"/>
      <c r="DG416" s="402"/>
      <c r="DH416" s="402"/>
      <c r="DI416" s="402"/>
      <c r="DJ416" s="402"/>
      <c r="DK416" s="402"/>
      <c r="DL416" s="402"/>
      <c r="DM416" s="402"/>
      <c r="DN416" s="402"/>
      <c r="DO416" s="402"/>
      <c r="DP416" s="402"/>
      <c r="DQ416" s="402"/>
      <c r="DR416" s="402"/>
      <c r="DS416" s="402"/>
      <c r="DT416" s="402"/>
      <c r="DU416" s="402"/>
      <c r="DV416" s="402"/>
      <c r="DW416" s="402"/>
      <c r="DX416" s="402"/>
      <c r="DY416" s="402"/>
      <c r="DZ416" s="402"/>
      <c r="EA416" s="402"/>
      <c r="EB416" s="402"/>
      <c r="EC416" s="402"/>
      <c r="ED416" s="402"/>
      <c r="EE416" s="402"/>
      <c r="EF416" s="402"/>
      <c r="EG416" s="402"/>
      <c r="EH416" s="402"/>
      <c r="EI416" s="402"/>
      <c r="EJ416" s="402"/>
      <c r="EK416" s="402"/>
      <c r="EL416" s="402"/>
      <c r="EM416" s="402"/>
      <c r="EN416" s="402"/>
      <c r="EO416" s="402"/>
      <c r="EP416" s="402"/>
      <c r="EQ416" s="402"/>
      <c r="ER416" s="402"/>
      <c r="ES416" s="402"/>
      <c r="ET416" s="402"/>
      <c r="EU416" s="402"/>
      <c r="EV416" s="402"/>
      <c r="EW416" s="402"/>
      <c r="EX416" s="402"/>
      <c r="EY416" s="402"/>
      <c r="EZ416" s="402"/>
      <c r="FA416" s="402"/>
      <c r="FB416" s="402"/>
      <c r="FC416" s="402"/>
      <c r="FD416" s="402"/>
      <c r="FE416" s="402"/>
      <c r="FF416" s="402"/>
      <c r="FG416" s="402"/>
      <c r="FH416" s="402"/>
      <c r="FI416" s="402"/>
      <c r="FJ416" s="402"/>
      <c r="FK416" s="402"/>
      <c r="FL416" s="402"/>
      <c r="FM416" s="402"/>
      <c r="FN416" s="402"/>
      <c r="FO416" s="402"/>
      <c r="FP416" s="402"/>
      <c r="FQ416" s="402"/>
      <c r="FR416" s="402"/>
      <c r="FS416" s="402"/>
      <c r="FT416" s="402"/>
      <c r="FU416" s="402"/>
      <c r="FV416" s="402"/>
      <c r="FW416" s="402"/>
      <c r="FX416" s="402"/>
      <c r="FY416" s="402"/>
      <c r="FZ416" s="402"/>
      <c r="GA416" s="402"/>
      <c r="GB416" s="402"/>
      <c r="GC416" s="402"/>
      <c r="GD416" s="402"/>
      <c r="GE416" s="402"/>
      <c r="GF416" s="402"/>
      <c r="GG416" s="402"/>
      <c r="GH416" s="402"/>
      <c r="GI416" s="402"/>
      <c r="GJ416" s="402"/>
      <c r="GK416" s="402"/>
      <c r="GL416" s="402"/>
      <c r="GM416" s="402"/>
      <c r="GN416" s="402"/>
      <c r="GO416" s="402"/>
      <c r="GP416" s="402"/>
      <c r="GQ416" s="402"/>
      <c r="GR416" s="402"/>
      <c r="GS416" s="402"/>
      <c r="GT416" s="402"/>
      <c r="GU416" s="402"/>
      <c r="GV416" s="402"/>
      <c r="GW416" s="402"/>
      <c r="GX416" s="402"/>
      <c r="GY416" s="402"/>
      <c r="GZ416" s="402"/>
      <c r="HA416" s="402"/>
      <c r="HB416" s="402"/>
      <c r="HC416" s="402"/>
      <c r="HD416" s="402"/>
      <c r="HE416" s="402"/>
      <c r="HF416" s="402"/>
      <c r="HG416" s="402"/>
      <c r="HH416" s="402"/>
      <c r="HI416" s="402"/>
      <c r="HJ416" s="402"/>
      <c r="HK416" s="402"/>
      <c r="HL416" s="402"/>
      <c r="HM416" s="402"/>
      <c r="HN416" s="402"/>
      <c r="HO416" s="402"/>
      <c r="HP416" s="402"/>
      <c r="HQ416" s="402"/>
      <c r="HR416" s="402"/>
      <c r="HS416" s="402"/>
      <c r="HT416" s="402"/>
      <c r="HU416" s="402"/>
      <c r="HV416" s="402"/>
      <c r="HW416" s="402"/>
      <c r="HX416" s="402"/>
      <c r="HY416" s="402"/>
      <c r="HZ416" s="402"/>
      <c r="IA416" s="402"/>
      <c r="IB416" s="402"/>
      <c r="IC416" s="402"/>
      <c r="ID416" s="402"/>
      <c r="IE416" s="402"/>
      <c r="IF416" s="402"/>
      <c r="IG416" s="402"/>
      <c r="IH416" s="402"/>
      <c r="II416" s="402"/>
      <c r="IJ416" s="402"/>
      <c r="IK416" s="402"/>
      <c r="IL416" s="402"/>
      <c r="IM416" s="402"/>
      <c r="IN416" s="402"/>
      <c r="IO416" s="402"/>
      <c r="IP416" s="402"/>
      <c r="IQ416" s="402"/>
      <c r="IR416" s="402"/>
      <c r="IS416" s="402"/>
      <c r="IT416" s="402"/>
      <c r="IU416" s="402"/>
      <c r="IV416" s="402"/>
    </row>
    <row r="417" spans="1:13" s="133" customFormat="1" ht="18.75" customHeight="1">
      <c r="A417" s="81"/>
      <c r="B417" s="134"/>
      <c r="C417" s="134"/>
      <c r="D417" s="82"/>
      <c r="E417" s="62"/>
      <c r="F417" s="578"/>
      <c r="G417" s="576"/>
      <c r="H417" s="134"/>
      <c r="I417" s="1536"/>
      <c r="J417" s="134"/>
      <c r="K417" s="134"/>
      <c r="L417" s="579"/>
      <c r="M417" s="577"/>
    </row>
    <row r="418" spans="1:15" s="133" customFormat="1" ht="28.5" customHeight="1">
      <c r="A418" s="81"/>
      <c r="B418" s="145"/>
      <c r="C418" s="145"/>
      <c r="D418" s="78"/>
      <c r="E418" s="400">
        <v>559205680</v>
      </c>
      <c r="F418" s="580">
        <v>365921473.49</v>
      </c>
      <c r="G418" s="400"/>
      <c r="H418" s="395">
        <v>135854826</v>
      </c>
      <c r="I418" s="1541">
        <v>61281320.35</v>
      </c>
      <c r="J418" s="400"/>
      <c r="K418" s="580">
        <f>E418+H418</f>
        <v>695060506</v>
      </c>
      <c r="L418" s="580">
        <f>F418+I418</f>
        <v>427202793.84000003</v>
      </c>
      <c r="M418" s="394"/>
      <c r="N418" s="132"/>
      <c r="O418" s="132"/>
    </row>
    <row r="419" spans="5:12" ht="15.75">
      <c r="E419" s="401">
        <f>E414-E418</f>
        <v>0</v>
      </c>
      <c r="F419" s="401">
        <f>F414-F418</f>
        <v>0</v>
      </c>
      <c r="G419" s="521"/>
      <c r="H419" s="401">
        <f>H414-H418</f>
        <v>0</v>
      </c>
      <c r="I419" s="1542">
        <f>I414-I418</f>
        <v>0</v>
      </c>
      <c r="K419" s="672">
        <f>K414-K418</f>
        <v>0</v>
      </c>
      <c r="L419" s="672">
        <f>L414-L418</f>
        <v>0</v>
      </c>
    </row>
    <row r="420" spans="1:15" s="133" customFormat="1" ht="27.75" customHeight="1">
      <c r="A420" s="81"/>
      <c r="B420" s="145"/>
      <c r="C420" s="145"/>
      <c r="D420" s="78"/>
      <c r="E420" s="394"/>
      <c r="F420" s="394"/>
      <c r="G420" s="394"/>
      <c r="H420" s="394"/>
      <c r="I420" s="1543"/>
      <c r="J420" s="400"/>
      <c r="K420" s="580"/>
      <c r="L420" s="400"/>
      <c r="M420" s="394"/>
      <c r="O420" s="132"/>
    </row>
    <row r="421" spans="1:13" s="133" customFormat="1" ht="14.25" customHeight="1">
      <c r="A421" s="81"/>
      <c r="B421" s="145"/>
      <c r="C421" s="145"/>
      <c r="D421" s="79" t="s">
        <v>693</v>
      </c>
      <c r="E421" s="134"/>
      <c r="F421" s="582"/>
      <c r="G421" s="576"/>
      <c r="H421" s="397">
        <f>H21+H25+H39+H44+H52+H60+H72+H139+H218+H276+H294+H298+H308+H311+H314+H317+H326+H329+H332+H338+H351+H358+H361+H364+H393+H395+H163+H166+H281+H348+H377+H36+H149</f>
        <v>122417526</v>
      </c>
      <c r="I421" s="1544">
        <f>I21+I25+I39+I44+I52+I60+I72+I139+I218+I276+I294+I298+I308+I311+I314+I317+I326+I329+I332+I338+I351+I358+I361+I364+I393+I395+I163+I166+I281+I348+I377+I36+I149</f>
        <v>55262871.57</v>
      </c>
      <c r="J421" s="400"/>
      <c r="K421" s="580">
        <f>K17+K27+K31+K35+K38+K41+K43+K45+K47+K49+K51+K54+K58+K64+K74+K81+K88+K96+K102+K106+K109+K113+K116+K120+K134+K138+K143+K152+K154+K156+K160+K168+K172+K175+K176+K177+K184+K193+K197+K203+K208+K210+K212+K220+K226+K230+K234+K239+K247+K249+K253+K260+K265+K267+K269+K273+K278+K283+K287+K291+K293+K296+K301+K307+K310+K313+K316+K331+K337+K340+K350+K357+K360+K363+K366+K370+K381+K391+K388+K394+K397+K405+K410+K412+K132+K257+K325+K328+K401+K162+K165+K280+K347+K376+K56+K399</f>
        <v>695060506</v>
      </c>
      <c r="L421" s="580">
        <f>L17+L27+L31+L35+L38+L41+L43+L45+L47+L49+L51+L54+L58+L64+L74+L81+L88+L96+L102+L106+L109+L113+L116+L120+L134+L138+L143+L152+L154+L156+L160+L168+L172+L175+L176+L177+L184+L193+L197+L203+L208+L210+L212+L220+L226+L230+L234+L239+L247+L249+L253+L260+L265+L267+L269+L273+L278+L283+L287+L291+L293+L296+L301+L307+L310+L313+L316+L331+L337+L340+L350+L357+L360+L363+L366+L370+L381+L391+L388+L394+L397+L405+L410+L412+L132+L257+L325+L328+L401+L56+L162+L165</f>
        <v>427202793.8400001</v>
      </c>
      <c r="M421" s="400"/>
    </row>
    <row r="422" spans="4:12" ht="15.75">
      <c r="D422" s="146" t="s">
        <v>252</v>
      </c>
      <c r="G422" s="521"/>
      <c r="H422" s="396">
        <f>H22+H26+H40+H53+H61+H73+H219+H277+H290+H295+H309+H312+H315+H318+H333+H339+H352+H359+H362+H365+H396+H327+H330+H149+H164+H378+H167+H349+H282+H37+H140</f>
        <v>122134022</v>
      </c>
      <c r="I422" s="1542">
        <f>I22+I26+I40+I53+I61+I73+I219+I277+I290+I295+I309+I312+I315+I318+I333+I339+I352+I359+I362+I365+I396+I37+I149+I164+I167+I282+I327+I330+I349+I378+I140</f>
        <v>50881331.21</v>
      </c>
      <c r="K422" s="396"/>
      <c r="L422" s="396"/>
    </row>
    <row r="423" spans="1:13" ht="12.75" customHeight="1">
      <c r="A423" s="136" t="s">
        <v>664</v>
      </c>
      <c r="D423" s="112" t="s">
        <v>249</v>
      </c>
      <c r="E423" s="396">
        <f>E19+E66+E70+E136+E145+E158+E170+E186+E199+E205+E216+E243+E275+E303+E372+E383+E390+E407+E130</f>
        <v>263324340</v>
      </c>
      <c r="F423" s="401">
        <f>F19+F66+F70+F136+F145+F158+F170+F186+F199+F205+F216+F243+F275+F303+F372+F383+F390+F407+F130+F259</f>
        <v>185906242.11</v>
      </c>
      <c r="G423" s="385"/>
      <c r="H423" s="396">
        <f>H19+H66+H70+H145+H158+H186+H205+H275+H303+H372+H383+H390+H407</f>
        <v>4342918</v>
      </c>
      <c r="I423" s="1545">
        <f>I19+I66+I70+I145+I158+I186+I205+I275+I303+I372+I383+I390+I407</f>
        <v>672186.23</v>
      </c>
      <c r="J423" s="136"/>
      <c r="K423" s="385"/>
      <c r="M423" s="385"/>
    </row>
    <row r="424" spans="4:13" ht="12.75" customHeight="1">
      <c r="D424" s="112" t="s">
        <v>250</v>
      </c>
      <c r="E424" s="396">
        <f>E20+E67+E71+E137+E146+E159+E171+E206+E217+E244+E304</f>
        <v>34734550</v>
      </c>
      <c r="F424" s="396">
        <f>F20+F67+F71+F137+F146+F159+F171+F206+F217+F244+F304</f>
        <v>12943297.469999999</v>
      </c>
      <c r="G424" s="385"/>
      <c r="H424" s="396">
        <f>H20+H71+H146+H159+H304</f>
        <v>84765</v>
      </c>
      <c r="I424" s="1545">
        <f>I20+I71+I146+I159+I304</f>
        <v>0</v>
      </c>
      <c r="J424" s="136"/>
      <c r="K424" s="385"/>
      <c r="M424" s="385"/>
    </row>
    <row r="425" spans="4:16" ht="12.75" customHeight="1">
      <c r="D425" s="146"/>
      <c r="E425" s="396"/>
      <c r="F425" s="396"/>
      <c r="G425" s="385"/>
      <c r="H425" s="396"/>
      <c r="I425" s="1545"/>
      <c r="J425" s="136"/>
      <c r="K425" s="385"/>
      <c r="M425" s="385"/>
      <c r="P425" s="147"/>
    </row>
    <row r="426" spans="4:14" ht="12.75" customHeight="1">
      <c r="D426" s="79" t="s">
        <v>665</v>
      </c>
      <c r="G426" s="583"/>
      <c r="H426" s="396">
        <v>122417526</v>
      </c>
      <c r="I426" s="1546">
        <f>50881331.21+1474140.5+39245.1+3184805.76+93504-387155-23000</f>
        <v>55262871.57</v>
      </c>
      <c r="K426" s="581">
        <f>K414-K421</f>
        <v>0</v>
      </c>
      <c r="L426" s="581">
        <f>L414-L421</f>
        <v>0</v>
      </c>
      <c r="N426" s="147"/>
    </row>
    <row r="427" spans="4:9" ht="12.75" customHeight="1">
      <c r="D427" s="146" t="s">
        <v>252</v>
      </c>
      <c r="E427" s="396"/>
      <c r="G427" s="521"/>
      <c r="H427" s="396">
        <v>122134022</v>
      </c>
      <c r="I427" s="1546">
        <v>50881331.21</v>
      </c>
    </row>
    <row r="428" spans="1:9" ht="12.75" customHeight="1">
      <c r="A428" s="1797" t="s">
        <v>662</v>
      </c>
      <c r="B428" s="1797"/>
      <c r="D428" s="112" t="s">
        <v>249</v>
      </c>
      <c r="E428" s="398">
        <v>263324340</v>
      </c>
      <c r="F428" s="584">
        <v>185906242.11</v>
      </c>
      <c r="G428" s="585"/>
      <c r="H428" s="602">
        <v>4342918</v>
      </c>
      <c r="I428" s="1542">
        <v>672186.23</v>
      </c>
    </row>
    <row r="429" spans="4:9" ht="12.75" customHeight="1">
      <c r="D429" s="112" t="s">
        <v>250</v>
      </c>
      <c r="E429" s="396">
        <v>34734550</v>
      </c>
      <c r="F429" s="652">
        <v>12943297.47</v>
      </c>
      <c r="G429" s="521"/>
      <c r="H429" s="385">
        <v>84765</v>
      </c>
      <c r="I429" s="1535">
        <v>0</v>
      </c>
    </row>
    <row r="430" spans="4:7" ht="12.75" customHeight="1">
      <c r="D430" s="146"/>
      <c r="E430" s="396"/>
      <c r="F430" s="652"/>
      <c r="G430" s="521"/>
    </row>
    <row r="431" spans="4:9" ht="12.75" customHeight="1">
      <c r="D431" s="79" t="s">
        <v>665</v>
      </c>
      <c r="E431" s="396"/>
      <c r="F431" s="581"/>
      <c r="G431" s="586"/>
      <c r="H431" s="401">
        <f aca="true" t="shared" si="112" ref="H431:I434">H426-H421</f>
        <v>0</v>
      </c>
      <c r="I431" s="1547">
        <f t="shared" si="112"/>
        <v>0</v>
      </c>
    </row>
    <row r="432" spans="4:14" ht="12.75" customHeight="1">
      <c r="D432" s="146" t="s">
        <v>252</v>
      </c>
      <c r="G432" s="586"/>
      <c r="H432" s="401">
        <f>H427-H422</f>
        <v>0</v>
      </c>
      <c r="I432" s="1542">
        <f t="shared" si="112"/>
        <v>0</v>
      </c>
      <c r="L432" s="401"/>
      <c r="N432" s="147"/>
    </row>
    <row r="433" spans="1:9" ht="12.75" customHeight="1">
      <c r="A433" s="136" t="s">
        <v>663</v>
      </c>
      <c r="D433" s="112" t="s">
        <v>249</v>
      </c>
      <c r="E433" s="401">
        <f>E428-E423</f>
        <v>0</v>
      </c>
      <c r="F433" s="401">
        <f>F428-F423</f>
        <v>0</v>
      </c>
      <c r="G433" s="521"/>
      <c r="H433" s="401">
        <f>H428-H423</f>
        <v>0</v>
      </c>
      <c r="I433" s="1542">
        <f t="shared" si="112"/>
        <v>0</v>
      </c>
    </row>
    <row r="434" spans="4:9" ht="12.75" customHeight="1">
      <c r="D434" s="112" t="s">
        <v>250</v>
      </c>
      <c r="E434" s="401">
        <f>E429-E424</f>
        <v>0</v>
      </c>
      <c r="F434" s="401">
        <f>F429-F424</f>
        <v>0</v>
      </c>
      <c r="G434" s="521"/>
      <c r="H434" s="401">
        <f t="shared" si="112"/>
        <v>0</v>
      </c>
      <c r="I434" s="1542">
        <f t="shared" si="112"/>
        <v>0</v>
      </c>
    </row>
    <row r="435" spans="1:8" ht="12.75" customHeight="1">
      <c r="A435" s="84"/>
      <c r="B435" s="84"/>
      <c r="C435" s="84"/>
      <c r="E435" s="396"/>
      <c r="F435" s="581"/>
      <c r="G435" s="521"/>
      <c r="H435" s="396"/>
    </row>
    <row r="436" spans="1:13" ht="12.75" customHeight="1">
      <c r="A436" s="84"/>
      <c r="B436" s="84"/>
      <c r="C436" s="84"/>
      <c r="E436" s="396"/>
      <c r="F436" s="581"/>
      <c r="G436" s="521"/>
      <c r="H436" s="396"/>
      <c r="K436" s="581"/>
      <c r="L436" s="396"/>
      <c r="M436" s="401"/>
    </row>
    <row r="437" spans="1:8" ht="12.75" customHeight="1">
      <c r="A437" s="84"/>
      <c r="B437" s="84"/>
      <c r="C437" s="84"/>
      <c r="E437" s="396"/>
      <c r="F437" s="581"/>
      <c r="G437" s="521"/>
      <c r="H437" s="396"/>
    </row>
    <row r="438" spans="1:7" ht="12.75" customHeight="1">
      <c r="A438" s="84"/>
      <c r="B438" s="84"/>
      <c r="C438" s="84"/>
      <c r="G438" s="521"/>
    </row>
    <row r="439" spans="1:7" ht="12.75" customHeight="1">
      <c r="A439" s="84"/>
      <c r="B439" s="84"/>
      <c r="C439" s="84"/>
      <c r="G439" s="521"/>
    </row>
    <row r="440" spans="1:7" ht="12.75" customHeight="1">
      <c r="A440" s="84"/>
      <c r="B440" s="84"/>
      <c r="C440" s="84"/>
      <c r="G440" s="521"/>
    </row>
    <row r="441" spans="1:13" ht="12.75" customHeight="1">
      <c r="A441" s="84"/>
      <c r="B441" s="84"/>
      <c r="C441" s="84"/>
      <c r="G441" s="521"/>
      <c r="H441" s="396"/>
      <c r="I441" s="1545"/>
      <c r="J441" s="396"/>
      <c r="K441" s="581"/>
      <c r="L441" s="396"/>
      <c r="M441" s="396"/>
    </row>
    <row r="442" spans="1:7" ht="12.75" customHeight="1">
      <c r="A442" s="84"/>
      <c r="B442" s="84"/>
      <c r="C442" s="84"/>
      <c r="D442" s="135"/>
      <c r="G442" s="521"/>
    </row>
    <row r="443" spans="1:7" ht="12.75" customHeight="1">
      <c r="A443" s="84"/>
      <c r="B443" s="84"/>
      <c r="C443" s="84"/>
      <c r="D443" s="80"/>
      <c r="G443" s="521"/>
    </row>
    <row r="444" spans="1:12" ht="12.75" customHeight="1">
      <c r="A444" s="84"/>
      <c r="B444" s="84"/>
      <c r="C444" s="84"/>
      <c r="G444" s="521"/>
      <c r="H444" s="396"/>
      <c r="L444" s="396"/>
    </row>
    <row r="445" spans="1:7" ht="15.75">
      <c r="A445" s="84"/>
      <c r="B445" s="84"/>
      <c r="C445" s="84"/>
      <c r="G445" s="521"/>
    </row>
    <row r="446" spans="1:7" ht="12.75" customHeight="1">
      <c r="A446" s="84"/>
      <c r="B446" s="84"/>
      <c r="C446" s="84"/>
      <c r="G446" s="521"/>
    </row>
    <row r="447" spans="1:7" ht="12.75" customHeight="1">
      <c r="A447" s="84"/>
      <c r="B447" s="84"/>
      <c r="C447" s="84"/>
      <c r="G447" s="521"/>
    </row>
    <row r="448" spans="1:7" ht="12.75" customHeight="1">
      <c r="A448" s="84"/>
      <c r="B448" s="84"/>
      <c r="C448" s="84"/>
      <c r="G448" s="521"/>
    </row>
    <row r="449" spans="1:7" ht="12.75" customHeight="1">
      <c r="A449" s="84"/>
      <c r="B449" s="84"/>
      <c r="C449" s="84"/>
      <c r="G449" s="521"/>
    </row>
    <row r="450" spans="1:7" ht="12.75" customHeight="1">
      <c r="A450" s="84"/>
      <c r="B450" s="84"/>
      <c r="C450" s="84"/>
      <c r="G450" s="521"/>
    </row>
    <row r="451" spans="1:13" ht="12.75" customHeight="1">
      <c r="A451" s="84"/>
      <c r="B451" s="84"/>
      <c r="C451" s="84"/>
      <c r="E451" s="84"/>
      <c r="F451" s="84"/>
      <c r="G451" s="521"/>
      <c r="H451" s="84"/>
      <c r="I451" s="1548"/>
      <c r="J451" s="84"/>
      <c r="K451" s="84"/>
      <c r="L451" s="84"/>
      <c r="M451" s="84"/>
    </row>
    <row r="452" spans="1:13" ht="12.75" customHeight="1">
      <c r="A452" s="84"/>
      <c r="B452" s="84"/>
      <c r="C452" s="84"/>
      <c r="E452" s="84"/>
      <c r="F452" s="84"/>
      <c r="G452" s="521"/>
      <c r="H452" s="84"/>
      <c r="I452" s="1548"/>
      <c r="J452" s="84"/>
      <c r="K452" s="84"/>
      <c r="L452" s="84"/>
      <c r="M452" s="84"/>
    </row>
    <row r="453" spans="1:13" ht="12.75" customHeight="1">
      <c r="A453" s="84"/>
      <c r="B453" s="84"/>
      <c r="C453" s="84"/>
      <c r="E453" s="84"/>
      <c r="F453" s="84"/>
      <c r="G453" s="521"/>
      <c r="H453" s="84"/>
      <c r="I453" s="1548"/>
      <c r="J453" s="84"/>
      <c r="K453" s="84"/>
      <c r="L453" s="84"/>
      <c r="M453" s="84"/>
    </row>
    <row r="454" spans="1:13" ht="12.75" customHeight="1">
      <c r="A454" s="84"/>
      <c r="B454" s="84"/>
      <c r="C454" s="84"/>
      <c r="E454" s="84"/>
      <c r="F454" s="84"/>
      <c r="G454" s="521"/>
      <c r="H454" s="84"/>
      <c r="I454" s="1548"/>
      <c r="J454" s="84"/>
      <c r="K454" s="84"/>
      <c r="L454" s="84"/>
      <c r="M454" s="84"/>
    </row>
    <row r="455" spans="1:13" ht="12.75" customHeight="1">
      <c r="A455" s="84"/>
      <c r="B455" s="84"/>
      <c r="C455" s="84"/>
      <c r="E455" s="84"/>
      <c r="F455" s="84"/>
      <c r="G455" s="521"/>
      <c r="H455" s="84"/>
      <c r="I455" s="1548"/>
      <c r="J455" s="84"/>
      <c r="K455" s="84"/>
      <c r="L455" s="84"/>
      <c r="M455" s="84"/>
    </row>
    <row r="456" spans="1:13" ht="12.75" customHeight="1">
      <c r="A456" s="84"/>
      <c r="B456" s="84"/>
      <c r="C456" s="84"/>
      <c r="E456" s="84"/>
      <c r="F456" s="84"/>
      <c r="G456" s="521"/>
      <c r="H456" s="84"/>
      <c r="I456" s="1548"/>
      <c r="J456" s="84"/>
      <c r="K456" s="84"/>
      <c r="L456" s="84"/>
      <c r="M456" s="84"/>
    </row>
    <row r="457" spans="1:13" ht="12.75" customHeight="1">
      <c r="A457" s="84"/>
      <c r="B457" s="84"/>
      <c r="C457" s="84"/>
      <c r="E457" s="84"/>
      <c r="F457" s="84"/>
      <c r="G457" s="521"/>
      <c r="H457" s="84"/>
      <c r="I457" s="1548"/>
      <c r="J457" s="84"/>
      <c r="K457" s="84"/>
      <c r="L457" s="84"/>
      <c r="M457" s="84"/>
    </row>
    <row r="458" spans="1:13" ht="12.75" customHeight="1">
      <c r="A458" s="84"/>
      <c r="B458" s="84"/>
      <c r="C458" s="84"/>
      <c r="E458" s="84"/>
      <c r="F458" s="84"/>
      <c r="G458" s="521"/>
      <c r="H458" s="84"/>
      <c r="I458" s="1548"/>
      <c r="J458" s="84"/>
      <c r="K458" s="84"/>
      <c r="L458" s="84"/>
      <c r="M458" s="84"/>
    </row>
    <row r="459" spans="1:13" ht="12.75" customHeight="1">
      <c r="A459" s="84"/>
      <c r="B459" s="84"/>
      <c r="C459" s="84"/>
      <c r="E459" s="84"/>
      <c r="F459" s="84"/>
      <c r="G459" s="521"/>
      <c r="H459" s="84"/>
      <c r="I459" s="1548"/>
      <c r="J459" s="84"/>
      <c r="K459" s="84"/>
      <c r="L459" s="84"/>
      <c r="M459" s="84"/>
    </row>
    <row r="460" spans="1:13" ht="12.75" customHeight="1">
      <c r="A460" s="84"/>
      <c r="B460" s="84"/>
      <c r="C460" s="84"/>
      <c r="E460" s="84"/>
      <c r="F460" s="84"/>
      <c r="G460" s="521"/>
      <c r="H460" s="84"/>
      <c r="I460" s="1548"/>
      <c r="J460" s="84"/>
      <c r="K460" s="84"/>
      <c r="L460" s="84"/>
      <c r="M460" s="84"/>
    </row>
    <row r="461" spans="1:13" ht="12.75" customHeight="1">
      <c r="A461" s="84"/>
      <c r="B461" s="84"/>
      <c r="C461" s="84"/>
      <c r="E461" s="84"/>
      <c r="F461" s="84"/>
      <c r="G461" s="521"/>
      <c r="H461" s="84"/>
      <c r="I461" s="1548"/>
      <c r="J461" s="84"/>
      <c r="K461" s="84"/>
      <c r="L461" s="84"/>
      <c r="M461" s="84"/>
    </row>
    <row r="462" spans="1:13" ht="12.75" customHeight="1">
      <c r="A462" s="84"/>
      <c r="B462" s="84"/>
      <c r="C462" s="84"/>
      <c r="E462" s="84"/>
      <c r="F462" s="84"/>
      <c r="G462" s="521"/>
      <c r="H462" s="84"/>
      <c r="I462" s="1548"/>
      <c r="J462" s="84"/>
      <c r="K462" s="84"/>
      <c r="L462" s="84"/>
      <c r="M462" s="84"/>
    </row>
    <row r="463" spans="1:13" ht="12.75" customHeight="1">
      <c r="A463" s="84"/>
      <c r="B463" s="84"/>
      <c r="C463" s="84"/>
      <c r="E463" s="84"/>
      <c r="F463" s="84"/>
      <c r="G463" s="521"/>
      <c r="H463" s="84"/>
      <c r="I463" s="1548"/>
      <c r="J463" s="84"/>
      <c r="K463" s="84"/>
      <c r="L463" s="84"/>
      <c r="M463" s="84"/>
    </row>
    <row r="464" spans="1:13" ht="12.75" customHeight="1">
      <c r="A464" s="84"/>
      <c r="B464" s="84"/>
      <c r="C464" s="84"/>
      <c r="E464" s="84"/>
      <c r="F464" s="84"/>
      <c r="G464" s="521"/>
      <c r="H464" s="84"/>
      <c r="I464" s="1548"/>
      <c r="J464" s="84"/>
      <c r="K464" s="84"/>
      <c r="L464" s="84"/>
      <c r="M464" s="84"/>
    </row>
    <row r="465" spans="7:9" s="84" customFormat="1" ht="12.75" customHeight="1">
      <c r="G465" s="521"/>
      <c r="I465" s="1548"/>
    </row>
    <row r="466" spans="7:9" s="84" customFormat="1" ht="12.75" customHeight="1">
      <c r="G466" s="521"/>
      <c r="I466" s="1548"/>
    </row>
    <row r="467" spans="7:9" s="84" customFormat="1" ht="12.75" customHeight="1">
      <c r="G467" s="521"/>
      <c r="I467" s="1548"/>
    </row>
    <row r="468" spans="7:9" s="84" customFormat="1" ht="12.75" customHeight="1">
      <c r="G468" s="521"/>
      <c r="I468" s="1548"/>
    </row>
    <row r="469" spans="7:9" s="84" customFormat="1" ht="12.75" customHeight="1">
      <c r="G469" s="521"/>
      <c r="I469" s="1548"/>
    </row>
    <row r="470" spans="7:9" s="84" customFormat="1" ht="12.75" customHeight="1">
      <c r="G470" s="521"/>
      <c r="I470" s="1548"/>
    </row>
    <row r="471" spans="7:9" s="84" customFormat="1" ht="12.75" customHeight="1">
      <c r="G471" s="521"/>
      <c r="I471" s="1548"/>
    </row>
    <row r="472" spans="7:9" s="84" customFormat="1" ht="12.75" customHeight="1">
      <c r="G472" s="521"/>
      <c r="I472" s="1548"/>
    </row>
    <row r="473" spans="7:9" s="84" customFormat="1" ht="12.75" customHeight="1">
      <c r="G473" s="521"/>
      <c r="I473" s="1548"/>
    </row>
    <row r="474" spans="7:9" s="84" customFormat="1" ht="12.75" customHeight="1">
      <c r="G474" s="521"/>
      <c r="I474" s="1548"/>
    </row>
    <row r="475" spans="7:9" s="84" customFormat="1" ht="12.75" customHeight="1">
      <c r="G475" s="521"/>
      <c r="I475" s="1548"/>
    </row>
    <row r="476" spans="7:9" s="84" customFormat="1" ht="12.75" customHeight="1">
      <c r="G476" s="521"/>
      <c r="I476" s="1548"/>
    </row>
    <row r="477" spans="7:9" s="84" customFormat="1" ht="12.75" customHeight="1">
      <c r="G477" s="521"/>
      <c r="I477" s="1548"/>
    </row>
    <row r="478" spans="7:9" s="84" customFormat="1" ht="12.75" customHeight="1">
      <c r="G478" s="521"/>
      <c r="I478" s="1548"/>
    </row>
    <row r="479" spans="7:9" s="84" customFormat="1" ht="12.75" customHeight="1">
      <c r="G479" s="521"/>
      <c r="I479" s="1548"/>
    </row>
    <row r="480" spans="7:9" s="84" customFormat="1" ht="12.75" customHeight="1">
      <c r="G480" s="521"/>
      <c r="I480" s="1548"/>
    </row>
    <row r="481" spans="7:9" s="84" customFormat="1" ht="12.75" customHeight="1">
      <c r="G481" s="587"/>
      <c r="I481" s="1548"/>
    </row>
    <row r="482" spans="7:9" s="84" customFormat="1" ht="12.75" customHeight="1">
      <c r="G482" s="587"/>
      <c r="I482" s="1548"/>
    </row>
    <row r="483" s="84" customFormat="1" ht="12.75" customHeight="1">
      <c r="I483" s="1548"/>
    </row>
    <row r="484" s="84" customFormat="1" ht="12.75" customHeight="1">
      <c r="I484" s="1548"/>
    </row>
    <row r="485" s="84" customFormat="1" ht="12.75" customHeight="1">
      <c r="I485" s="1548"/>
    </row>
    <row r="486" s="84" customFormat="1" ht="12.75" customHeight="1">
      <c r="I486" s="1548"/>
    </row>
    <row r="487" s="84" customFormat="1" ht="12.75" customHeight="1">
      <c r="I487" s="1548"/>
    </row>
    <row r="488" s="84" customFormat="1" ht="12.75" customHeight="1">
      <c r="I488" s="1548"/>
    </row>
    <row r="489" s="84" customFormat="1" ht="12.75" customHeight="1">
      <c r="I489" s="1548"/>
    </row>
    <row r="490" s="84" customFormat="1" ht="12.75" customHeight="1">
      <c r="I490" s="1548"/>
    </row>
    <row r="491" s="84" customFormat="1" ht="12.75" customHeight="1">
      <c r="I491" s="1548"/>
    </row>
    <row r="492" s="84" customFormat="1" ht="12.75" customHeight="1">
      <c r="I492" s="1548"/>
    </row>
    <row r="493" s="84" customFormat="1" ht="12.75" customHeight="1">
      <c r="I493" s="1548"/>
    </row>
    <row r="494" s="84" customFormat="1" ht="12.75" customHeight="1">
      <c r="I494" s="1548"/>
    </row>
    <row r="495" s="84" customFormat="1" ht="12.75" customHeight="1">
      <c r="I495" s="1548"/>
    </row>
    <row r="496" s="84" customFormat="1" ht="12.75" customHeight="1">
      <c r="I496" s="1548"/>
    </row>
    <row r="497" s="84" customFormat="1" ht="12.75" customHeight="1">
      <c r="I497" s="1548"/>
    </row>
    <row r="498" s="84" customFormat="1" ht="12.75" customHeight="1">
      <c r="I498" s="1548"/>
    </row>
    <row r="499" s="84" customFormat="1" ht="12.75" customHeight="1">
      <c r="I499" s="1548"/>
    </row>
    <row r="500" s="84" customFormat="1" ht="12.75" customHeight="1">
      <c r="I500" s="1548"/>
    </row>
    <row r="501" s="84" customFormat="1" ht="12.75" customHeight="1">
      <c r="I501" s="1548"/>
    </row>
    <row r="502" s="84" customFormat="1" ht="12.75" customHeight="1">
      <c r="I502" s="1548"/>
    </row>
    <row r="503" s="84" customFormat="1" ht="12.75" customHeight="1">
      <c r="I503" s="1548"/>
    </row>
    <row r="504" s="84" customFormat="1" ht="12.75" customHeight="1">
      <c r="I504" s="1548"/>
    </row>
    <row r="505" s="84" customFormat="1" ht="12.75" customHeight="1">
      <c r="I505" s="1548"/>
    </row>
    <row r="506" s="84" customFormat="1" ht="12.75" customHeight="1">
      <c r="I506" s="1548"/>
    </row>
    <row r="507" s="84" customFormat="1" ht="12.75" customHeight="1">
      <c r="I507" s="1548"/>
    </row>
    <row r="508" s="84" customFormat="1" ht="12.75" customHeight="1">
      <c r="I508" s="1548"/>
    </row>
    <row r="509" s="84" customFormat="1" ht="12.75" customHeight="1">
      <c r="I509" s="1548"/>
    </row>
    <row r="510" s="84" customFormat="1" ht="12.75" customHeight="1">
      <c r="I510" s="1548"/>
    </row>
    <row r="511" s="84" customFormat="1" ht="12.75" customHeight="1">
      <c r="I511" s="1548"/>
    </row>
    <row r="512" s="84" customFormat="1" ht="12.75" customHeight="1">
      <c r="I512" s="1548"/>
    </row>
    <row r="513" s="84" customFormat="1" ht="12.75" customHeight="1">
      <c r="I513" s="1548"/>
    </row>
    <row r="514" s="84" customFormat="1" ht="12.75" customHeight="1">
      <c r="I514" s="1548"/>
    </row>
    <row r="515" s="84" customFormat="1" ht="12.75" customHeight="1">
      <c r="I515" s="1548"/>
    </row>
    <row r="516" s="84" customFormat="1" ht="12.75" customHeight="1">
      <c r="I516" s="1548"/>
    </row>
    <row r="517" s="84" customFormat="1" ht="12.75" customHeight="1">
      <c r="I517" s="1548"/>
    </row>
    <row r="518" s="84" customFormat="1" ht="12.75" customHeight="1">
      <c r="I518" s="1548"/>
    </row>
    <row r="519" s="84" customFormat="1" ht="12.75" customHeight="1">
      <c r="I519" s="1548"/>
    </row>
    <row r="520" s="84" customFormat="1" ht="12.75" customHeight="1">
      <c r="I520" s="1548"/>
    </row>
    <row r="521" s="84" customFormat="1" ht="12.75" customHeight="1">
      <c r="I521" s="1548"/>
    </row>
    <row r="522" s="84" customFormat="1" ht="12.75" customHeight="1">
      <c r="I522" s="1548"/>
    </row>
    <row r="523" s="84" customFormat="1" ht="12.75" customHeight="1">
      <c r="I523" s="1548"/>
    </row>
    <row r="524" s="84" customFormat="1" ht="12.75" customHeight="1">
      <c r="I524" s="1548"/>
    </row>
    <row r="525" s="84" customFormat="1" ht="12.75" customHeight="1">
      <c r="I525" s="1548"/>
    </row>
    <row r="526" s="84" customFormat="1" ht="12.75" customHeight="1">
      <c r="I526" s="1548"/>
    </row>
    <row r="527" s="84" customFormat="1" ht="12.75" customHeight="1">
      <c r="I527" s="1548"/>
    </row>
    <row r="528" s="84" customFormat="1" ht="12.75" customHeight="1">
      <c r="I528" s="1548"/>
    </row>
    <row r="529" s="84" customFormat="1" ht="12.75" customHeight="1">
      <c r="I529" s="1548"/>
    </row>
    <row r="530" s="84" customFormat="1" ht="12.75" customHeight="1">
      <c r="I530" s="1548"/>
    </row>
    <row r="531" s="84" customFormat="1" ht="12.75" customHeight="1">
      <c r="I531" s="1548"/>
    </row>
    <row r="532" s="84" customFormat="1" ht="12.75" customHeight="1">
      <c r="I532" s="1548"/>
    </row>
    <row r="533" s="84" customFormat="1" ht="12.75" customHeight="1">
      <c r="I533" s="1548"/>
    </row>
    <row r="534" s="84" customFormat="1" ht="12.75" customHeight="1">
      <c r="I534" s="1548"/>
    </row>
    <row r="535" s="84" customFormat="1" ht="12.75" customHeight="1">
      <c r="I535" s="1548"/>
    </row>
    <row r="536" s="84" customFormat="1" ht="12.75" customHeight="1">
      <c r="I536" s="1548"/>
    </row>
    <row r="537" s="84" customFormat="1" ht="12.75" customHeight="1">
      <c r="I537" s="1548"/>
    </row>
    <row r="538" s="84" customFormat="1" ht="12.75" customHeight="1">
      <c r="I538" s="1548"/>
    </row>
    <row r="539" s="84" customFormat="1" ht="12.75" customHeight="1">
      <c r="I539" s="1548"/>
    </row>
    <row r="540" s="84" customFormat="1" ht="12.75" customHeight="1">
      <c r="I540" s="1548"/>
    </row>
    <row r="541" s="84" customFormat="1" ht="12.75" customHeight="1">
      <c r="I541" s="1548"/>
    </row>
    <row r="542" s="84" customFormat="1" ht="12.75" customHeight="1">
      <c r="I542" s="1548"/>
    </row>
    <row r="543" s="84" customFormat="1" ht="12.75" customHeight="1">
      <c r="I543" s="1548"/>
    </row>
    <row r="544" s="84" customFormat="1" ht="12.75" customHeight="1">
      <c r="I544" s="1548"/>
    </row>
    <row r="545" s="84" customFormat="1" ht="12.75" customHeight="1">
      <c r="I545" s="1548"/>
    </row>
    <row r="546" s="84" customFormat="1" ht="12.75" customHeight="1">
      <c r="I546" s="1548"/>
    </row>
    <row r="547" s="84" customFormat="1" ht="12.75" customHeight="1">
      <c r="I547" s="1548"/>
    </row>
    <row r="548" s="84" customFormat="1" ht="12.75" customHeight="1">
      <c r="I548" s="1548"/>
    </row>
    <row r="549" s="84" customFormat="1" ht="12.75" customHeight="1">
      <c r="I549" s="1548"/>
    </row>
    <row r="550" s="84" customFormat="1" ht="12.75" customHeight="1">
      <c r="I550" s="1548"/>
    </row>
    <row r="551" s="84" customFormat="1" ht="12.75" customHeight="1">
      <c r="I551" s="1548"/>
    </row>
    <row r="552" s="84" customFormat="1" ht="12.75" customHeight="1">
      <c r="I552" s="1548"/>
    </row>
    <row r="553" s="84" customFormat="1" ht="12.75" customHeight="1">
      <c r="I553" s="1548"/>
    </row>
    <row r="554" s="84" customFormat="1" ht="12.75" customHeight="1">
      <c r="I554" s="1548"/>
    </row>
    <row r="555" s="84" customFormat="1" ht="12.75" customHeight="1">
      <c r="I555" s="1548"/>
    </row>
    <row r="556" s="84" customFormat="1" ht="12.75" customHeight="1">
      <c r="I556" s="1548"/>
    </row>
    <row r="557" s="84" customFormat="1" ht="12.75" customHeight="1">
      <c r="I557" s="1548"/>
    </row>
    <row r="558" s="84" customFormat="1" ht="12.75" customHeight="1">
      <c r="I558" s="1548"/>
    </row>
    <row r="559" s="84" customFormat="1" ht="12.75" customHeight="1">
      <c r="I559" s="1548"/>
    </row>
    <row r="560" s="84" customFormat="1" ht="12.75" customHeight="1">
      <c r="I560" s="1548"/>
    </row>
    <row r="561" s="84" customFormat="1" ht="12.75" customHeight="1">
      <c r="I561" s="1548"/>
    </row>
    <row r="562" s="84" customFormat="1" ht="12.75" customHeight="1">
      <c r="I562" s="1548"/>
    </row>
    <row r="563" s="84" customFormat="1" ht="12.75" customHeight="1">
      <c r="I563" s="1548"/>
    </row>
    <row r="564" s="84" customFormat="1" ht="12.75" customHeight="1">
      <c r="I564" s="1548"/>
    </row>
    <row r="565" s="84" customFormat="1" ht="12.75" customHeight="1">
      <c r="I565" s="1548"/>
    </row>
    <row r="566" s="84" customFormat="1" ht="12.75" customHeight="1">
      <c r="I566" s="1548"/>
    </row>
    <row r="567" s="84" customFormat="1" ht="12.75" customHeight="1">
      <c r="I567" s="1548"/>
    </row>
    <row r="568" s="84" customFormat="1" ht="12.75" customHeight="1">
      <c r="I568" s="1548"/>
    </row>
    <row r="569" s="84" customFormat="1" ht="12.75" customHeight="1">
      <c r="I569" s="1548"/>
    </row>
    <row r="570" s="84" customFormat="1" ht="12.75" customHeight="1">
      <c r="I570" s="1548"/>
    </row>
    <row r="571" s="84" customFormat="1" ht="12.75" customHeight="1">
      <c r="I571" s="1548"/>
    </row>
    <row r="572" s="84" customFormat="1" ht="12.75" customHeight="1">
      <c r="I572" s="1548"/>
    </row>
    <row r="573" s="84" customFormat="1" ht="12.75" customHeight="1">
      <c r="I573" s="1548"/>
    </row>
    <row r="574" s="84" customFormat="1" ht="12.75" customHeight="1">
      <c r="I574" s="1548"/>
    </row>
    <row r="575" s="84" customFormat="1" ht="12.75" customHeight="1">
      <c r="I575" s="1548"/>
    </row>
    <row r="576" s="84" customFormat="1" ht="12.75" customHeight="1">
      <c r="I576" s="1548"/>
    </row>
    <row r="577" s="84" customFormat="1" ht="12.75" customHeight="1">
      <c r="I577" s="1548"/>
    </row>
    <row r="578" s="84" customFormat="1" ht="12.75" customHeight="1">
      <c r="I578" s="1548"/>
    </row>
    <row r="579" s="84" customFormat="1" ht="12.75" customHeight="1">
      <c r="I579" s="1548"/>
    </row>
    <row r="580" s="84" customFormat="1" ht="12.75" customHeight="1">
      <c r="I580" s="1548"/>
    </row>
    <row r="581" s="84" customFormat="1" ht="12.75" customHeight="1">
      <c r="I581" s="1548"/>
    </row>
    <row r="582" s="84" customFormat="1" ht="12.75" customHeight="1">
      <c r="I582" s="1548"/>
    </row>
    <row r="583" s="84" customFormat="1" ht="12.75" customHeight="1">
      <c r="I583" s="1548"/>
    </row>
    <row r="584" s="84" customFormat="1" ht="12.75" customHeight="1">
      <c r="I584" s="1548"/>
    </row>
    <row r="585" s="84" customFormat="1" ht="12.75" customHeight="1">
      <c r="I585" s="1548"/>
    </row>
    <row r="586" s="84" customFormat="1" ht="12.75" customHeight="1">
      <c r="I586" s="1548"/>
    </row>
    <row r="587" s="84" customFormat="1" ht="12.75" customHeight="1">
      <c r="I587" s="1548"/>
    </row>
    <row r="588" s="84" customFormat="1" ht="12.75" customHeight="1">
      <c r="I588" s="1548"/>
    </row>
    <row r="589" s="84" customFormat="1" ht="12.75" customHeight="1">
      <c r="I589" s="1548"/>
    </row>
    <row r="590" s="84" customFormat="1" ht="12.75" customHeight="1">
      <c r="I590" s="1548"/>
    </row>
    <row r="591" s="84" customFormat="1" ht="12.75" customHeight="1">
      <c r="I591" s="1548"/>
    </row>
    <row r="592" s="84" customFormat="1" ht="12.75" customHeight="1">
      <c r="I592" s="1548"/>
    </row>
    <row r="593" s="84" customFormat="1" ht="12.75" customHeight="1">
      <c r="I593" s="1548"/>
    </row>
    <row r="594" s="84" customFormat="1" ht="12.75" customHeight="1">
      <c r="I594" s="1548"/>
    </row>
    <row r="595" s="84" customFormat="1" ht="12.75" customHeight="1">
      <c r="I595" s="1548"/>
    </row>
    <row r="596" s="84" customFormat="1" ht="12.75" customHeight="1">
      <c r="I596" s="1548"/>
    </row>
    <row r="597" s="84" customFormat="1" ht="12.75" customHeight="1">
      <c r="I597" s="1548"/>
    </row>
    <row r="598" s="84" customFormat="1" ht="12.75" customHeight="1">
      <c r="I598" s="1548"/>
    </row>
    <row r="599" s="84" customFormat="1" ht="12.75" customHeight="1">
      <c r="I599" s="1548"/>
    </row>
    <row r="600" s="84" customFormat="1" ht="12.75" customHeight="1">
      <c r="I600" s="1548"/>
    </row>
    <row r="601" s="84" customFormat="1" ht="12.75" customHeight="1">
      <c r="I601" s="1548"/>
    </row>
    <row r="602" s="84" customFormat="1" ht="12.75" customHeight="1">
      <c r="I602" s="1548"/>
    </row>
    <row r="603" s="84" customFormat="1" ht="12.75" customHeight="1">
      <c r="I603" s="1548"/>
    </row>
    <row r="604" s="84" customFormat="1" ht="12.75" customHeight="1">
      <c r="I604" s="1548"/>
    </row>
    <row r="605" s="84" customFormat="1" ht="12.75" customHeight="1">
      <c r="I605" s="1548"/>
    </row>
    <row r="606" s="84" customFormat="1" ht="12.75" customHeight="1">
      <c r="I606" s="1548"/>
    </row>
    <row r="607" s="84" customFormat="1" ht="12.75" customHeight="1">
      <c r="I607" s="1548"/>
    </row>
    <row r="608" s="84" customFormat="1" ht="12.75" customHeight="1">
      <c r="I608" s="1548"/>
    </row>
    <row r="609" s="84" customFormat="1" ht="12.75" customHeight="1">
      <c r="I609" s="1548"/>
    </row>
    <row r="610" s="84" customFormat="1" ht="12.75" customHeight="1">
      <c r="I610" s="1548"/>
    </row>
    <row r="611" s="84" customFormat="1" ht="12.75" customHeight="1">
      <c r="I611" s="1548"/>
    </row>
    <row r="612" s="84" customFormat="1" ht="12.75" customHeight="1">
      <c r="I612" s="1548"/>
    </row>
    <row r="613" s="84" customFormat="1" ht="12.75" customHeight="1">
      <c r="I613" s="1548"/>
    </row>
    <row r="614" s="84" customFormat="1" ht="12.75" customHeight="1">
      <c r="I614" s="1548"/>
    </row>
    <row r="615" s="84" customFormat="1" ht="12.75" customHeight="1">
      <c r="I615" s="1548"/>
    </row>
    <row r="616" s="84" customFormat="1" ht="12.75" customHeight="1">
      <c r="I616" s="1548"/>
    </row>
    <row r="617" s="84" customFormat="1" ht="12.75" customHeight="1">
      <c r="I617" s="1548"/>
    </row>
    <row r="618" s="84" customFormat="1" ht="12.75" customHeight="1">
      <c r="I618" s="1548"/>
    </row>
    <row r="619" s="84" customFormat="1" ht="12.75" customHeight="1">
      <c r="I619" s="1548"/>
    </row>
    <row r="620" s="84" customFormat="1" ht="12.75" customHeight="1">
      <c r="I620" s="1548"/>
    </row>
    <row r="621" s="84" customFormat="1" ht="12.75" customHeight="1">
      <c r="I621" s="1548"/>
    </row>
    <row r="622" s="84" customFormat="1" ht="12.75" customHeight="1">
      <c r="I622" s="1548"/>
    </row>
    <row r="623" s="84" customFormat="1" ht="12.75" customHeight="1">
      <c r="I623" s="1548"/>
    </row>
    <row r="624" s="84" customFormat="1" ht="12.75" customHeight="1">
      <c r="I624" s="1548"/>
    </row>
    <row r="625" s="84" customFormat="1" ht="12.75" customHeight="1">
      <c r="I625" s="1548"/>
    </row>
    <row r="626" s="84" customFormat="1" ht="12.75" customHeight="1">
      <c r="I626" s="1548"/>
    </row>
    <row r="627" s="84" customFormat="1" ht="12.75" customHeight="1">
      <c r="I627" s="1548"/>
    </row>
    <row r="628" s="84" customFormat="1" ht="12.75" customHeight="1">
      <c r="I628" s="1548"/>
    </row>
    <row r="629" s="84" customFormat="1" ht="12.75" customHeight="1">
      <c r="I629" s="1548"/>
    </row>
    <row r="630" s="84" customFormat="1" ht="12.75" customHeight="1">
      <c r="I630" s="1548"/>
    </row>
    <row r="631" s="84" customFormat="1" ht="12.75" customHeight="1">
      <c r="I631" s="1548"/>
    </row>
    <row r="632" s="84" customFormat="1" ht="12.75" customHeight="1">
      <c r="I632" s="1548"/>
    </row>
    <row r="633" s="84" customFormat="1" ht="12.75" customHeight="1">
      <c r="I633" s="1548"/>
    </row>
    <row r="634" s="84" customFormat="1" ht="12.75" customHeight="1">
      <c r="I634" s="1548"/>
    </row>
    <row r="635" s="84" customFormat="1" ht="12.75" customHeight="1">
      <c r="I635" s="1548"/>
    </row>
    <row r="636" s="84" customFormat="1" ht="12.75" customHeight="1">
      <c r="I636" s="1548"/>
    </row>
    <row r="637" s="84" customFormat="1" ht="12.75" customHeight="1">
      <c r="I637" s="1548"/>
    </row>
    <row r="638" s="84" customFormat="1" ht="12.75" customHeight="1">
      <c r="I638" s="1548"/>
    </row>
    <row r="639" s="84" customFormat="1" ht="12.75" customHeight="1">
      <c r="I639" s="1548"/>
    </row>
    <row r="640" s="84" customFormat="1" ht="12.75" customHeight="1">
      <c r="I640" s="1548"/>
    </row>
    <row r="641" s="84" customFormat="1" ht="12.75" customHeight="1">
      <c r="I641" s="1548"/>
    </row>
    <row r="642" s="84" customFormat="1" ht="12.75" customHeight="1">
      <c r="I642" s="1548"/>
    </row>
    <row r="643" s="84" customFormat="1" ht="12.75" customHeight="1">
      <c r="I643" s="1548"/>
    </row>
    <row r="644" s="84" customFormat="1" ht="12.75" customHeight="1">
      <c r="I644" s="1548"/>
    </row>
    <row r="645" s="84" customFormat="1" ht="12.75" customHeight="1">
      <c r="I645" s="1548"/>
    </row>
    <row r="646" s="84" customFormat="1" ht="12.75" customHeight="1">
      <c r="I646" s="1548"/>
    </row>
    <row r="647" s="84" customFormat="1" ht="12.75" customHeight="1">
      <c r="I647" s="1548"/>
    </row>
    <row r="648" s="84" customFormat="1" ht="12.75" customHeight="1">
      <c r="I648" s="1548"/>
    </row>
    <row r="649" s="84" customFormat="1" ht="12.75" customHeight="1">
      <c r="I649" s="1548"/>
    </row>
    <row r="650" s="84" customFormat="1" ht="12.75" customHeight="1">
      <c r="I650" s="1548"/>
    </row>
    <row r="651" s="84" customFormat="1" ht="12.75" customHeight="1">
      <c r="I651" s="1548"/>
    </row>
    <row r="652" s="84" customFormat="1" ht="12.75" customHeight="1">
      <c r="I652" s="1548"/>
    </row>
    <row r="653" s="84" customFormat="1" ht="12.75" customHeight="1">
      <c r="I653" s="1548"/>
    </row>
    <row r="654" s="84" customFormat="1" ht="12.75" customHeight="1">
      <c r="I654" s="1548"/>
    </row>
    <row r="655" s="84" customFormat="1" ht="12.75" customHeight="1">
      <c r="I655" s="1548"/>
    </row>
    <row r="656" s="84" customFormat="1" ht="12.75" customHeight="1">
      <c r="I656" s="1548"/>
    </row>
    <row r="657" s="84" customFormat="1" ht="12.75" customHeight="1">
      <c r="I657" s="1548"/>
    </row>
    <row r="658" s="84" customFormat="1" ht="12.75" customHeight="1">
      <c r="I658" s="1548"/>
    </row>
    <row r="659" s="84" customFormat="1" ht="12.75" customHeight="1">
      <c r="I659" s="1548"/>
    </row>
    <row r="660" s="84" customFormat="1" ht="12.75" customHeight="1">
      <c r="I660" s="1548"/>
    </row>
    <row r="661" s="84" customFormat="1" ht="12.75" customHeight="1">
      <c r="I661" s="1548"/>
    </row>
    <row r="662" s="84" customFormat="1" ht="12.75" customHeight="1">
      <c r="I662" s="1548"/>
    </row>
    <row r="663" s="84" customFormat="1" ht="12.75" customHeight="1">
      <c r="I663" s="1548"/>
    </row>
    <row r="664" s="84" customFormat="1" ht="12.75" customHeight="1">
      <c r="I664" s="1548"/>
    </row>
    <row r="665" s="84" customFormat="1" ht="12.75" customHeight="1">
      <c r="I665" s="1548"/>
    </row>
    <row r="666" s="84" customFormat="1" ht="12.75" customHeight="1">
      <c r="I666" s="1548"/>
    </row>
    <row r="667" s="84" customFormat="1" ht="12.75" customHeight="1">
      <c r="I667" s="1548"/>
    </row>
    <row r="668" s="84" customFormat="1" ht="12.75" customHeight="1">
      <c r="I668" s="1548"/>
    </row>
    <row r="669" s="84" customFormat="1" ht="12.75" customHeight="1">
      <c r="I669" s="1548"/>
    </row>
    <row r="670" s="84" customFormat="1" ht="12.75" customHeight="1">
      <c r="I670" s="1548"/>
    </row>
    <row r="671" s="84" customFormat="1" ht="12.75" customHeight="1">
      <c r="I671" s="1548"/>
    </row>
    <row r="672" s="84" customFormat="1" ht="12.75" customHeight="1">
      <c r="I672" s="1548"/>
    </row>
    <row r="673" s="84" customFormat="1" ht="12.75" customHeight="1">
      <c r="I673" s="1548"/>
    </row>
    <row r="674" s="84" customFormat="1" ht="12.75" customHeight="1">
      <c r="I674" s="1548"/>
    </row>
    <row r="675" s="84" customFormat="1" ht="12.75" customHeight="1">
      <c r="I675" s="1548"/>
    </row>
    <row r="676" s="84" customFormat="1" ht="12.75" customHeight="1">
      <c r="I676" s="1548"/>
    </row>
    <row r="677" s="84" customFormat="1" ht="12.75" customHeight="1">
      <c r="I677" s="1548"/>
    </row>
    <row r="678" s="84" customFormat="1" ht="12.75" customHeight="1">
      <c r="I678" s="1548"/>
    </row>
    <row r="679" s="84" customFormat="1" ht="12.75" customHeight="1">
      <c r="I679" s="1548"/>
    </row>
    <row r="680" s="84" customFormat="1" ht="12.75" customHeight="1">
      <c r="I680" s="1548"/>
    </row>
    <row r="681" s="84" customFormat="1" ht="12.75" customHeight="1">
      <c r="I681" s="1548"/>
    </row>
    <row r="682" s="84" customFormat="1" ht="12.75" customHeight="1">
      <c r="I682" s="1548"/>
    </row>
    <row r="683" s="84" customFormat="1" ht="12.75" customHeight="1">
      <c r="I683" s="1548"/>
    </row>
    <row r="684" s="84" customFormat="1" ht="12.75" customHeight="1">
      <c r="I684" s="1548"/>
    </row>
    <row r="685" s="84" customFormat="1" ht="12.75" customHeight="1">
      <c r="I685" s="1548"/>
    </row>
    <row r="686" s="84" customFormat="1" ht="12.75" customHeight="1">
      <c r="I686" s="1548"/>
    </row>
    <row r="687" s="84" customFormat="1" ht="12.75" customHeight="1">
      <c r="I687" s="1548"/>
    </row>
    <row r="688" s="84" customFormat="1" ht="12.75" customHeight="1">
      <c r="I688" s="1548"/>
    </row>
    <row r="689" s="84" customFormat="1" ht="12.75" customHeight="1">
      <c r="I689" s="1548"/>
    </row>
    <row r="690" s="84" customFormat="1" ht="12.75" customHeight="1">
      <c r="I690" s="1548"/>
    </row>
  </sheetData>
  <sheetProtection/>
  <mergeCells count="22">
    <mergeCell ref="C6:M6"/>
    <mergeCell ref="G12:G13"/>
    <mergeCell ref="H12:H13"/>
    <mergeCell ref="D11:D13"/>
    <mergeCell ref="J12:J13"/>
    <mergeCell ref="E11:G11"/>
    <mergeCell ref="K11:M11"/>
    <mergeCell ref="H11:J11"/>
    <mergeCell ref="P80:R80"/>
    <mergeCell ref="E12:E13"/>
    <mergeCell ref="I12:I13"/>
    <mergeCell ref="K12:K13"/>
    <mergeCell ref="F12:F13"/>
    <mergeCell ref="M12:M13"/>
    <mergeCell ref="L12:L13"/>
    <mergeCell ref="A428:B428"/>
    <mergeCell ref="A8:D8"/>
    <mergeCell ref="A9:D9"/>
    <mergeCell ref="B11:B13"/>
    <mergeCell ref="C11:C13"/>
    <mergeCell ref="A11:A13"/>
    <mergeCell ref="A416:D416"/>
  </mergeCells>
  <printOptions/>
  <pageMargins left="0.7874015748031497" right="0.7874015748031497" top="1.1811023622047245" bottom="0.3937007874015748" header="0.5905511811023623" footer="0.5905511811023623"/>
  <pageSetup fitToHeight="0" fitToWidth="1" horizontalDpi="600" verticalDpi="600" orientation="landscape" paperSize="9" scale="65" r:id="rId1"/>
  <rowBreaks count="15" manualBreakCount="15">
    <brk id="46" max="12" man="1"/>
    <brk id="62" max="12" man="1"/>
    <brk id="77" max="12" man="1"/>
    <brk id="106" max="12" man="1"/>
    <brk id="121" max="12" man="1"/>
    <brk id="137" max="12" man="1"/>
    <brk id="155" max="12" man="1"/>
    <brk id="171" max="12" man="1"/>
    <brk id="286" max="12" man="1"/>
    <brk id="309" max="12" man="1"/>
    <brk id="349" max="12" man="1"/>
    <brk id="369" max="12" man="1"/>
    <brk id="390" max="12" man="1"/>
    <brk id="411" max="12" man="1"/>
    <brk id="41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zoomScaleNormal="40" zoomScalePageLayoutView="0" workbookViewId="0" topLeftCell="A1">
      <selection activeCell="E9" sqref="E9"/>
    </sheetView>
  </sheetViews>
  <sheetFormatPr defaultColWidth="9.00390625" defaultRowHeight="12.75"/>
  <cols>
    <col min="1" max="1" width="18.25390625" style="0" customWidth="1"/>
    <col min="2" max="2" width="11.75390625" style="0" customWidth="1"/>
    <col min="3" max="3" width="13.125" style="0" customWidth="1"/>
    <col min="4" max="4" width="69.75390625" style="0" customWidth="1"/>
    <col min="5" max="5" width="19.25390625" style="0" customWidth="1"/>
    <col min="8" max="9" width="18.375" style="0" customWidth="1"/>
  </cols>
  <sheetData>
    <row r="1" spans="7:9" ht="15.75">
      <c r="G1" s="76" t="s">
        <v>794</v>
      </c>
      <c r="H1" s="385"/>
      <c r="I1" s="136"/>
    </row>
    <row r="2" spans="7:9" ht="15.75">
      <c r="G2" s="703" t="s">
        <v>192</v>
      </c>
      <c r="H2" s="385"/>
      <c r="I2" s="522"/>
    </row>
    <row r="3" spans="7:9" ht="15.75">
      <c r="G3" s="374" t="s">
        <v>798</v>
      </c>
      <c r="H3" s="523"/>
      <c r="I3" s="136"/>
    </row>
    <row r="4" spans="7:9" ht="15.75">
      <c r="G4" s="375" t="s">
        <v>797</v>
      </c>
      <c r="H4" s="524"/>
      <c r="I4" s="137"/>
    </row>
    <row r="7" spans="3:9" ht="17.25">
      <c r="C7" s="1834" t="s">
        <v>782</v>
      </c>
      <c r="D7" s="1834"/>
      <c r="E7" s="1834"/>
      <c r="F7" s="1834"/>
      <c r="G7" s="1834"/>
      <c r="H7" s="1732"/>
      <c r="I7" s="1732"/>
    </row>
    <row r="8" spans="2:9" ht="13.5" customHeight="1">
      <c r="B8" s="1834" t="s">
        <v>783</v>
      </c>
      <c r="C8" s="1834"/>
      <c r="D8" s="1834"/>
      <c r="E8" s="1834"/>
      <c r="F8" s="1834"/>
      <c r="G8" s="1834"/>
      <c r="H8" s="1834"/>
      <c r="I8" s="1732"/>
    </row>
    <row r="9" spans="2:9" ht="13.5" customHeight="1">
      <c r="B9" s="1692"/>
      <c r="C9" s="1692"/>
      <c r="D9" s="1692"/>
      <c r="E9" s="1692"/>
      <c r="F9" s="1692"/>
      <c r="G9" s="1692"/>
      <c r="H9" s="1692"/>
      <c r="I9" s="1692"/>
    </row>
    <row r="10" spans="1:2" s="1691" customFormat="1" ht="15.75">
      <c r="A10" s="1831">
        <v>1559100000</v>
      </c>
      <c r="B10" s="1831"/>
    </row>
    <row r="11" spans="1:2" s="1691" customFormat="1" ht="15.75">
      <c r="A11" s="1524" t="s">
        <v>337</v>
      </c>
      <c r="B11" s="1524"/>
    </row>
    <row r="12" ht="16.5" thickBot="1">
      <c r="I12" s="83" t="s">
        <v>307</v>
      </c>
    </row>
    <row r="13" spans="1:9" ht="234" customHeight="1">
      <c r="A13" s="1839" t="s">
        <v>341</v>
      </c>
      <c r="B13" s="1825" t="s">
        <v>342</v>
      </c>
      <c r="C13" s="1825" t="s">
        <v>784</v>
      </c>
      <c r="D13" s="1832" t="s">
        <v>785</v>
      </c>
      <c r="E13" s="1829" t="s">
        <v>786</v>
      </c>
      <c r="F13" s="1829"/>
      <c r="G13" s="1829"/>
      <c r="H13" s="1829"/>
      <c r="I13" s="1830"/>
    </row>
    <row r="14" spans="1:9" ht="31.5">
      <c r="A14" s="1840"/>
      <c r="B14" s="1826"/>
      <c r="C14" s="1826"/>
      <c r="D14" s="1833"/>
      <c r="E14" s="1838" t="s">
        <v>793</v>
      </c>
      <c r="F14" s="1838"/>
      <c r="G14" s="1838"/>
      <c r="H14" s="1838"/>
      <c r="I14" s="1725" t="s">
        <v>686</v>
      </c>
    </row>
    <row r="15" spans="1:9" ht="30.75" customHeight="1">
      <c r="A15" s="1840"/>
      <c r="B15" s="1826"/>
      <c r="C15" s="1826"/>
      <c r="D15" s="1833"/>
      <c r="E15" s="1835" t="s">
        <v>373</v>
      </c>
      <c r="F15" s="1836" t="s">
        <v>374</v>
      </c>
      <c r="G15" s="1837"/>
      <c r="H15" s="1835" t="s">
        <v>787</v>
      </c>
      <c r="I15" s="1828"/>
    </row>
    <row r="16" spans="1:9" ht="96" customHeight="1">
      <c r="A16" s="1841"/>
      <c r="B16" s="1827"/>
      <c r="C16" s="1827"/>
      <c r="D16" s="1833"/>
      <c r="E16" s="1835"/>
      <c r="F16" s="1697" t="s">
        <v>788</v>
      </c>
      <c r="G16" s="1697" t="s">
        <v>321</v>
      </c>
      <c r="H16" s="1835"/>
      <c r="I16" s="1828"/>
    </row>
    <row r="17" spans="1:9" ht="16.5" thickBot="1">
      <c r="A17" s="1718">
        <v>1</v>
      </c>
      <c r="B17" s="1719">
        <v>2</v>
      </c>
      <c r="C17" s="1719">
        <v>3</v>
      </c>
      <c r="D17" s="1719">
        <v>4</v>
      </c>
      <c r="E17" s="1719">
        <v>5</v>
      </c>
      <c r="F17" s="1719">
        <v>6</v>
      </c>
      <c r="G17" s="1719">
        <v>7</v>
      </c>
      <c r="H17" s="1719">
        <v>8</v>
      </c>
      <c r="I17" s="1726">
        <v>9</v>
      </c>
    </row>
    <row r="18" spans="1:9" s="1693" customFormat="1" ht="32.25" thickBot="1">
      <c r="A18" s="1720">
        <v>2700000</v>
      </c>
      <c r="B18" s="1721"/>
      <c r="C18" s="1721"/>
      <c r="D18" s="1722" t="s">
        <v>732</v>
      </c>
      <c r="E18" s="1723">
        <f>E19</f>
        <v>25000000</v>
      </c>
      <c r="F18" s="1724"/>
      <c r="G18" s="1724"/>
      <c r="H18" s="1723">
        <f>E18</f>
        <v>25000000</v>
      </c>
      <c r="I18" s="1727"/>
    </row>
    <row r="19" spans="1:9" s="1694" customFormat="1" ht="31.5">
      <c r="A19" s="1700">
        <v>2710000</v>
      </c>
      <c r="B19" s="1703"/>
      <c r="C19" s="1703"/>
      <c r="D19" s="1707" t="s">
        <v>732</v>
      </c>
      <c r="E19" s="1712">
        <f>E20</f>
        <v>25000000</v>
      </c>
      <c r="F19" s="1715"/>
      <c r="G19" s="1715"/>
      <c r="H19" s="1712">
        <f>E19</f>
        <v>25000000</v>
      </c>
      <c r="I19" s="1728"/>
    </row>
    <row r="20" spans="1:9" ht="15.75">
      <c r="A20" s="1701">
        <v>2718860</v>
      </c>
      <c r="B20" s="1704">
        <v>8860</v>
      </c>
      <c r="C20" s="1704"/>
      <c r="D20" s="1708" t="s">
        <v>789</v>
      </c>
      <c r="E20" s="1713">
        <f>E21</f>
        <v>25000000</v>
      </c>
      <c r="F20" s="1716"/>
      <c r="G20" s="1716"/>
      <c r="H20" s="1713">
        <f>E20</f>
        <v>25000000</v>
      </c>
      <c r="I20" s="1729"/>
    </row>
    <row r="21" spans="1:9" s="1694" customFormat="1" ht="16.5" thickBot="1">
      <c r="A21" s="1699">
        <v>2718861</v>
      </c>
      <c r="B21" s="1705">
        <v>8861</v>
      </c>
      <c r="C21" s="1706" t="s">
        <v>198</v>
      </c>
      <c r="D21" s="1709" t="s">
        <v>733</v>
      </c>
      <c r="E21" s="1714">
        <v>25000000</v>
      </c>
      <c r="F21" s="1717"/>
      <c r="G21" s="1717"/>
      <c r="H21" s="1714">
        <f>E21</f>
        <v>25000000</v>
      </c>
      <c r="I21" s="1730"/>
    </row>
    <row r="22" spans="1:9" s="87" customFormat="1" ht="16.5" thickBot="1">
      <c r="A22" s="1698" t="s">
        <v>261</v>
      </c>
      <c r="B22" s="1702" t="s">
        <v>261</v>
      </c>
      <c r="C22" s="1702" t="s">
        <v>261</v>
      </c>
      <c r="D22" s="1710" t="s">
        <v>315</v>
      </c>
      <c r="E22" s="1711">
        <f>E18</f>
        <v>25000000</v>
      </c>
      <c r="F22" s="1711" t="s">
        <v>790</v>
      </c>
      <c r="G22" s="1711" t="s">
        <v>790</v>
      </c>
      <c r="H22" s="1711">
        <f>H18</f>
        <v>25000000</v>
      </c>
      <c r="I22" s="1731"/>
    </row>
    <row r="23" spans="1:9" ht="15.75">
      <c r="A23" s="1695"/>
      <c r="B23" s="1695"/>
      <c r="C23" s="1695"/>
      <c r="D23" s="1696"/>
      <c r="E23" s="1695"/>
      <c r="F23" s="1695"/>
      <c r="G23" s="1695"/>
      <c r="H23" s="1695"/>
      <c r="I23" s="1695"/>
    </row>
    <row r="25" spans="1:9" s="1090" customFormat="1" ht="28.5" customHeight="1">
      <c r="A25" s="1807" t="s">
        <v>554</v>
      </c>
      <c r="B25" s="1807"/>
      <c r="C25" s="1807"/>
      <c r="D25" s="1807"/>
      <c r="E25" s="915"/>
      <c r="F25" s="915"/>
      <c r="G25" s="915" t="s">
        <v>607</v>
      </c>
      <c r="H25" s="915"/>
      <c r="I25" s="915"/>
    </row>
  </sheetData>
  <sheetProtection/>
  <mergeCells count="14">
    <mergeCell ref="C7:G7"/>
    <mergeCell ref="B8:H8"/>
    <mergeCell ref="A25:D25"/>
    <mergeCell ref="E15:E16"/>
    <mergeCell ref="F15:G15"/>
    <mergeCell ref="H15:H16"/>
    <mergeCell ref="E14:H14"/>
    <mergeCell ref="A13:A16"/>
    <mergeCell ref="B13:B16"/>
    <mergeCell ref="C13:C16"/>
    <mergeCell ref="I15:I16"/>
    <mergeCell ref="E13:I13"/>
    <mergeCell ref="A10:B10"/>
    <mergeCell ref="D13:D1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2"/>
  <sheetViews>
    <sheetView view="pageBreakPreview" zoomScale="80" zoomScaleSheetLayoutView="80" zoomScalePageLayoutView="0" workbookViewId="0" topLeftCell="A1">
      <selection activeCell="A10" sqref="A10:D10"/>
    </sheetView>
  </sheetViews>
  <sheetFormatPr defaultColWidth="9.00390625" defaultRowHeight="12.75"/>
  <cols>
    <col min="1" max="1" width="14.25390625" style="0" customWidth="1"/>
    <col min="2" max="2" width="15.375" style="0" customWidth="1"/>
    <col min="3" max="3" width="85.125" style="0" customWidth="1"/>
    <col min="4" max="4" width="14.125" style="0" customWidth="1"/>
    <col min="5" max="5" width="15.125" style="0" customWidth="1"/>
    <col min="6" max="6" width="11.75390625" style="0" customWidth="1"/>
  </cols>
  <sheetData>
    <row r="2" spans="3:6" ht="15.75">
      <c r="C2" s="419" t="s">
        <v>426</v>
      </c>
      <c r="D2" s="476" t="s">
        <v>791</v>
      </c>
      <c r="F2" s="420"/>
    </row>
    <row r="3" spans="3:6" ht="15.75">
      <c r="C3" s="421"/>
      <c r="D3" s="476" t="s">
        <v>192</v>
      </c>
      <c r="E3" s="420"/>
      <c r="F3" s="420"/>
    </row>
    <row r="4" spans="3:6" ht="15.75">
      <c r="C4" s="421" t="s">
        <v>386</v>
      </c>
      <c r="D4" s="705" t="s">
        <v>795</v>
      </c>
      <c r="E4" s="460"/>
      <c r="F4" s="460"/>
    </row>
    <row r="5" spans="3:9" ht="15.75">
      <c r="C5" s="459" t="s">
        <v>490</v>
      </c>
      <c r="D5" s="704" t="s">
        <v>797</v>
      </c>
      <c r="E5" s="477"/>
      <c r="F5" s="477"/>
      <c r="I5" s="297"/>
    </row>
    <row r="6" ht="12" customHeight="1"/>
    <row r="7" spans="1:9" ht="15" customHeight="1">
      <c r="A7" s="1815" t="s">
        <v>743</v>
      </c>
      <c r="B7" s="1815"/>
      <c r="C7" s="1815"/>
      <c r="D7" s="1815"/>
      <c r="E7" s="1815"/>
      <c r="F7" s="1815"/>
      <c r="I7" s="404"/>
    </row>
    <row r="8" spans="3:4" ht="15" customHeight="1">
      <c r="C8" s="413"/>
      <c r="D8" s="80"/>
    </row>
    <row r="9" spans="1:4" ht="15" customHeight="1">
      <c r="A9" s="1874">
        <v>15591000000</v>
      </c>
      <c r="B9" s="1874"/>
      <c r="C9" s="1874"/>
      <c r="D9" s="1874"/>
    </row>
    <row r="10" spans="1:4" ht="15" customHeight="1">
      <c r="A10" s="1881" t="s">
        <v>337</v>
      </c>
      <c r="B10" s="1881"/>
      <c r="C10" s="1881"/>
      <c r="D10" s="1881"/>
    </row>
    <row r="11" spans="1:6" s="44" customFormat="1" ht="14.25" customHeight="1">
      <c r="A11" s="1875" t="s">
        <v>362</v>
      </c>
      <c r="B11" s="1875"/>
      <c r="C11" s="1875"/>
      <c r="D11" s="1875"/>
      <c r="E11" s="1875"/>
      <c r="F11" s="1875"/>
    </row>
    <row r="12" spans="4:6" ht="13.5" thickBot="1">
      <c r="D12" s="322" t="s">
        <v>387</v>
      </c>
      <c r="F12" s="458" t="s">
        <v>388</v>
      </c>
    </row>
    <row r="13" spans="1:6" s="407" customFormat="1" ht="81.75" customHeight="1" thickBot="1">
      <c r="A13" s="405" t="s">
        <v>363</v>
      </c>
      <c r="B13" s="1876" t="s">
        <v>364</v>
      </c>
      <c r="C13" s="1877"/>
      <c r="D13" s="422" t="s">
        <v>491</v>
      </c>
      <c r="E13" s="403" t="s">
        <v>744</v>
      </c>
      <c r="F13" s="423" t="s">
        <v>243</v>
      </c>
    </row>
    <row r="14" spans="1:6" s="407" customFormat="1" ht="15.75">
      <c r="A14" s="340">
        <v>1</v>
      </c>
      <c r="B14" s="1863">
        <v>2</v>
      </c>
      <c r="C14" s="1864"/>
      <c r="D14" s="424">
        <v>3</v>
      </c>
      <c r="E14" s="425">
        <v>4</v>
      </c>
      <c r="F14" s="426">
        <v>5</v>
      </c>
    </row>
    <row r="15" spans="1:6" s="407" customFormat="1" ht="17.25" customHeight="1">
      <c r="A15" s="1878" t="s">
        <v>365</v>
      </c>
      <c r="B15" s="1879"/>
      <c r="C15" s="1879"/>
      <c r="D15" s="1879"/>
      <c r="E15" s="1879"/>
      <c r="F15" s="1880"/>
    </row>
    <row r="16" spans="1:6" s="407" customFormat="1" ht="68.25" customHeight="1">
      <c r="A16" s="800">
        <v>41021400</v>
      </c>
      <c r="B16" s="1861" t="s">
        <v>553</v>
      </c>
      <c r="C16" s="1861"/>
      <c r="D16" s="1511">
        <f>D17</f>
        <v>28740200</v>
      </c>
      <c r="E16" s="1511">
        <f>E17</f>
        <v>28371800</v>
      </c>
      <c r="F16" s="499">
        <f>E16/D16*100</f>
        <v>98.71817175941713</v>
      </c>
    </row>
    <row r="17" spans="1:6" s="407" customFormat="1" ht="17.25" customHeight="1">
      <c r="A17" s="493">
        <v>99000000000</v>
      </c>
      <c r="B17" s="1854" t="s">
        <v>366</v>
      </c>
      <c r="C17" s="1855"/>
      <c r="D17" s="1512">
        <v>28740200</v>
      </c>
      <c r="E17" s="1512">
        <v>28371800</v>
      </c>
      <c r="F17" s="499">
        <f>E17/D17*100</f>
        <v>98.71817175941713</v>
      </c>
    </row>
    <row r="18" spans="1:6" s="88" customFormat="1" ht="21.75" customHeight="1">
      <c r="A18" s="491">
        <v>41033900</v>
      </c>
      <c r="B18" s="1849" t="s">
        <v>276</v>
      </c>
      <c r="C18" s="1850"/>
      <c r="D18" s="1513">
        <f>D19</f>
        <v>63608200</v>
      </c>
      <c r="E18" s="1513">
        <f>E19</f>
        <v>48825100</v>
      </c>
      <c r="F18" s="492">
        <f>E18/D18*100</f>
        <v>76.75912854003101</v>
      </c>
    </row>
    <row r="19" spans="1:6" s="407" customFormat="1" ht="21.75" customHeight="1">
      <c r="A19" s="493">
        <v>99000000000</v>
      </c>
      <c r="B19" s="1854" t="s">
        <v>366</v>
      </c>
      <c r="C19" s="1855"/>
      <c r="D19" s="1514">
        <v>63608200</v>
      </c>
      <c r="E19" s="1514">
        <v>48825100</v>
      </c>
      <c r="F19" s="494">
        <f>F18</f>
        <v>76.75912854003101</v>
      </c>
    </row>
    <row r="20" spans="1:6" s="407" customFormat="1" ht="39" customHeight="1" hidden="1">
      <c r="A20" s="495">
        <v>41034500</v>
      </c>
      <c r="B20" s="1849" t="s">
        <v>441</v>
      </c>
      <c r="C20" s="1846"/>
      <c r="D20" s="1513"/>
      <c r="E20" s="1513"/>
      <c r="F20" s="496" t="e">
        <f>E20/D20*100</f>
        <v>#DIV/0!</v>
      </c>
    </row>
    <row r="21" spans="1:6" s="407" customFormat="1" ht="15" customHeight="1" hidden="1">
      <c r="A21" s="493">
        <v>99000000000</v>
      </c>
      <c r="B21" s="1854" t="s">
        <v>366</v>
      </c>
      <c r="C21" s="1855"/>
      <c r="D21" s="1514">
        <f>D20</f>
        <v>0</v>
      </c>
      <c r="E21" s="1514">
        <f>E20</f>
        <v>0</v>
      </c>
      <c r="F21" s="494" t="e">
        <f>F20</f>
        <v>#DIV/0!</v>
      </c>
    </row>
    <row r="22" spans="1:6" s="407" customFormat="1" ht="179.25" customHeight="1">
      <c r="A22" s="495">
        <v>41050400</v>
      </c>
      <c r="B22" s="1849" t="s">
        <v>741</v>
      </c>
      <c r="C22" s="1850"/>
      <c r="D22" s="1515">
        <f>D23</f>
        <v>3758953</v>
      </c>
      <c r="E22" s="1515">
        <f>E23</f>
        <v>3758953</v>
      </c>
      <c r="F22" s="625">
        <f>E22/D22*100</f>
        <v>100</v>
      </c>
    </row>
    <row r="23" spans="1:6" s="407" customFormat="1" ht="17.25" customHeight="1">
      <c r="A23" s="497" t="s">
        <v>381</v>
      </c>
      <c r="B23" s="1854" t="s">
        <v>368</v>
      </c>
      <c r="C23" s="1855"/>
      <c r="D23" s="1514">
        <v>3758953</v>
      </c>
      <c r="E23" s="1514">
        <v>3758953</v>
      </c>
      <c r="F23" s="494">
        <f>F22</f>
        <v>100</v>
      </c>
    </row>
    <row r="24" spans="1:6" s="407" customFormat="1" ht="192.75" customHeight="1">
      <c r="A24" s="498" t="s">
        <v>745</v>
      </c>
      <c r="B24" s="1849" t="s">
        <v>742</v>
      </c>
      <c r="C24" s="1862"/>
      <c r="D24" s="626">
        <v>1495198</v>
      </c>
      <c r="E24" s="626">
        <v>1495198</v>
      </c>
      <c r="F24" s="625">
        <f>E24/D24*100</f>
        <v>100</v>
      </c>
    </row>
    <row r="25" spans="1:6" s="407" customFormat="1" ht="18" customHeight="1">
      <c r="A25" s="497" t="s">
        <v>381</v>
      </c>
      <c r="B25" s="1858" t="s">
        <v>368</v>
      </c>
      <c r="C25" s="1860"/>
      <c r="D25" s="1514">
        <f>D24</f>
        <v>1495198</v>
      </c>
      <c r="E25" s="1514">
        <f>E24</f>
        <v>1495198</v>
      </c>
      <c r="F25" s="494">
        <f>F24</f>
        <v>100</v>
      </c>
    </row>
    <row r="26" spans="1:6" s="407" customFormat="1" ht="35.25" customHeight="1">
      <c r="A26" s="498">
        <v>41051000</v>
      </c>
      <c r="B26" s="1849" t="s">
        <v>367</v>
      </c>
      <c r="C26" s="1850"/>
      <c r="D26" s="1515">
        <f>D27</f>
        <v>1460340</v>
      </c>
      <c r="E26" s="1515">
        <f>E27</f>
        <v>1163070</v>
      </c>
      <c r="F26" s="499">
        <f>E26/D26*100</f>
        <v>79.64378158511032</v>
      </c>
    </row>
    <row r="27" spans="1:6" s="407" customFormat="1" ht="15" customHeight="1">
      <c r="A27" s="497" t="s">
        <v>381</v>
      </c>
      <c r="B27" s="1854" t="s">
        <v>368</v>
      </c>
      <c r="C27" s="1855"/>
      <c r="D27" s="1514">
        <v>1460340</v>
      </c>
      <c r="E27" s="1514">
        <v>1163070</v>
      </c>
      <c r="F27" s="494">
        <f>F26</f>
        <v>79.64378158511032</v>
      </c>
    </row>
    <row r="28" spans="1:6" s="407" customFormat="1" ht="66" customHeight="1">
      <c r="A28" s="495">
        <v>41051200</v>
      </c>
      <c r="B28" s="1849" t="s">
        <v>346</v>
      </c>
      <c r="C28" s="1850"/>
      <c r="D28" s="626">
        <f>D29</f>
        <v>272874</v>
      </c>
      <c r="E28" s="626">
        <f>E29</f>
        <v>213258</v>
      </c>
      <c r="F28" s="499">
        <f>E28/D28*100</f>
        <v>78.15255392598782</v>
      </c>
    </row>
    <row r="29" spans="1:6" s="407" customFormat="1" ht="15" customHeight="1">
      <c r="A29" s="497" t="s">
        <v>381</v>
      </c>
      <c r="B29" s="1854" t="s">
        <v>368</v>
      </c>
      <c r="C29" s="1855"/>
      <c r="D29" s="1514">
        <v>272874</v>
      </c>
      <c r="E29" s="1514">
        <v>213258</v>
      </c>
      <c r="F29" s="494">
        <f>F28</f>
        <v>78.15255392598782</v>
      </c>
    </row>
    <row r="30" spans="1:6" s="407" customFormat="1" ht="62.25" customHeight="1">
      <c r="A30" s="495">
        <v>41051200</v>
      </c>
      <c r="B30" s="1849" t="s">
        <v>369</v>
      </c>
      <c r="C30" s="1850"/>
      <c r="D30" s="626">
        <f>D31</f>
        <v>164472</v>
      </c>
      <c r="E30" s="626">
        <f>E31</f>
        <v>129696</v>
      </c>
      <c r="F30" s="499">
        <f>E30/D30*100</f>
        <v>78.85597548518896</v>
      </c>
    </row>
    <row r="31" spans="1:6" s="407" customFormat="1" ht="21" customHeight="1">
      <c r="A31" s="497" t="s">
        <v>381</v>
      </c>
      <c r="B31" s="1843" t="s">
        <v>368</v>
      </c>
      <c r="C31" s="1844"/>
      <c r="D31" s="1514">
        <v>164472</v>
      </c>
      <c r="E31" s="1514">
        <v>129696</v>
      </c>
      <c r="F31" s="494">
        <f>F30</f>
        <v>78.85597548518896</v>
      </c>
    </row>
    <row r="32" spans="1:6" s="407" customFormat="1" ht="44.25" customHeight="1">
      <c r="A32" s="498" t="s">
        <v>462</v>
      </c>
      <c r="B32" s="1847" t="s">
        <v>461</v>
      </c>
      <c r="C32" s="1848"/>
      <c r="D32" s="626">
        <f>D33</f>
        <v>37033</v>
      </c>
      <c r="E32" s="626">
        <f>E33</f>
        <v>37033</v>
      </c>
      <c r="F32" s="625">
        <f>E32/D32*100</f>
        <v>100</v>
      </c>
    </row>
    <row r="33" spans="1:6" s="407" customFormat="1" ht="15" customHeight="1">
      <c r="A33" s="493" t="s">
        <v>381</v>
      </c>
      <c r="B33" s="1854" t="s">
        <v>368</v>
      </c>
      <c r="C33" s="1855"/>
      <c r="D33" s="1514">
        <v>37033</v>
      </c>
      <c r="E33" s="1514">
        <v>37033</v>
      </c>
      <c r="F33" s="625">
        <f>E33/D33*100</f>
        <v>100</v>
      </c>
    </row>
    <row r="34" spans="1:6" s="407" customFormat="1" ht="33.75" customHeight="1">
      <c r="A34" s="498" t="s">
        <v>424</v>
      </c>
      <c r="B34" s="1856" t="s">
        <v>347</v>
      </c>
      <c r="C34" s="1857"/>
      <c r="D34" s="626">
        <f>D35</f>
        <v>25445</v>
      </c>
      <c r="E34" s="626">
        <f>E35</f>
        <v>22129</v>
      </c>
      <c r="F34" s="499">
        <f>E34/D34*100</f>
        <v>86.96797013165651</v>
      </c>
    </row>
    <row r="35" spans="1:6" s="407" customFormat="1" ht="17.25" customHeight="1">
      <c r="A35" s="497" t="s">
        <v>381</v>
      </c>
      <c r="B35" s="1854" t="s">
        <v>368</v>
      </c>
      <c r="C35" s="1855"/>
      <c r="D35" s="1514">
        <v>25445</v>
      </c>
      <c r="E35" s="1514">
        <v>22129</v>
      </c>
      <c r="F35" s="494">
        <f>F34</f>
        <v>86.96797013165651</v>
      </c>
    </row>
    <row r="36" spans="1:6" s="407" customFormat="1" ht="33" customHeight="1">
      <c r="A36" s="498" t="s">
        <v>424</v>
      </c>
      <c r="B36" s="1856" t="s">
        <v>348</v>
      </c>
      <c r="C36" s="1857"/>
      <c r="D36" s="1516">
        <f>D37</f>
        <v>50420</v>
      </c>
      <c r="E36" s="1516">
        <f>E37</f>
        <v>37818</v>
      </c>
      <c r="F36" s="499">
        <f>E36/D36*100</f>
        <v>75.0059500198334</v>
      </c>
    </row>
    <row r="37" spans="1:6" s="407" customFormat="1" ht="15" customHeight="1">
      <c r="A37" s="497" t="s">
        <v>381</v>
      </c>
      <c r="B37" s="1843" t="s">
        <v>368</v>
      </c>
      <c r="C37" s="1844"/>
      <c r="D37" s="1514">
        <v>50420</v>
      </c>
      <c r="E37" s="1517">
        <v>37818</v>
      </c>
      <c r="F37" s="500">
        <f>E37/D37*100</f>
        <v>75.0059500198334</v>
      </c>
    </row>
    <row r="38" spans="1:6" s="407" customFormat="1" ht="48" customHeight="1">
      <c r="A38" s="498" t="s">
        <v>424</v>
      </c>
      <c r="B38" s="1856" t="s">
        <v>349</v>
      </c>
      <c r="C38" s="1857"/>
      <c r="D38" s="1516">
        <f>D39</f>
        <v>15905</v>
      </c>
      <c r="E38" s="1516">
        <f>E39</f>
        <v>14714</v>
      </c>
      <c r="F38" s="499">
        <f>E38/D38*100</f>
        <v>92.51178874567746</v>
      </c>
    </row>
    <row r="39" spans="1:6" s="407" customFormat="1" ht="15.75" customHeight="1">
      <c r="A39" s="347" t="s">
        <v>381</v>
      </c>
      <c r="B39" s="1854" t="s">
        <v>368</v>
      </c>
      <c r="C39" s="1855"/>
      <c r="D39" s="1514">
        <v>15905</v>
      </c>
      <c r="E39" s="1517">
        <v>14714</v>
      </c>
      <c r="F39" s="500">
        <f>F38</f>
        <v>92.51178874567746</v>
      </c>
    </row>
    <row r="40" spans="1:6" s="407" customFormat="1" ht="43.5" customHeight="1">
      <c r="A40" s="498" t="s">
        <v>679</v>
      </c>
      <c r="B40" s="1856" t="s">
        <v>680</v>
      </c>
      <c r="C40" s="1857"/>
      <c r="D40" s="626">
        <f>D41</f>
        <v>88279</v>
      </c>
      <c r="E40" s="626">
        <f>E41</f>
        <v>58853</v>
      </c>
      <c r="F40" s="625">
        <f>E40/D40*100</f>
        <v>66.66704425741116</v>
      </c>
    </row>
    <row r="41" spans="1:6" s="407" customFormat="1" ht="21" customHeight="1">
      <c r="A41" s="497" t="s">
        <v>381</v>
      </c>
      <c r="B41" s="1858" t="s">
        <v>368</v>
      </c>
      <c r="C41" s="1859"/>
      <c r="D41" s="428">
        <v>88279</v>
      </c>
      <c r="E41" s="428">
        <v>58853</v>
      </c>
      <c r="F41" s="1518">
        <f>E41/D41*100</f>
        <v>66.66704425741116</v>
      </c>
    </row>
    <row r="42" spans="1:6" s="407" customFormat="1" ht="15.75" customHeight="1">
      <c r="A42" s="1851" t="s">
        <v>370</v>
      </c>
      <c r="B42" s="1852"/>
      <c r="C42" s="1852"/>
      <c r="D42" s="1852"/>
      <c r="E42" s="1852"/>
      <c r="F42" s="1853"/>
    </row>
    <row r="43" spans="1:6" s="407" customFormat="1" ht="21.75" customHeight="1" hidden="1">
      <c r="A43" s="408">
        <v>41053400</v>
      </c>
      <c r="B43" s="1849" t="s">
        <v>425</v>
      </c>
      <c r="C43" s="1850"/>
      <c r="D43" s="473"/>
      <c r="E43" s="473"/>
      <c r="F43" s="429" t="e">
        <f>E43/D43*100</f>
        <v>#DIV/0!</v>
      </c>
    </row>
    <row r="44" spans="1:6" ht="15" customHeight="1" hidden="1">
      <c r="A44" s="323">
        <v>15100000000</v>
      </c>
      <c r="B44" s="1854" t="s">
        <v>368</v>
      </c>
      <c r="C44" s="1855"/>
      <c r="D44" s="430">
        <f>D43</f>
        <v>0</v>
      </c>
      <c r="E44" s="474">
        <f>E43</f>
        <v>0</v>
      </c>
      <c r="F44" s="500" t="e">
        <f>E44/D44*100</f>
        <v>#DIV/0!</v>
      </c>
    </row>
    <row r="45" spans="1:6" ht="15.75">
      <c r="A45" s="410"/>
      <c r="B45" s="1845" t="s">
        <v>382</v>
      </c>
      <c r="C45" s="1846"/>
      <c r="D45" s="428"/>
      <c r="E45" s="501"/>
      <c r="F45" s="500"/>
    </row>
    <row r="46" spans="1:6" ht="15.75">
      <c r="A46" s="323" t="s">
        <v>371</v>
      </c>
      <c r="B46" s="1849" t="s">
        <v>372</v>
      </c>
      <c r="C46" s="1850"/>
      <c r="D46" s="427">
        <f>D47+D48</f>
        <v>99717319</v>
      </c>
      <c r="E46" s="427">
        <f>E47+E48</f>
        <v>84127622</v>
      </c>
      <c r="F46" s="492">
        <f>E46/D46*100</f>
        <v>84.36610896047054</v>
      </c>
    </row>
    <row r="47" spans="1:6" ht="15.75">
      <c r="A47" s="323" t="s">
        <v>371</v>
      </c>
      <c r="B47" s="1845" t="s">
        <v>373</v>
      </c>
      <c r="C47" s="1846"/>
      <c r="D47" s="428">
        <f>D16+D18+D26+D28+D30+D34+D36+D38+D20+D22+D32+D24+D40</f>
        <v>99717319</v>
      </c>
      <c r="E47" s="428">
        <f>E16+E18+E26+E28+E30+E34+E36+E38+E20+E22+E32+E24+E40</f>
        <v>84127622</v>
      </c>
      <c r="F47" s="494">
        <f>E47/D47*100</f>
        <v>84.36610896047054</v>
      </c>
    </row>
    <row r="48" spans="1:6" ht="15" customHeight="1">
      <c r="A48" s="323" t="s">
        <v>371</v>
      </c>
      <c r="B48" s="1845" t="s">
        <v>374</v>
      </c>
      <c r="C48" s="1846"/>
      <c r="D48" s="428">
        <f>D44</f>
        <v>0</v>
      </c>
      <c r="E48" s="501">
        <f>E44</f>
        <v>0</v>
      </c>
      <c r="F48" s="500">
        <v>0</v>
      </c>
    </row>
    <row r="49" spans="1:6" ht="15" customHeight="1">
      <c r="A49" s="413"/>
      <c r="B49" s="413"/>
      <c r="C49" s="413"/>
      <c r="D49" s="413"/>
      <c r="E49" s="91"/>
      <c r="F49" s="91"/>
    </row>
    <row r="50" spans="1:6" ht="15.75">
      <c r="A50" s="1842" t="s">
        <v>375</v>
      </c>
      <c r="B50" s="1842"/>
      <c r="C50" s="1842"/>
      <c r="D50" s="1842"/>
      <c r="E50" s="43"/>
      <c r="F50" s="43"/>
    </row>
    <row r="51" spans="1:6" ht="13.5" thickBot="1">
      <c r="A51" s="414"/>
      <c r="B51" s="414"/>
      <c r="C51" s="414"/>
      <c r="D51" s="322" t="s">
        <v>383</v>
      </c>
      <c r="E51" s="43"/>
      <c r="F51" s="458" t="s">
        <v>388</v>
      </c>
    </row>
    <row r="52" spans="1:6" ht="126.75" thickBot="1">
      <c r="A52" s="405" t="s">
        <v>376</v>
      </c>
      <c r="B52" s="406" t="s">
        <v>377</v>
      </c>
      <c r="C52" s="335" t="s">
        <v>378</v>
      </c>
      <c r="D52" s="422" t="s">
        <v>491</v>
      </c>
      <c r="E52" s="403" t="s">
        <v>686</v>
      </c>
      <c r="F52" s="423" t="s">
        <v>243</v>
      </c>
    </row>
    <row r="53" spans="1:6" s="87" customFormat="1" ht="15.75">
      <c r="A53" s="340">
        <v>1</v>
      </c>
      <c r="B53" s="1863">
        <v>2</v>
      </c>
      <c r="C53" s="1864"/>
      <c r="D53" s="424">
        <v>3</v>
      </c>
      <c r="E53" s="431">
        <v>4</v>
      </c>
      <c r="F53" s="432">
        <v>5</v>
      </c>
    </row>
    <row r="54" spans="1:6" ht="15.75">
      <c r="A54" s="1865" t="s">
        <v>379</v>
      </c>
      <c r="B54" s="1866"/>
      <c r="C54" s="1866"/>
      <c r="D54" s="1866"/>
      <c r="E54" s="1866"/>
      <c r="F54" s="1867"/>
    </row>
    <row r="55" spans="1:6" ht="15.75">
      <c r="A55" s="433" t="s">
        <v>65</v>
      </c>
      <c r="B55" s="409">
        <v>9110</v>
      </c>
      <c r="C55" s="802" t="s">
        <v>194</v>
      </c>
      <c r="D55" s="1513">
        <f>D56</f>
        <v>37085200</v>
      </c>
      <c r="E55" s="1513">
        <f>E56</f>
        <v>27813600</v>
      </c>
      <c r="F55" s="502">
        <f>E55/D55*100</f>
        <v>74.99919105195603</v>
      </c>
    </row>
    <row r="56" spans="1:6" ht="15.75">
      <c r="A56" s="323">
        <v>99000000000</v>
      </c>
      <c r="B56" s="416"/>
      <c r="C56" s="417" t="s">
        <v>366</v>
      </c>
      <c r="D56" s="1519">
        <v>37085200</v>
      </c>
      <c r="E56" s="1514">
        <v>27813600</v>
      </c>
      <c r="F56" s="503">
        <f>F55</f>
        <v>74.99919105195603</v>
      </c>
    </row>
    <row r="57" spans="1:6" s="1521" customFormat="1" ht="15.75" customHeight="1">
      <c r="A57" s="803" t="s">
        <v>691</v>
      </c>
      <c r="B57" s="804">
        <v>9770</v>
      </c>
      <c r="C57" s="805" t="s">
        <v>556</v>
      </c>
      <c r="D57" s="1520">
        <f>D58</f>
        <v>26500000</v>
      </c>
      <c r="E57" s="1667">
        <f>E58</f>
        <v>26500000</v>
      </c>
      <c r="F57" s="1668">
        <f>F58</f>
        <v>100</v>
      </c>
    </row>
    <row r="58" spans="1:6" s="1524" customFormat="1" ht="15.75" customHeight="1">
      <c r="A58" s="347" t="s">
        <v>381</v>
      </c>
      <c r="B58" s="1507">
        <v>9770</v>
      </c>
      <c r="C58" s="1522" t="s">
        <v>368</v>
      </c>
      <c r="D58" s="1523">
        <v>26500000</v>
      </c>
      <c r="E58" s="1670">
        <v>26500000</v>
      </c>
      <c r="F58" s="1669">
        <f>E58/D58*100</f>
        <v>100</v>
      </c>
    </row>
    <row r="59" spans="1:6" ht="15.75">
      <c r="A59" s="803" t="s">
        <v>681</v>
      </c>
      <c r="B59" s="804">
        <v>9770</v>
      </c>
      <c r="C59" s="805" t="s">
        <v>556</v>
      </c>
      <c r="D59" s="1525">
        <f>D60</f>
        <v>350000</v>
      </c>
      <c r="E59" s="1525">
        <f>E60</f>
        <v>350000</v>
      </c>
      <c r="F59" s="502">
        <f aca="true" t="shared" si="0" ref="F59:F69">E59/D59*100</f>
        <v>100</v>
      </c>
    </row>
    <row r="60" spans="1:6" ht="15.75">
      <c r="A60" s="807">
        <v>15327200000</v>
      </c>
      <c r="B60" s="808">
        <v>9770</v>
      </c>
      <c r="C60" s="809" t="s">
        <v>557</v>
      </c>
      <c r="D60" s="1526">
        <v>350000</v>
      </c>
      <c r="E60" s="1526">
        <v>350000</v>
      </c>
      <c r="F60" s="810">
        <f t="shared" si="0"/>
        <v>100</v>
      </c>
    </row>
    <row r="61" spans="1:6" ht="31.5">
      <c r="A61" s="803" t="s">
        <v>442</v>
      </c>
      <c r="B61" s="804">
        <v>9800</v>
      </c>
      <c r="C61" s="811" t="s">
        <v>528</v>
      </c>
      <c r="D61" s="806">
        <f>D62+D63+D64+D65+D66+D67+D68+D69</f>
        <v>10525900</v>
      </c>
      <c r="E61" s="806">
        <f>E62+E63+E64+E65+E66+E67+E68+E69</f>
        <v>7675900</v>
      </c>
      <c r="F61" s="499">
        <f t="shared" si="0"/>
        <v>72.92393049525457</v>
      </c>
    </row>
    <row r="62" spans="1:6" ht="15.75">
      <c r="A62" s="812" t="s">
        <v>558</v>
      </c>
      <c r="B62" s="813">
        <v>9800</v>
      </c>
      <c r="C62" s="814" t="s">
        <v>559</v>
      </c>
      <c r="D62" s="1527">
        <v>1000000</v>
      </c>
      <c r="E62" s="1527">
        <v>1000000</v>
      </c>
      <c r="F62" s="801">
        <f t="shared" si="0"/>
        <v>100</v>
      </c>
    </row>
    <row r="63" spans="1:6" ht="15.75">
      <c r="A63" s="812" t="s">
        <v>558</v>
      </c>
      <c r="B63" s="813">
        <v>9800</v>
      </c>
      <c r="C63" s="814" t="s">
        <v>559</v>
      </c>
      <c r="D63" s="1527">
        <v>225900</v>
      </c>
      <c r="E63" s="1527">
        <v>225900</v>
      </c>
      <c r="F63" s="801">
        <f t="shared" si="0"/>
        <v>100</v>
      </c>
    </row>
    <row r="64" spans="1:6" ht="15.75">
      <c r="A64" s="812" t="s">
        <v>558</v>
      </c>
      <c r="B64" s="813">
        <v>9800</v>
      </c>
      <c r="C64" s="814" t="s">
        <v>559</v>
      </c>
      <c r="D64" s="1527">
        <v>2000000</v>
      </c>
      <c r="E64" s="1527">
        <v>2000000</v>
      </c>
      <c r="F64" s="801">
        <f t="shared" si="0"/>
        <v>100</v>
      </c>
    </row>
    <row r="65" spans="1:6" ht="15.75">
      <c r="A65" s="812" t="s">
        <v>558</v>
      </c>
      <c r="B65" s="813">
        <v>9800</v>
      </c>
      <c r="C65" s="814" t="s">
        <v>559</v>
      </c>
      <c r="D65" s="1527">
        <v>1450000</v>
      </c>
      <c r="E65" s="1527">
        <v>1450000</v>
      </c>
      <c r="F65" s="801">
        <f t="shared" si="0"/>
        <v>100</v>
      </c>
    </row>
    <row r="66" spans="1:6" ht="15.75">
      <c r="A66" s="812" t="s">
        <v>558</v>
      </c>
      <c r="B66" s="813">
        <v>9800</v>
      </c>
      <c r="C66" s="814" t="s">
        <v>559</v>
      </c>
      <c r="D66" s="815">
        <v>1000000</v>
      </c>
      <c r="E66" s="1528">
        <v>0</v>
      </c>
      <c r="F66" s="801">
        <f t="shared" si="0"/>
        <v>0</v>
      </c>
    </row>
    <row r="67" spans="1:6" ht="15.75">
      <c r="A67" s="812" t="s">
        <v>558</v>
      </c>
      <c r="B67" s="813">
        <v>9800</v>
      </c>
      <c r="C67" s="814" t="s">
        <v>559</v>
      </c>
      <c r="D67" s="815">
        <v>1050000</v>
      </c>
      <c r="E67" s="1528">
        <v>0</v>
      </c>
      <c r="F67" s="801">
        <f t="shared" si="0"/>
        <v>0</v>
      </c>
    </row>
    <row r="68" spans="1:6" ht="15.75">
      <c r="A68" s="812" t="s">
        <v>558</v>
      </c>
      <c r="B68" s="813">
        <v>9800</v>
      </c>
      <c r="C68" s="814" t="s">
        <v>559</v>
      </c>
      <c r="D68" s="815">
        <v>3000000</v>
      </c>
      <c r="E68" s="1529">
        <v>3000000</v>
      </c>
      <c r="F68" s="801">
        <f t="shared" si="0"/>
        <v>100</v>
      </c>
    </row>
    <row r="69" spans="1:6" ht="15.75">
      <c r="A69" s="812" t="s">
        <v>558</v>
      </c>
      <c r="B69" s="813">
        <v>9800</v>
      </c>
      <c r="C69" s="814" t="s">
        <v>559</v>
      </c>
      <c r="D69" s="815">
        <v>800000</v>
      </c>
      <c r="E69" s="1530">
        <v>0</v>
      </c>
      <c r="F69" s="801">
        <f t="shared" si="0"/>
        <v>0</v>
      </c>
    </row>
    <row r="70" spans="1:6" ht="15.75">
      <c r="A70" s="1868"/>
      <c r="B70" s="1869"/>
      <c r="C70" s="1869"/>
      <c r="D70" s="1869"/>
      <c r="E70" s="1869"/>
      <c r="F70" s="1870"/>
    </row>
    <row r="71" spans="1:6" ht="15.75">
      <c r="A71" s="1871" t="s">
        <v>380</v>
      </c>
      <c r="B71" s="1872"/>
      <c r="C71" s="1872"/>
      <c r="D71" s="1872"/>
      <c r="E71" s="1872"/>
      <c r="F71" s="1873"/>
    </row>
    <row r="72" spans="1:6" ht="31.5">
      <c r="A72" s="803" t="s">
        <v>442</v>
      </c>
      <c r="B72" s="804">
        <v>9800</v>
      </c>
      <c r="C72" s="811" t="s">
        <v>528</v>
      </c>
      <c r="D72" s="816">
        <f>D73+D74+D75+D76</f>
        <v>8454600</v>
      </c>
      <c r="E72" s="816">
        <f>E73+E74+E75+E76</f>
        <v>7039600</v>
      </c>
      <c r="F72" s="499">
        <f aca="true" t="shared" si="1" ref="F72:F79">E72/D72*100</f>
        <v>83.26354883731933</v>
      </c>
    </row>
    <row r="73" spans="1:11" s="84" customFormat="1" ht="15.75">
      <c r="A73" s="812" t="s">
        <v>558</v>
      </c>
      <c r="B73" s="813">
        <v>9800</v>
      </c>
      <c r="C73" s="814" t="s">
        <v>559</v>
      </c>
      <c r="D73" s="1531">
        <v>900000</v>
      </c>
      <c r="E73" s="1532">
        <v>0</v>
      </c>
      <c r="F73" s="801">
        <f t="shared" si="1"/>
        <v>0</v>
      </c>
      <c r="G73" s="82"/>
      <c r="H73" s="82"/>
      <c r="I73" s="82"/>
      <c r="K73" s="82"/>
    </row>
    <row r="74" spans="1:11" s="84" customFormat="1" ht="15.75">
      <c r="A74" s="812" t="s">
        <v>558</v>
      </c>
      <c r="B74" s="813">
        <v>9800</v>
      </c>
      <c r="C74" s="814" t="s">
        <v>559</v>
      </c>
      <c r="D74" s="1531">
        <v>89600</v>
      </c>
      <c r="E74" s="1533">
        <v>89600</v>
      </c>
      <c r="F74" s="801">
        <f t="shared" si="1"/>
        <v>100</v>
      </c>
      <c r="G74" s="82"/>
      <c r="H74" s="82"/>
      <c r="I74" s="82"/>
      <c r="K74" s="82"/>
    </row>
    <row r="75" spans="1:11" s="84" customFormat="1" ht="15.75">
      <c r="A75" s="812" t="s">
        <v>558</v>
      </c>
      <c r="B75" s="813">
        <v>9800</v>
      </c>
      <c r="C75" s="814" t="s">
        <v>559</v>
      </c>
      <c r="D75" s="1531">
        <v>6950000</v>
      </c>
      <c r="E75" s="1533">
        <v>6950000</v>
      </c>
      <c r="F75" s="801">
        <f t="shared" si="1"/>
        <v>100</v>
      </c>
      <c r="G75" s="82"/>
      <c r="H75" s="82"/>
      <c r="I75" s="82"/>
      <c r="K75" s="82"/>
    </row>
    <row r="76" spans="1:11" s="84" customFormat="1" ht="15.75">
      <c r="A76" s="812" t="s">
        <v>558</v>
      </c>
      <c r="B76" s="813">
        <v>9800</v>
      </c>
      <c r="C76" s="814" t="s">
        <v>559</v>
      </c>
      <c r="D76" s="815">
        <v>515000</v>
      </c>
      <c r="E76" s="1534">
        <v>0</v>
      </c>
      <c r="F76" s="801">
        <f t="shared" si="1"/>
        <v>0</v>
      </c>
      <c r="G76" s="82"/>
      <c r="H76" s="82"/>
      <c r="I76" s="82"/>
      <c r="K76" s="82"/>
    </row>
    <row r="77" spans="1:6" ht="15.75">
      <c r="A77" s="408" t="s">
        <v>371</v>
      </c>
      <c r="B77" s="409" t="s">
        <v>371</v>
      </c>
      <c r="C77" s="415" t="s">
        <v>372</v>
      </c>
      <c r="D77" s="1671">
        <f>D78+D79</f>
        <v>82915700</v>
      </c>
      <c r="E77" s="1671">
        <f>E78+E79</f>
        <v>69379100</v>
      </c>
      <c r="F77" s="496">
        <f t="shared" si="1"/>
        <v>83.67426193109388</v>
      </c>
    </row>
    <row r="78" spans="1:6" ht="15.75">
      <c r="A78" s="323" t="s">
        <v>371</v>
      </c>
      <c r="B78" s="341" t="s">
        <v>371</v>
      </c>
      <c r="C78" s="417" t="s">
        <v>373</v>
      </c>
      <c r="D78" s="1672">
        <f>D55+D59+D61+D57</f>
        <v>74461100</v>
      </c>
      <c r="E78" s="1672">
        <f>E55+E59+E61+E57</f>
        <v>62339500</v>
      </c>
      <c r="F78" s="494">
        <f t="shared" si="1"/>
        <v>83.72089587717613</v>
      </c>
    </row>
    <row r="79" spans="1:6" ht="16.5" thickBot="1">
      <c r="A79" s="411" t="s">
        <v>371</v>
      </c>
      <c r="B79" s="412" t="s">
        <v>371</v>
      </c>
      <c r="C79" s="418" t="s">
        <v>374</v>
      </c>
      <c r="D79" s="1673">
        <f>D72</f>
        <v>8454600</v>
      </c>
      <c r="E79" s="1674">
        <f>E72</f>
        <v>7039600</v>
      </c>
      <c r="F79" s="817">
        <f t="shared" si="1"/>
        <v>83.26354883731933</v>
      </c>
    </row>
    <row r="80" spans="5:6" ht="12.75">
      <c r="E80" s="43"/>
      <c r="F80" s="43"/>
    </row>
    <row r="81" spans="5:6" ht="12.75">
      <c r="E81" s="43"/>
      <c r="F81" s="43"/>
    </row>
    <row r="82" spans="1:4" ht="18.75">
      <c r="A82" s="402" t="s">
        <v>554</v>
      </c>
      <c r="B82" s="402"/>
      <c r="D82" s="818" t="s">
        <v>555</v>
      </c>
    </row>
  </sheetData>
  <sheetProtection/>
  <mergeCells count="45">
    <mergeCell ref="A7:F7"/>
    <mergeCell ref="A9:D9"/>
    <mergeCell ref="A11:F11"/>
    <mergeCell ref="B13:C13"/>
    <mergeCell ref="B14:C14"/>
    <mergeCell ref="A15:F15"/>
    <mergeCell ref="A10:D10"/>
    <mergeCell ref="B53:C53"/>
    <mergeCell ref="A54:F54"/>
    <mergeCell ref="A70:F70"/>
    <mergeCell ref="A71:F71"/>
    <mergeCell ref="B48:C48"/>
    <mergeCell ref="B35:C35"/>
    <mergeCell ref="B36:C36"/>
    <mergeCell ref="B38:C38"/>
    <mergeCell ref="B37:C37"/>
    <mergeCell ref="B44:C44"/>
    <mergeCell ref="B16:C16"/>
    <mergeCell ref="B18:C18"/>
    <mergeCell ref="B20:C20"/>
    <mergeCell ref="B17:C17"/>
    <mergeCell ref="B21:C21"/>
    <mergeCell ref="B24:C24"/>
    <mergeCell ref="B19:C19"/>
    <mergeCell ref="B22:C22"/>
    <mergeCell ref="B23:C23"/>
    <mergeCell ref="B39:C39"/>
    <mergeCell ref="B41:C41"/>
    <mergeCell ref="B34:C34"/>
    <mergeCell ref="B25:C25"/>
    <mergeCell ref="B26:C26"/>
    <mergeCell ref="B27:C27"/>
    <mergeCell ref="B28:C28"/>
    <mergeCell ref="B29:C29"/>
    <mergeCell ref="B30:C30"/>
    <mergeCell ref="A50:D50"/>
    <mergeCell ref="B31:C31"/>
    <mergeCell ref="B47:C47"/>
    <mergeCell ref="B32:C32"/>
    <mergeCell ref="B46:C46"/>
    <mergeCell ref="B45:C45"/>
    <mergeCell ref="A42:F42"/>
    <mergeCell ref="B43:C43"/>
    <mergeCell ref="B33:C33"/>
    <mergeCell ref="B40:C40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55" r:id="rId1"/>
  <rowBreaks count="1" manualBreakCount="1">
    <brk id="4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9"/>
  <sheetViews>
    <sheetView view="pageBreakPreview" zoomScale="66" zoomScaleNormal="70" zoomScaleSheetLayoutView="66" zoomScalePageLayoutView="0" workbookViewId="0" topLeftCell="A6">
      <selection activeCell="F14" sqref="F14"/>
    </sheetView>
  </sheetViews>
  <sheetFormatPr defaultColWidth="8.875" defaultRowHeight="12.75"/>
  <cols>
    <col min="1" max="1" width="12.625" style="47" customWidth="1"/>
    <col min="2" max="2" width="9.875" style="47" customWidth="1"/>
    <col min="3" max="3" width="9.625" style="331" customWidth="1"/>
    <col min="4" max="4" width="35.125" style="47" customWidth="1"/>
    <col min="5" max="5" width="32.25390625" style="47" customWidth="1"/>
    <col min="6" max="6" width="30.875" style="84" customWidth="1"/>
    <col min="7" max="7" width="15.375" style="343" customWidth="1"/>
    <col min="8" max="8" width="15.375" style="366" customWidth="1"/>
    <col min="9" max="9" width="15.00390625" style="369" customWidth="1"/>
    <col min="10" max="10" width="16.25390625" style="1215" customWidth="1"/>
    <col min="11" max="11" width="14.25390625" style="366" customWidth="1"/>
    <col min="12" max="12" width="14.375" style="1215" customWidth="1"/>
    <col min="13" max="13" width="15.75390625" style="366" customWidth="1"/>
    <col min="14" max="14" width="14.875" style="366" customWidth="1"/>
    <col min="15" max="15" width="11.625" style="673" customWidth="1"/>
    <col min="16" max="16384" width="8.875" style="47" customWidth="1"/>
  </cols>
  <sheetData>
    <row r="1" spans="9:10" ht="15.75" hidden="1">
      <c r="I1" s="367" t="s">
        <v>323</v>
      </c>
      <c r="J1" s="1211"/>
    </row>
    <row r="2" spans="9:10" ht="15.75" hidden="1">
      <c r="I2" s="343" t="s">
        <v>182</v>
      </c>
      <c r="J2" s="1211"/>
    </row>
    <row r="3" spans="9:10" ht="15.75" hidden="1">
      <c r="I3" s="368" t="s">
        <v>0</v>
      </c>
      <c r="J3" s="1212"/>
    </row>
    <row r="4" spans="9:10" ht="15.75" hidden="1">
      <c r="I4" s="342" t="s">
        <v>183</v>
      </c>
      <c r="J4" s="1213"/>
    </row>
    <row r="5" spans="9:10" ht="15.75" hidden="1">
      <c r="I5" s="366"/>
      <c r="J5" s="1214"/>
    </row>
    <row r="6" spans="9:14" ht="15.75">
      <c r="I6" s="366"/>
      <c r="M6" s="1127" t="s">
        <v>678</v>
      </c>
      <c r="N6" s="370"/>
    </row>
    <row r="7" spans="9:14" ht="15.75">
      <c r="I7" s="366"/>
      <c r="M7" s="1127" t="s">
        <v>192</v>
      </c>
      <c r="N7" s="370"/>
    </row>
    <row r="8" spans="9:15" ht="15.75">
      <c r="I8" s="366"/>
      <c r="M8" s="1128" t="s">
        <v>795</v>
      </c>
      <c r="N8" s="1129"/>
      <c r="O8" s="706"/>
    </row>
    <row r="9" spans="9:15" ht="15.75">
      <c r="I9" s="366"/>
      <c r="M9" s="1130" t="s">
        <v>797</v>
      </c>
      <c r="N9" s="1131"/>
      <c r="O9" s="707"/>
    </row>
    <row r="10" spans="9:15" ht="15.75">
      <c r="I10" s="366"/>
      <c r="M10" s="1334"/>
      <c r="N10" s="1335"/>
      <c r="O10" s="1336"/>
    </row>
    <row r="11" spans="7:9" ht="15.75">
      <c r="G11" s="1890"/>
      <c r="H11" s="1890"/>
      <c r="I11" s="1890"/>
    </row>
    <row r="12" spans="3:15" s="73" customFormat="1" ht="27.75" customHeight="1">
      <c r="C12" s="1090" t="s">
        <v>704</v>
      </c>
      <c r="D12" s="1090"/>
      <c r="E12" s="1090"/>
      <c r="F12" s="1090"/>
      <c r="G12" s="373"/>
      <c r="H12" s="373"/>
      <c r="I12" s="373"/>
      <c r="J12" s="1216"/>
      <c r="K12" s="373"/>
      <c r="L12" s="1216"/>
      <c r="M12" s="371"/>
      <c r="N12" s="371"/>
      <c r="O12" s="674"/>
    </row>
    <row r="13" spans="1:15" s="73" customFormat="1" ht="27.75" customHeight="1">
      <c r="A13" s="1892">
        <v>15591000000</v>
      </c>
      <c r="B13" s="1892"/>
      <c r="C13" s="1892"/>
      <c r="D13" s="74"/>
      <c r="E13" s="74"/>
      <c r="F13" s="74"/>
      <c r="G13" s="372"/>
      <c r="H13" s="373"/>
      <c r="I13" s="373"/>
      <c r="J13" s="1216"/>
      <c r="K13" s="373"/>
      <c r="L13" s="1219"/>
      <c r="M13" s="371"/>
      <c r="N13" s="371"/>
      <c r="O13" s="674"/>
    </row>
    <row r="14" spans="1:15" s="73" customFormat="1" ht="27.75" customHeight="1" thickBot="1">
      <c r="A14" s="1893" t="s">
        <v>337</v>
      </c>
      <c r="B14" s="1893"/>
      <c r="C14" s="1893"/>
      <c r="D14" s="74"/>
      <c r="E14" s="74"/>
      <c r="F14" s="74"/>
      <c r="G14" s="372"/>
      <c r="H14" s="373"/>
      <c r="I14" s="373"/>
      <c r="J14" s="1216"/>
      <c r="K14" s="373"/>
      <c r="L14" s="1219"/>
      <c r="M14" s="371"/>
      <c r="N14" s="371" t="s">
        <v>307</v>
      </c>
      <c r="O14" s="674"/>
    </row>
    <row r="15" spans="1:15" s="73" customFormat="1" ht="32.25" customHeight="1">
      <c r="A15" s="1894" t="s">
        <v>341</v>
      </c>
      <c r="B15" s="1896" t="s">
        <v>342</v>
      </c>
      <c r="C15" s="1898" t="s">
        <v>308</v>
      </c>
      <c r="D15" s="1882" t="s">
        <v>1</v>
      </c>
      <c r="E15" s="1882" t="s">
        <v>4</v>
      </c>
      <c r="F15" s="1882" t="s">
        <v>2</v>
      </c>
      <c r="G15" s="1863" t="s">
        <v>3</v>
      </c>
      <c r="H15" s="1884"/>
      <c r="I15" s="1885" t="s">
        <v>244</v>
      </c>
      <c r="J15" s="1886"/>
      <c r="K15" s="1886"/>
      <c r="L15" s="1887"/>
      <c r="M15" s="1888" t="s">
        <v>255</v>
      </c>
      <c r="N15" s="1888"/>
      <c r="O15" s="1889"/>
    </row>
    <row r="16" spans="1:15" s="73" customFormat="1" ht="135" customHeight="1" thickBot="1">
      <c r="A16" s="1895"/>
      <c r="B16" s="1897"/>
      <c r="C16" s="1899"/>
      <c r="D16" s="1883"/>
      <c r="E16" s="1883"/>
      <c r="F16" s="1883"/>
      <c r="G16" s="338" t="s">
        <v>512</v>
      </c>
      <c r="H16" s="1132" t="s">
        <v>705</v>
      </c>
      <c r="I16" s="338" t="s">
        <v>512</v>
      </c>
      <c r="J16" s="1217" t="s">
        <v>321</v>
      </c>
      <c r="K16" s="1132" t="s">
        <v>706</v>
      </c>
      <c r="L16" s="1217" t="s">
        <v>321</v>
      </c>
      <c r="M16" s="338" t="s">
        <v>512</v>
      </c>
      <c r="N16" s="1132" t="s">
        <v>707</v>
      </c>
      <c r="O16" s="675" t="s">
        <v>243</v>
      </c>
    </row>
    <row r="17" spans="1:15" s="73" customFormat="1" ht="21" customHeight="1" thickBot="1">
      <c r="A17" s="332">
        <v>1</v>
      </c>
      <c r="B17" s="333">
        <v>2</v>
      </c>
      <c r="C17" s="334" t="s">
        <v>311</v>
      </c>
      <c r="D17" s="333">
        <v>4</v>
      </c>
      <c r="E17" s="333">
        <v>5</v>
      </c>
      <c r="F17" s="333">
        <v>6</v>
      </c>
      <c r="G17" s="333">
        <v>7</v>
      </c>
      <c r="H17" s="333">
        <v>8</v>
      </c>
      <c r="I17" s="1337">
        <v>9</v>
      </c>
      <c r="J17" s="1338">
        <v>10</v>
      </c>
      <c r="K17" s="1339">
        <v>11</v>
      </c>
      <c r="L17" s="1339">
        <v>12</v>
      </c>
      <c r="M17" s="1339">
        <v>13</v>
      </c>
      <c r="N17" s="1339">
        <v>14</v>
      </c>
      <c r="O17" s="1340">
        <v>15</v>
      </c>
    </row>
    <row r="18" spans="1:15" s="73" customFormat="1" ht="69" customHeight="1" thickBot="1">
      <c r="A18" s="952" t="s">
        <v>77</v>
      </c>
      <c r="B18" s="149"/>
      <c r="C18" s="149"/>
      <c r="D18" s="150" t="s">
        <v>8</v>
      </c>
      <c r="E18" s="336"/>
      <c r="F18" s="337"/>
      <c r="G18" s="376">
        <f aca="true" t="shared" si="0" ref="G18:L18">G19</f>
        <v>86524108</v>
      </c>
      <c r="H18" s="376">
        <f t="shared" si="0"/>
        <v>67072350.77</v>
      </c>
      <c r="I18" s="376">
        <f t="shared" si="0"/>
        <v>23764904</v>
      </c>
      <c r="J18" s="376">
        <f t="shared" si="0"/>
        <v>23671400</v>
      </c>
      <c r="K18" s="376">
        <f t="shared" si="0"/>
        <v>14837095.44</v>
      </c>
      <c r="L18" s="376">
        <f t="shared" si="0"/>
        <v>14743591.44</v>
      </c>
      <c r="M18" s="376">
        <f>G18+I18</f>
        <v>110289012</v>
      </c>
      <c r="N18" s="376">
        <f>H18+K18</f>
        <v>81909446.21000001</v>
      </c>
      <c r="O18" s="676">
        <f>N18/M18</f>
        <v>0.7426800251869153</v>
      </c>
    </row>
    <row r="19" spans="1:15" s="73" customFormat="1" ht="75.75" thickBot="1">
      <c r="A19" s="1341" t="s">
        <v>78</v>
      </c>
      <c r="B19" s="1342"/>
      <c r="C19" s="1342"/>
      <c r="D19" s="1343" t="s">
        <v>9</v>
      </c>
      <c r="E19" s="1344"/>
      <c r="F19" s="1345"/>
      <c r="G19" s="1346">
        <f aca="true" t="shared" si="1" ref="G19:N19">SUM(G20:G36)</f>
        <v>86524108</v>
      </c>
      <c r="H19" s="1346">
        <f t="shared" si="1"/>
        <v>67072350.77</v>
      </c>
      <c r="I19" s="1346">
        <f t="shared" si="1"/>
        <v>23764904</v>
      </c>
      <c r="J19" s="1346">
        <f t="shared" si="1"/>
        <v>23671400</v>
      </c>
      <c r="K19" s="1346">
        <f t="shared" si="1"/>
        <v>14837095.44</v>
      </c>
      <c r="L19" s="1346">
        <f t="shared" si="1"/>
        <v>14743591.44</v>
      </c>
      <c r="M19" s="1346">
        <f t="shared" si="1"/>
        <v>110289012</v>
      </c>
      <c r="N19" s="1346">
        <f t="shared" si="1"/>
        <v>81909446.21000001</v>
      </c>
      <c r="O19" s="1347">
        <f>N19/M19</f>
        <v>0.7426800251869153</v>
      </c>
    </row>
    <row r="20" spans="1:15" s="73" customFormat="1" ht="136.5" customHeight="1">
      <c r="A20" s="1348" t="s">
        <v>79</v>
      </c>
      <c r="B20" s="1349" t="s">
        <v>80</v>
      </c>
      <c r="C20" s="1350" t="s">
        <v>195</v>
      </c>
      <c r="D20" s="1351" t="s">
        <v>188</v>
      </c>
      <c r="E20" s="1352" t="s">
        <v>513</v>
      </c>
      <c r="F20" s="1353" t="s">
        <v>514</v>
      </c>
      <c r="G20" s="1354">
        <v>196176</v>
      </c>
      <c r="H20" s="1354">
        <v>147132</v>
      </c>
      <c r="I20" s="1354">
        <v>0</v>
      </c>
      <c r="J20" s="1355">
        <v>0</v>
      </c>
      <c r="K20" s="1356">
        <v>0</v>
      </c>
      <c r="L20" s="1357">
        <v>0</v>
      </c>
      <c r="M20" s="1356">
        <f>G20+I20</f>
        <v>196176</v>
      </c>
      <c r="N20" s="1356">
        <f>H20+K20</f>
        <v>147132</v>
      </c>
      <c r="O20" s="1358">
        <f>N20/M20</f>
        <v>0.75</v>
      </c>
    </row>
    <row r="21" spans="1:15" s="84" customFormat="1" ht="114.75" customHeight="1">
      <c r="A21" s="1359" t="s">
        <v>81</v>
      </c>
      <c r="B21" s="1360" t="s">
        <v>222</v>
      </c>
      <c r="C21" s="1360" t="s">
        <v>196</v>
      </c>
      <c r="D21" s="1361" t="s">
        <v>470</v>
      </c>
      <c r="E21" s="1362" t="s">
        <v>708</v>
      </c>
      <c r="F21" s="1353" t="s">
        <v>709</v>
      </c>
      <c r="G21" s="1363">
        <v>6952624</v>
      </c>
      <c r="H21" s="1363">
        <v>4208136</v>
      </c>
      <c r="I21" s="1364">
        <v>13640800</v>
      </c>
      <c r="J21" s="1365">
        <v>13640800</v>
      </c>
      <c r="K21" s="1363">
        <v>7399991.6</v>
      </c>
      <c r="L21" s="1366">
        <f>K21</f>
        <v>7399991.6</v>
      </c>
      <c r="M21" s="1363">
        <f>G21+I21</f>
        <v>20593424</v>
      </c>
      <c r="N21" s="1363">
        <f>H21+K21</f>
        <v>11608127.6</v>
      </c>
      <c r="O21" s="1367">
        <f>N21/M21</f>
        <v>0.5636812800047238</v>
      </c>
    </row>
    <row r="22" spans="1:15" s="138" customFormat="1" ht="150.75" customHeight="1">
      <c r="A22" s="1368" t="s">
        <v>81</v>
      </c>
      <c r="B22" s="1369" t="s">
        <v>222</v>
      </c>
      <c r="C22" s="1369" t="s">
        <v>196</v>
      </c>
      <c r="D22" s="1370" t="s">
        <v>217</v>
      </c>
      <c r="E22" s="1362" t="s">
        <v>515</v>
      </c>
      <c r="F22" s="1362" t="s">
        <v>516</v>
      </c>
      <c r="G22" s="1363">
        <v>17268740</v>
      </c>
      <c r="H22" s="1363">
        <v>12099918.02</v>
      </c>
      <c r="I22" s="1363">
        <v>0</v>
      </c>
      <c r="J22" s="1366">
        <v>0</v>
      </c>
      <c r="K22" s="1363">
        <v>0</v>
      </c>
      <c r="L22" s="1366">
        <v>0</v>
      </c>
      <c r="M22" s="1363">
        <f aca="true" t="shared" si="2" ref="M22:M34">G22+I22</f>
        <v>17268740</v>
      </c>
      <c r="N22" s="1363">
        <f aca="true" t="shared" si="3" ref="N22:N34">H22+K22</f>
        <v>12099918.02</v>
      </c>
      <c r="O22" s="1367">
        <f>N22/M22</f>
        <v>0.7006833167909181</v>
      </c>
    </row>
    <row r="23" spans="1:15" s="138" customFormat="1" ht="132.75" customHeight="1">
      <c r="A23" s="1359" t="s">
        <v>277</v>
      </c>
      <c r="B23" s="1360" t="s">
        <v>278</v>
      </c>
      <c r="C23" s="1360" t="s">
        <v>279</v>
      </c>
      <c r="D23" s="1361" t="s">
        <v>306</v>
      </c>
      <c r="E23" s="1362" t="s">
        <v>357</v>
      </c>
      <c r="F23" s="1353" t="s">
        <v>517</v>
      </c>
      <c r="G23" s="1363">
        <v>2548804</v>
      </c>
      <c r="H23" s="1363">
        <v>1369521.19</v>
      </c>
      <c r="I23" s="1371">
        <v>304000</v>
      </c>
      <c r="J23" s="1366">
        <f>I23</f>
        <v>304000</v>
      </c>
      <c r="K23" s="1372">
        <v>303999.84</v>
      </c>
      <c r="L23" s="1366">
        <f>K23</f>
        <v>303999.84</v>
      </c>
      <c r="M23" s="1363">
        <f t="shared" si="2"/>
        <v>2852804</v>
      </c>
      <c r="N23" s="1363">
        <f t="shared" si="3"/>
        <v>1673521.03</v>
      </c>
      <c r="O23" s="1358">
        <f aca="true" t="shared" si="4" ref="O23:O87">N23/M23</f>
        <v>0.586623206501393</v>
      </c>
    </row>
    <row r="24" spans="1:15" s="138" customFormat="1" ht="111" customHeight="1">
      <c r="A24" s="1373" t="s">
        <v>280</v>
      </c>
      <c r="B24" s="1374" t="s">
        <v>281</v>
      </c>
      <c r="C24" s="1374" t="s">
        <v>282</v>
      </c>
      <c r="D24" s="1352" t="s">
        <v>492</v>
      </c>
      <c r="E24" s="1352" t="s">
        <v>518</v>
      </c>
      <c r="F24" s="1352" t="s">
        <v>710</v>
      </c>
      <c r="G24" s="1356">
        <v>458149</v>
      </c>
      <c r="H24" s="1356">
        <v>203845</v>
      </c>
      <c r="I24" s="1371">
        <v>517000</v>
      </c>
      <c r="J24" s="1366">
        <f>I24</f>
        <v>517000</v>
      </c>
      <c r="K24" s="1372">
        <v>0</v>
      </c>
      <c r="L24" s="1366">
        <v>0</v>
      </c>
      <c r="M24" s="1363">
        <f t="shared" si="2"/>
        <v>975149</v>
      </c>
      <c r="N24" s="1363">
        <f t="shared" si="3"/>
        <v>203845</v>
      </c>
      <c r="O24" s="1375">
        <f t="shared" si="4"/>
        <v>0.20903984929482572</v>
      </c>
    </row>
    <row r="25" spans="1:15" s="138" customFormat="1" ht="237.75" customHeight="1">
      <c r="A25" s="1376" t="s">
        <v>503</v>
      </c>
      <c r="B25" s="1377" t="s">
        <v>504</v>
      </c>
      <c r="C25" s="1377" t="s">
        <v>198</v>
      </c>
      <c r="D25" s="1378" t="s">
        <v>505</v>
      </c>
      <c r="E25" s="1352" t="s">
        <v>519</v>
      </c>
      <c r="F25" s="1379" t="s">
        <v>711</v>
      </c>
      <c r="G25" s="1356">
        <v>0</v>
      </c>
      <c r="H25" s="1356">
        <v>0</v>
      </c>
      <c r="I25" s="1371">
        <v>93504</v>
      </c>
      <c r="J25" s="1357">
        <v>0</v>
      </c>
      <c r="K25" s="1372">
        <v>93504</v>
      </c>
      <c r="L25" s="1366">
        <v>0</v>
      </c>
      <c r="M25" s="1363">
        <f t="shared" si="2"/>
        <v>93504</v>
      </c>
      <c r="N25" s="1363">
        <f t="shared" si="3"/>
        <v>93504</v>
      </c>
      <c r="O25" s="1375">
        <f t="shared" si="4"/>
        <v>1</v>
      </c>
    </row>
    <row r="26" spans="1:15" s="138" customFormat="1" ht="145.5" customHeight="1">
      <c r="A26" s="1380" t="s">
        <v>428</v>
      </c>
      <c r="B26" s="1374">
        <v>8110</v>
      </c>
      <c r="C26" s="1381" t="s">
        <v>199</v>
      </c>
      <c r="D26" s="1382" t="s">
        <v>465</v>
      </c>
      <c r="E26" s="1352" t="s">
        <v>522</v>
      </c>
      <c r="F26" s="1353" t="s">
        <v>712</v>
      </c>
      <c r="G26" s="1356">
        <v>79145</v>
      </c>
      <c r="H26" s="1356">
        <v>77345</v>
      </c>
      <c r="I26" s="1371">
        <v>0</v>
      </c>
      <c r="J26" s="1357">
        <v>0</v>
      </c>
      <c r="K26" s="1372">
        <v>0</v>
      </c>
      <c r="L26" s="1366">
        <v>0</v>
      </c>
      <c r="M26" s="1363">
        <f t="shared" si="2"/>
        <v>79145</v>
      </c>
      <c r="N26" s="1363">
        <f t="shared" si="3"/>
        <v>77345</v>
      </c>
      <c r="O26" s="1375">
        <f t="shared" si="4"/>
        <v>0.9772569334765304</v>
      </c>
    </row>
    <row r="27" spans="1:15" s="138" customFormat="1" ht="160.5" customHeight="1">
      <c r="A27" s="1376" t="s">
        <v>428</v>
      </c>
      <c r="B27" s="1360">
        <v>8110</v>
      </c>
      <c r="C27" s="1377" t="s">
        <v>199</v>
      </c>
      <c r="D27" s="1383" t="s">
        <v>465</v>
      </c>
      <c r="E27" s="1362" t="s">
        <v>713</v>
      </c>
      <c r="F27" s="1353" t="s">
        <v>714</v>
      </c>
      <c r="G27" s="1356">
        <v>1665050</v>
      </c>
      <c r="H27" s="1356">
        <v>0</v>
      </c>
      <c r="I27" s="1371"/>
      <c r="J27" s="1357">
        <v>0</v>
      </c>
      <c r="K27" s="1372">
        <v>0</v>
      </c>
      <c r="L27" s="1366">
        <v>0</v>
      </c>
      <c r="M27" s="1363">
        <f t="shared" si="2"/>
        <v>1665050</v>
      </c>
      <c r="N27" s="1363">
        <f t="shared" si="3"/>
        <v>0</v>
      </c>
      <c r="O27" s="1375">
        <f t="shared" si="4"/>
        <v>0</v>
      </c>
    </row>
    <row r="28" spans="1:15" s="84" customFormat="1" ht="117" customHeight="1">
      <c r="A28" s="1359" t="s">
        <v>118</v>
      </c>
      <c r="B28" s="1360" t="s">
        <v>523</v>
      </c>
      <c r="C28" s="1360" t="s">
        <v>184</v>
      </c>
      <c r="D28" s="1361" t="s">
        <v>524</v>
      </c>
      <c r="E28" s="1362" t="s">
        <v>472</v>
      </c>
      <c r="F28" s="1362" t="s">
        <v>666</v>
      </c>
      <c r="G28" s="1363">
        <v>12000</v>
      </c>
      <c r="H28" s="1363">
        <v>0</v>
      </c>
      <c r="I28" s="1364">
        <v>0</v>
      </c>
      <c r="J28" s="1366">
        <v>0</v>
      </c>
      <c r="K28" s="1372">
        <v>0</v>
      </c>
      <c r="L28" s="1366">
        <v>0</v>
      </c>
      <c r="M28" s="1363">
        <f t="shared" si="2"/>
        <v>12000</v>
      </c>
      <c r="N28" s="1363">
        <f t="shared" si="3"/>
        <v>0</v>
      </c>
      <c r="O28" s="1384">
        <f t="shared" si="4"/>
        <v>0</v>
      </c>
    </row>
    <row r="29" spans="1:15" s="84" customFormat="1" ht="135" customHeight="1">
      <c r="A29" s="1368" t="s">
        <v>493</v>
      </c>
      <c r="B29" s="1360">
        <v>8230</v>
      </c>
      <c r="C29" s="1360" t="s">
        <v>184</v>
      </c>
      <c r="D29" s="1361" t="s">
        <v>495</v>
      </c>
      <c r="E29" s="1385" t="s">
        <v>520</v>
      </c>
      <c r="F29" s="1362" t="s">
        <v>521</v>
      </c>
      <c r="G29" s="1356">
        <v>17315214</v>
      </c>
      <c r="H29" s="1356">
        <v>12521642.56</v>
      </c>
      <c r="I29" s="1356">
        <v>0</v>
      </c>
      <c r="J29" s="1357">
        <v>0</v>
      </c>
      <c r="K29" s="1363">
        <v>0</v>
      </c>
      <c r="L29" s="1366">
        <v>0</v>
      </c>
      <c r="M29" s="1356">
        <f t="shared" si="2"/>
        <v>17315214</v>
      </c>
      <c r="N29" s="1356">
        <f t="shared" si="3"/>
        <v>12521642.56</v>
      </c>
      <c r="O29" s="1358">
        <f t="shared" si="4"/>
        <v>0.7231584062432033</v>
      </c>
    </row>
    <row r="30" spans="1:15" s="84" customFormat="1" ht="194.25" customHeight="1">
      <c r="A30" s="1376" t="s">
        <v>463</v>
      </c>
      <c r="B30" s="1377" t="s">
        <v>525</v>
      </c>
      <c r="C30" s="1377" t="s">
        <v>184</v>
      </c>
      <c r="D30" s="1386" t="s">
        <v>464</v>
      </c>
      <c r="E30" s="1387" t="s">
        <v>526</v>
      </c>
      <c r="F30" s="1379" t="s">
        <v>711</v>
      </c>
      <c r="G30" s="1363">
        <v>0</v>
      </c>
      <c r="H30" s="1363">
        <v>0</v>
      </c>
      <c r="I30" s="1363">
        <v>755000</v>
      </c>
      <c r="J30" s="1366">
        <v>755000</v>
      </c>
      <c r="K30" s="1363">
        <v>0</v>
      </c>
      <c r="L30" s="1366">
        <v>0</v>
      </c>
      <c r="M30" s="1363">
        <f>G30+I30</f>
        <v>755000</v>
      </c>
      <c r="N30" s="1363">
        <f>H30+K30</f>
        <v>0</v>
      </c>
      <c r="O30" s="1384">
        <f t="shared" si="4"/>
        <v>0</v>
      </c>
    </row>
    <row r="31" spans="1:15" s="84" customFormat="1" ht="206.25" customHeight="1">
      <c r="A31" s="1388" t="s">
        <v>82</v>
      </c>
      <c r="B31" s="1389" t="s">
        <v>527</v>
      </c>
      <c r="C31" s="1389" t="s">
        <v>197</v>
      </c>
      <c r="D31" s="1390" t="s">
        <v>83</v>
      </c>
      <c r="E31" s="1391" t="s">
        <v>473</v>
      </c>
      <c r="F31" s="1391" t="s">
        <v>715</v>
      </c>
      <c r="G31" s="1392">
        <v>3002306</v>
      </c>
      <c r="H31" s="1392">
        <v>2268911</v>
      </c>
      <c r="I31" s="1392">
        <v>0</v>
      </c>
      <c r="J31" s="1393">
        <v>0</v>
      </c>
      <c r="K31" s="1392">
        <v>0</v>
      </c>
      <c r="L31" s="1393">
        <v>0</v>
      </c>
      <c r="M31" s="1392">
        <f t="shared" si="2"/>
        <v>3002306</v>
      </c>
      <c r="N31" s="1392">
        <f t="shared" si="3"/>
        <v>2268911</v>
      </c>
      <c r="O31" s="1358">
        <f t="shared" si="4"/>
        <v>0.755722767765844</v>
      </c>
    </row>
    <row r="32" spans="1:15" s="84" customFormat="1" ht="125.25" customHeight="1">
      <c r="A32" s="1376" t="s">
        <v>442</v>
      </c>
      <c r="B32" s="1360">
        <v>9800</v>
      </c>
      <c r="C32" s="1377" t="s">
        <v>216</v>
      </c>
      <c r="D32" s="1370" t="s">
        <v>528</v>
      </c>
      <c r="E32" s="1391" t="s">
        <v>529</v>
      </c>
      <c r="F32" s="1353" t="s">
        <v>716</v>
      </c>
      <c r="G32" s="1363">
        <v>1800000</v>
      </c>
      <c r="H32" s="1363">
        <v>1000000</v>
      </c>
      <c r="I32" s="1363">
        <v>0</v>
      </c>
      <c r="J32" s="1366">
        <v>0</v>
      </c>
      <c r="K32" s="1363">
        <v>0</v>
      </c>
      <c r="L32" s="1366">
        <v>0</v>
      </c>
      <c r="M32" s="1363">
        <f t="shared" si="2"/>
        <v>1800000</v>
      </c>
      <c r="N32" s="1363">
        <f t="shared" si="3"/>
        <v>1000000</v>
      </c>
      <c r="O32" s="1375">
        <f t="shared" si="4"/>
        <v>0.5555555555555556</v>
      </c>
    </row>
    <row r="33" spans="1:15" s="84" customFormat="1" ht="150">
      <c r="A33" s="1376" t="s">
        <v>442</v>
      </c>
      <c r="B33" s="1360">
        <v>9800</v>
      </c>
      <c r="C33" s="1377" t="s">
        <v>216</v>
      </c>
      <c r="D33" s="1394" t="s">
        <v>528</v>
      </c>
      <c r="E33" s="1395" t="s">
        <v>717</v>
      </c>
      <c r="F33" s="1362" t="s">
        <v>718</v>
      </c>
      <c r="G33" s="1363">
        <v>225900</v>
      </c>
      <c r="H33" s="1363">
        <v>225900</v>
      </c>
      <c r="I33" s="1363">
        <v>89600</v>
      </c>
      <c r="J33" s="1366">
        <v>89600</v>
      </c>
      <c r="K33" s="1363">
        <v>89600</v>
      </c>
      <c r="L33" s="1366">
        <f>K33</f>
        <v>89600</v>
      </c>
      <c r="M33" s="1363">
        <f t="shared" si="2"/>
        <v>315500</v>
      </c>
      <c r="N33" s="1363">
        <f t="shared" si="3"/>
        <v>315500</v>
      </c>
      <c r="O33" s="1384">
        <f t="shared" si="4"/>
        <v>1</v>
      </c>
    </row>
    <row r="34" spans="1:15" s="84" customFormat="1" ht="133.5" customHeight="1">
      <c r="A34" s="1376" t="s">
        <v>442</v>
      </c>
      <c r="B34" s="1360">
        <v>9800</v>
      </c>
      <c r="C34" s="1377" t="s">
        <v>216</v>
      </c>
      <c r="D34" s="1370" t="s">
        <v>528</v>
      </c>
      <c r="E34" s="1396" t="s">
        <v>530</v>
      </c>
      <c r="F34" s="1353" t="s">
        <v>531</v>
      </c>
      <c r="G34" s="1363">
        <v>0</v>
      </c>
      <c r="H34" s="1363">
        <v>0</v>
      </c>
      <c r="I34" s="1363">
        <v>900000</v>
      </c>
      <c r="J34" s="1366">
        <v>900000</v>
      </c>
      <c r="K34" s="1363">
        <v>0</v>
      </c>
      <c r="L34" s="1366">
        <v>0</v>
      </c>
      <c r="M34" s="1363">
        <f t="shared" si="2"/>
        <v>900000</v>
      </c>
      <c r="N34" s="1363">
        <f t="shared" si="3"/>
        <v>0</v>
      </c>
      <c r="O34" s="1375">
        <f t="shared" si="4"/>
        <v>0</v>
      </c>
    </row>
    <row r="35" spans="1:15" s="84" customFormat="1" ht="204" customHeight="1">
      <c r="A35" s="1376" t="s">
        <v>442</v>
      </c>
      <c r="B35" s="1360">
        <v>9800</v>
      </c>
      <c r="C35" s="1377" t="s">
        <v>216</v>
      </c>
      <c r="D35" s="1370" t="s">
        <v>528</v>
      </c>
      <c r="E35" s="1362" t="s">
        <v>519</v>
      </c>
      <c r="F35" s="1353" t="s">
        <v>711</v>
      </c>
      <c r="G35" s="1363">
        <v>8500000</v>
      </c>
      <c r="H35" s="1363">
        <v>6450000</v>
      </c>
      <c r="I35" s="1363">
        <v>7465000</v>
      </c>
      <c r="J35" s="1366">
        <v>7465000</v>
      </c>
      <c r="K35" s="1363">
        <v>6950000</v>
      </c>
      <c r="L35" s="1366">
        <f>K35</f>
        <v>6950000</v>
      </c>
      <c r="M35" s="1363">
        <f>G35+I35</f>
        <v>15965000</v>
      </c>
      <c r="N35" s="1363">
        <f>H35+K35</f>
        <v>13400000</v>
      </c>
      <c r="O35" s="1384">
        <f t="shared" si="4"/>
        <v>0.839336047604134</v>
      </c>
    </row>
    <row r="36" spans="1:15" s="84" customFormat="1" ht="207" customHeight="1" thickBot="1">
      <c r="A36" s="1397" t="s">
        <v>691</v>
      </c>
      <c r="B36" s="1398">
        <v>9770</v>
      </c>
      <c r="C36" s="1398" t="s">
        <v>216</v>
      </c>
      <c r="D36" s="1399" t="s">
        <v>329</v>
      </c>
      <c r="E36" s="1400" t="s">
        <v>519</v>
      </c>
      <c r="F36" s="1401" t="s">
        <v>711</v>
      </c>
      <c r="G36" s="1402">
        <v>26500000</v>
      </c>
      <c r="H36" s="1402">
        <v>26500000</v>
      </c>
      <c r="I36" s="1402">
        <v>0</v>
      </c>
      <c r="J36" s="1403">
        <v>0</v>
      </c>
      <c r="K36" s="1402">
        <v>0</v>
      </c>
      <c r="L36" s="1403">
        <f>K36</f>
        <v>0</v>
      </c>
      <c r="M36" s="1402">
        <f>G36+I36</f>
        <v>26500000</v>
      </c>
      <c r="N36" s="1402">
        <f>H36+K36</f>
        <v>26500000</v>
      </c>
      <c r="O36" s="1404">
        <f t="shared" si="4"/>
        <v>1</v>
      </c>
    </row>
    <row r="37" spans="1:15" s="84" customFormat="1" ht="72" customHeight="1" thickBot="1">
      <c r="A37" s="1405" t="s">
        <v>84</v>
      </c>
      <c r="B37" s="1406"/>
      <c r="C37" s="1407"/>
      <c r="D37" s="1408" t="s">
        <v>356</v>
      </c>
      <c r="E37" s="1409"/>
      <c r="F37" s="1409"/>
      <c r="G37" s="14">
        <f aca="true" t="shared" si="5" ref="G37:L37">G38</f>
        <v>13322069</v>
      </c>
      <c r="H37" s="14">
        <f t="shared" si="5"/>
        <v>9021013.989999998</v>
      </c>
      <c r="I37" s="14">
        <f t="shared" si="5"/>
        <v>391595</v>
      </c>
      <c r="J37" s="14">
        <f>J38</f>
        <v>391595</v>
      </c>
      <c r="K37" s="14">
        <f t="shared" si="5"/>
        <v>382925</v>
      </c>
      <c r="L37" s="14">
        <f t="shared" si="5"/>
        <v>47850</v>
      </c>
      <c r="M37" s="14">
        <f>G37+I37</f>
        <v>13713664</v>
      </c>
      <c r="N37" s="14">
        <f>H37+K37</f>
        <v>9403938.989999998</v>
      </c>
      <c r="O37" s="1410">
        <f t="shared" si="4"/>
        <v>0.685734971339534</v>
      </c>
    </row>
    <row r="38" spans="1:15" s="1133" customFormat="1" ht="69.75" customHeight="1" thickBot="1">
      <c r="A38" s="1411" t="s">
        <v>85</v>
      </c>
      <c r="B38" s="1412"/>
      <c r="C38" s="1413"/>
      <c r="D38" s="1414" t="s">
        <v>356</v>
      </c>
      <c r="E38" s="1415"/>
      <c r="F38" s="1415"/>
      <c r="G38" s="1346">
        <f aca="true" t="shared" si="6" ref="G38:L38">G39+G40+G41+G42+G43+G44+G45+G46</f>
        <v>13322069</v>
      </c>
      <c r="H38" s="1346">
        <f t="shared" si="6"/>
        <v>9021013.989999998</v>
      </c>
      <c r="I38" s="1346">
        <f t="shared" si="6"/>
        <v>391595</v>
      </c>
      <c r="J38" s="1346">
        <f t="shared" si="6"/>
        <v>391595</v>
      </c>
      <c r="K38" s="1346">
        <f t="shared" si="6"/>
        <v>382925</v>
      </c>
      <c r="L38" s="1346">
        <f t="shared" si="6"/>
        <v>47850</v>
      </c>
      <c r="M38" s="1346">
        <f>G38+I38</f>
        <v>13713664</v>
      </c>
      <c r="N38" s="1346">
        <f>H38+K38</f>
        <v>9403938.989999998</v>
      </c>
      <c r="O38" s="1347">
        <f t="shared" si="4"/>
        <v>0.685734971339534</v>
      </c>
    </row>
    <row r="39" spans="1:15" s="940" customFormat="1" ht="131.25">
      <c r="A39" s="1416" t="s">
        <v>89</v>
      </c>
      <c r="B39" s="1417" t="s">
        <v>210</v>
      </c>
      <c r="C39" s="1417" t="s">
        <v>201</v>
      </c>
      <c r="D39" s="1361" t="s">
        <v>90</v>
      </c>
      <c r="E39" s="1362" t="s">
        <v>474</v>
      </c>
      <c r="F39" s="1353" t="s">
        <v>719</v>
      </c>
      <c r="G39" s="1418">
        <v>409587</v>
      </c>
      <c r="H39" s="1418">
        <v>236421.27</v>
      </c>
      <c r="I39" s="1418">
        <v>0</v>
      </c>
      <c r="J39" s="1419">
        <v>0</v>
      </c>
      <c r="K39" s="1418" t="s">
        <v>564</v>
      </c>
      <c r="L39" s="1419">
        <v>0</v>
      </c>
      <c r="M39" s="1418">
        <f aca="true" t="shared" si="7" ref="M39:M46">G39+I39</f>
        <v>409587</v>
      </c>
      <c r="N39" s="1418">
        <f>H39+K39</f>
        <v>236421.27</v>
      </c>
      <c r="O39" s="1420">
        <f t="shared" si="4"/>
        <v>0.577218686139941</v>
      </c>
    </row>
    <row r="40" spans="1:15" s="84" customFormat="1" ht="131.25">
      <c r="A40" s="1359" t="s">
        <v>15</v>
      </c>
      <c r="B40" s="1360" t="s">
        <v>16</v>
      </c>
      <c r="C40" s="1360" t="s">
        <v>202</v>
      </c>
      <c r="D40" s="1361" t="s">
        <v>496</v>
      </c>
      <c r="E40" s="1362" t="s">
        <v>474</v>
      </c>
      <c r="F40" s="1353" t="s">
        <v>719</v>
      </c>
      <c r="G40" s="1363">
        <v>12492397</v>
      </c>
      <c r="H40" s="1421">
        <v>8758875.23</v>
      </c>
      <c r="I40" s="1422">
        <v>343745</v>
      </c>
      <c r="J40" s="1366">
        <v>343745</v>
      </c>
      <c r="K40" s="1363">
        <v>335075</v>
      </c>
      <c r="L40" s="1423">
        <v>0</v>
      </c>
      <c r="M40" s="1363">
        <f t="shared" si="7"/>
        <v>12836142</v>
      </c>
      <c r="N40" s="1363">
        <f aca="true" t="shared" si="8" ref="N40:N46">H40+K40</f>
        <v>9093950.23</v>
      </c>
      <c r="O40" s="1367">
        <f t="shared" si="4"/>
        <v>0.7084644459371048</v>
      </c>
    </row>
    <row r="41" spans="1:15" s="84" customFormat="1" ht="132.75" customHeight="1">
      <c r="A41" s="1359" t="s">
        <v>21</v>
      </c>
      <c r="B41" s="1360" t="s">
        <v>212</v>
      </c>
      <c r="C41" s="1360" t="s">
        <v>203</v>
      </c>
      <c r="D41" s="1361" t="s">
        <v>565</v>
      </c>
      <c r="E41" s="1362" t="s">
        <v>474</v>
      </c>
      <c r="F41" s="1353" t="s">
        <v>719</v>
      </c>
      <c r="G41" s="1363">
        <v>30047</v>
      </c>
      <c r="H41" s="1363">
        <v>12814.12</v>
      </c>
      <c r="I41" s="1363">
        <v>0</v>
      </c>
      <c r="J41" s="1366">
        <v>0</v>
      </c>
      <c r="K41" s="1363">
        <v>0</v>
      </c>
      <c r="L41" s="1366">
        <v>0</v>
      </c>
      <c r="M41" s="1363">
        <f t="shared" si="7"/>
        <v>30047</v>
      </c>
      <c r="N41" s="1363">
        <f t="shared" si="8"/>
        <v>12814.12</v>
      </c>
      <c r="O41" s="1384">
        <f t="shared" si="4"/>
        <v>0.42646919825606555</v>
      </c>
    </row>
    <row r="42" spans="1:15" s="84" customFormat="1" ht="113.25" customHeight="1">
      <c r="A42" s="1359" t="s">
        <v>24</v>
      </c>
      <c r="B42" s="1360" t="s">
        <v>25</v>
      </c>
      <c r="C42" s="1360" t="s">
        <v>204</v>
      </c>
      <c r="D42" s="1361" t="s">
        <v>120</v>
      </c>
      <c r="E42" s="1362" t="s">
        <v>474</v>
      </c>
      <c r="F42" s="1353" t="s">
        <v>719</v>
      </c>
      <c r="G42" s="1363">
        <v>18100</v>
      </c>
      <c r="H42" s="1363">
        <v>10860</v>
      </c>
      <c r="I42" s="1363">
        <v>0</v>
      </c>
      <c r="J42" s="1366">
        <v>0</v>
      </c>
      <c r="K42" s="1363">
        <v>0</v>
      </c>
      <c r="L42" s="1366">
        <v>0</v>
      </c>
      <c r="M42" s="1363">
        <f t="shared" si="7"/>
        <v>18100</v>
      </c>
      <c r="N42" s="1363">
        <f t="shared" si="8"/>
        <v>10860</v>
      </c>
      <c r="O42" s="1367">
        <f t="shared" si="4"/>
        <v>0.6</v>
      </c>
    </row>
    <row r="43" spans="1:15" s="84" customFormat="1" ht="131.25">
      <c r="A43" s="1359" t="s">
        <v>27</v>
      </c>
      <c r="B43" s="1360" t="s">
        <v>28</v>
      </c>
      <c r="C43" s="1360" t="s">
        <v>204</v>
      </c>
      <c r="D43" s="1361" t="s">
        <v>566</v>
      </c>
      <c r="E43" s="1362" t="s">
        <v>474</v>
      </c>
      <c r="F43" s="1353" t="s">
        <v>719</v>
      </c>
      <c r="G43" s="1363">
        <v>4551</v>
      </c>
      <c r="H43" s="1363">
        <v>2043.37</v>
      </c>
      <c r="I43" s="1363">
        <v>0</v>
      </c>
      <c r="J43" s="1366">
        <v>0</v>
      </c>
      <c r="K43" s="1363">
        <v>0</v>
      </c>
      <c r="L43" s="1366">
        <v>0</v>
      </c>
      <c r="M43" s="1363">
        <f t="shared" si="7"/>
        <v>4551</v>
      </c>
      <c r="N43" s="1363">
        <f t="shared" si="8"/>
        <v>2043.37</v>
      </c>
      <c r="O43" s="1384">
        <f t="shared" si="4"/>
        <v>0.44899362777411556</v>
      </c>
    </row>
    <row r="44" spans="1:15" s="84" customFormat="1" ht="136.5" customHeight="1">
      <c r="A44" s="1359" t="s">
        <v>33</v>
      </c>
      <c r="B44" s="1360" t="s">
        <v>34</v>
      </c>
      <c r="C44" s="1360" t="s">
        <v>204</v>
      </c>
      <c r="D44" s="1361" t="s">
        <v>35</v>
      </c>
      <c r="E44" s="1362" t="s">
        <v>475</v>
      </c>
      <c r="F44" s="1353" t="s">
        <v>719</v>
      </c>
      <c r="G44" s="1363">
        <v>10005</v>
      </c>
      <c r="H44" s="1363">
        <v>0</v>
      </c>
      <c r="I44" s="1363">
        <v>0</v>
      </c>
      <c r="J44" s="1366">
        <v>0</v>
      </c>
      <c r="K44" s="1363">
        <v>0</v>
      </c>
      <c r="L44" s="1366">
        <v>0</v>
      </c>
      <c r="M44" s="1363">
        <f t="shared" si="7"/>
        <v>10005</v>
      </c>
      <c r="N44" s="1363">
        <f t="shared" si="8"/>
        <v>0</v>
      </c>
      <c r="O44" s="1384">
        <f t="shared" si="4"/>
        <v>0</v>
      </c>
    </row>
    <row r="45" spans="1:15" s="84" customFormat="1" ht="141.75" customHeight="1">
      <c r="A45" s="1359" t="s">
        <v>121</v>
      </c>
      <c r="B45" s="1360" t="s">
        <v>122</v>
      </c>
      <c r="C45" s="1360" t="s">
        <v>205</v>
      </c>
      <c r="D45" s="1361" t="s">
        <v>123</v>
      </c>
      <c r="E45" s="1362" t="s">
        <v>476</v>
      </c>
      <c r="F45" s="1362" t="s">
        <v>477</v>
      </c>
      <c r="G45" s="1363">
        <v>357382</v>
      </c>
      <c r="H45" s="1363">
        <v>0</v>
      </c>
      <c r="I45" s="1363">
        <v>0</v>
      </c>
      <c r="J45" s="1366">
        <v>0</v>
      </c>
      <c r="K45" s="1363">
        <v>0</v>
      </c>
      <c r="L45" s="1366">
        <v>0</v>
      </c>
      <c r="M45" s="1363">
        <f t="shared" si="7"/>
        <v>357382</v>
      </c>
      <c r="N45" s="1363">
        <f t="shared" si="8"/>
        <v>0</v>
      </c>
      <c r="O45" s="1375">
        <f t="shared" si="4"/>
        <v>0</v>
      </c>
    </row>
    <row r="46" spans="1:15" s="84" customFormat="1" ht="144" customHeight="1" thickBot="1">
      <c r="A46" s="1424" t="s">
        <v>506</v>
      </c>
      <c r="B46" s="1425" t="s">
        <v>427</v>
      </c>
      <c r="C46" s="1425" t="s">
        <v>199</v>
      </c>
      <c r="D46" s="1426" t="s">
        <v>465</v>
      </c>
      <c r="E46" s="1427" t="s">
        <v>567</v>
      </c>
      <c r="F46" s="1379" t="s">
        <v>712</v>
      </c>
      <c r="G46" s="1392">
        <v>0</v>
      </c>
      <c r="H46" s="1392">
        <v>0</v>
      </c>
      <c r="I46" s="1392">
        <v>47850</v>
      </c>
      <c r="J46" s="1393">
        <v>47850</v>
      </c>
      <c r="K46" s="1392">
        <v>47850</v>
      </c>
      <c r="L46" s="1393">
        <f>K46</f>
        <v>47850</v>
      </c>
      <c r="M46" s="1392">
        <f t="shared" si="7"/>
        <v>47850</v>
      </c>
      <c r="N46" s="1392">
        <f t="shared" si="8"/>
        <v>47850</v>
      </c>
      <c r="O46" s="1428">
        <f t="shared" si="4"/>
        <v>1</v>
      </c>
    </row>
    <row r="47" spans="1:15" s="84" customFormat="1" ht="78.75" customHeight="1" thickBot="1">
      <c r="A47" s="1405" t="s">
        <v>94</v>
      </c>
      <c r="B47" s="1429"/>
      <c r="C47" s="1429"/>
      <c r="D47" s="1409" t="s">
        <v>40</v>
      </c>
      <c r="E47" s="1409"/>
      <c r="F47" s="120"/>
      <c r="G47" s="14">
        <f>G48</f>
        <v>12225450</v>
      </c>
      <c r="H47" s="14">
        <f>H48</f>
        <v>9091912.63</v>
      </c>
      <c r="I47" s="14">
        <f aca="true" t="shared" si="9" ref="I47:N47">I48</f>
        <v>0</v>
      </c>
      <c r="J47" s="14">
        <f t="shared" si="9"/>
        <v>0</v>
      </c>
      <c r="K47" s="14">
        <f t="shared" si="9"/>
        <v>0</v>
      </c>
      <c r="L47" s="14">
        <f t="shared" si="9"/>
        <v>0</v>
      </c>
      <c r="M47" s="14">
        <f>M48</f>
        <v>12225450</v>
      </c>
      <c r="N47" s="14">
        <f t="shared" si="9"/>
        <v>9091912.63</v>
      </c>
      <c r="O47" s="1410">
        <f t="shared" si="4"/>
        <v>0.7436873595654966</v>
      </c>
    </row>
    <row r="48" spans="1:15" s="138" customFormat="1" ht="90.75" customHeight="1" thickBot="1">
      <c r="A48" s="1411" t="s">
        <v>95</v>
      </c>
      <c r="B48" s="1430"/>
      <c r="C48" s="1431"/>
      <c r="D48" s="1432" t="s">
        <v>353</v>
      </c>
      <c r="E48" s="1344"/>
      <c r="F48" s="1345"/>
      <c r="G48" s="1433">
        <f aca="true" t="shared" si="10" ref="G48:L48">SUM(G49:G52)</f>
        <v>12225450</v>
      </c>
      <c r="H48" s="1433">
        <f t="shared" si="10"/>
        <v>9091912.63</v>
      </c>
      <c r="I48" s="1433">
        <f t="shared" si="10"/>
        <v>0</v>
      </c>
      <c r="J48" s="1433">
        <f t="shared" si="10"/>
        <v>0</v>
      </c>
      <c r="K48" s="1433">
        <f t="shared" si="10"/>
        <v>0</v>
      </c>
      <c r="L48" s="1433">
        <f t="shared" si="10"/>
        <v>0</v>
      </c>
      <c r="M48" s="1433">
        <f aca="true" t="shared" si="11" ref="M48:M55">G48+I48</f>
        <v>12225450</v>
      </c>
      <c r="N48" s="1433">
        <f>H48+K48</f>
        <v>9091912.63</v>
      </c>
      <c r="O48" s="1347">
        <f t="shared" si="4"/>
        <v>0.7436873595654966</v>
      </c>
    </row>
    <row r="49" spans="1:15" s="138" customFormat="1" ht="166.5" customHeight="1">
      <c r="A49" s="1373" t="s">
        <v>129</v>
      </c>
      <c r="B49" s="1374" t="s">
        <v>186</v>
      </c>
      <c r="C49" s="1374" t="s">
        <v>211</v>
      </c>
      <c r="D49" s="1361" t="s">
        <v>130</v>
      </c>
      <c r="E49" s="1362" t="s">
        <v>720</v>
      </c>
      <c r="F49" s="1362" t="s">
        <v>721</v>
      </c>
      <c r="G49" s="1356">
        <v>15000</v>
      </c>
      <c r="H49" s="1356">
        <v>8103.72</v>
      </c>
      <c r="I49" s="1356">
        <v>0</v>
      </c>
      <c r="J49" s="1357">
        <v>0</v>
      </c>
      <c r="K49" s="1356">
        <v>0</v>
      </c>
      <c r="L49" s="1357">
        <v>0</v>
      </c>
      <c r="M49" s="1356">
        <f t="shared" si="11"/>
        <v>15000</v>
      </c>
      <c r="N49" s="1356">
        <f>H49+K49</f>
        <v>8103.72</v>
      </c>
      <c r="O49" s="1375">
        <f t="shared" si="4"/>
        <v>0.5402480000000001</v>
      </c>
    </row>
    <row r="50" spans="1:15" s="138" customFormat="1" ht="186" customHeight="1">
      <c r="A50" s="1359" t="s">
        <v>131</v>
      </c>
      <c r="B50" s="1360" t="s">
        <v>132</v>
      </c>
      <c r="C50" s="1360" t="s">
        <v>212</v>
      </c>
      <c r="D50" s="1361" t="s">
        <v>561</v>
      </c>
      <c r="E50" s="1362" t="s">
        <v>478</v>
      </c>
      <c r="F50" s="1362" t="s">
        <v>721</v>
      </c>
      <c r="G50" s="1363">
        <v>18450</v>
      </c>
      <c r="H50" s="1363">
        <v>9408.91</v>
      </c>
      <c r="I50" s="1363">
        <v>0</v>
      </c>
      <c r="J50" s="1366">
        <v>0</v>
      </c>
      <c r="K50" s="1363">
        <v>0</v>
      </c>
      <c r="L50" s="1366">
        <v>0</v>
      </c>
      <c r="M50" s="1363">
        <f t="shared" si="11"/>
        <v>18450</v>
      </c>
      <c r="N50" s="1363">
        <f>H50+K50</f>
        <v>9408.91</v>
      </c>
      <c r="O50" s="1367">
        <f t="shared" si="4"/>
        <v>0.5099680216802168</v>
      </c>
    </row>
    <row r="51" spans="1:15" s="138" customFormat="1" ht="231.75" customHeight="1">
      <c r="A51" s="1359" t="s">
        <v>133</v>
      </c>
      <c r="B51" s="1360" t="s">
        <v>134</v>
      </c>
      <c r="C51" s="1360" t="s">
        <v>208</v>
      </c>
      <c r="D51" s="1434" t="s">
        <v>135</v>
      </c>
      <c r="E51" s="1352" t="s">
        <v>667</v>
      </c>
      <c r="F51" s="1352" t="s">
        <v>668</v>
      </c>
      <c r="G51" s="1363">
        <v>900000</v>
      </c>
      <c r="H51" s="1363">
        <v>535000</v>
      </c>
      <c r="I51" s="1363">
        <v>0</v>
      </c>
      <c r="J51" s="1366">
        <v>0</v>
      </c>
      <c r="K51" s="1363">
        <v>0</v>
      </c>
      <c r="L51" s="1366">
        <v>0</v>
      </c>
      <c r="M51" s="1363">
        <f t="shared" si="11"/>
        <v>900000</v>
      </c>
      <c r="N51" s="1363">
        <f>H51+K51</f>
        <v>535000</v>
      </c>
      <c r="O51" s="1367">
        <f t="shared" si="4"/>
        <v>0.5944444444444444</v>
      </c>
    </row>
    <row r="52" spans="1:15" s="84" customFormat="1" ht="127.5" customHeight="1" thickBot="1">
      <c r="A52" s="1416" t="s">
        <v>133</v>
      </c>
      <c r="B52" s="1417" t="s">
        <v>134</v>
      </c>
      <c r="C52" s="1417" t="s">
        <v>208</v>
      </c>
      <c r="D52" s="1361" t="s">
        <v>135</v>
      </c>
      <c r="E52" s="1362" t="s">
        <v>480</v>
      </c>
      <c r="F52" s="1353" t="s">
        <v>722</v>
      </c>
      <c r="G52" s="1418">
        <v>11292000</v>
      </c>
      <c r="H52" s="1418">
        <v>8539400</v>
      </c>
      <c r="I52" s="1418">
        <v>0</v>
      </c>
      <c r="J52" s="1419">
        <v>0</v>
      </c>
      <c r="K52" s="1418">
        <v>0</v>
      </c>
      <c r="L52" s="1419">
        <v>0</v>
      </c>
      <c r="M52" s="1418">
        <f t="shared" si="11"/>
        <v>11292000</v>
      </c>
      <c r="N52" s="1418">
        <f>H52+K52</f>
        <v>8539400</v>
      </c>
      <c r="O52" s="1435">
        <f t="shared" si="4"/>
        <v>0.7562345023025151</v>
      </c>
    </row>
    <row r="53" spans="1:19" s="77" customFormat="1" ht="71.25" customHeight="1" thickBot="1">
      <c r="A53" s="1405" t="s">
        <v>97</v>
      </c>
      <c r="B53" s="1436" t="s">
        <v>560</v>
      </c>
      <c r="C53" s="1436" t="s">
        <v>560</v>
      </c>
      <c r="D53" s="1437" t="s">
        <v>562</v>
      </c>
      <c r="E53" s="1438" t="s">
        <v>560</v>
      </c>
      <c r="F53" s="1438" t="s">
        <v>560</v>
      </c>
      <c r="G53" s="14">
        <f aca="true" t="shared" si="12" ref="G53:L54">G54</f>
        <v>36000</v>
      </c>
      <c r="H53" s="14">
        <f t="shared" si="12"/>
        <v>36000</v>
      </c>
      <c r="I53" s="14">
        <f t="shared" si="12"/>
        <v>0</v>
      </c>
      <c r="J53" s="14">
        <f t="shared" si="12"/>
        <v>0</v>
      </c>
      <c r="K53" s="14">
        <f t="shared" si="12"/>
        <v>0</v>
      </c>
      <c r="L53" s="14">
        <f t="shared" si="12"/>
        <v>0</v>
      </c>
      <c r="M53" s="14">
        <f t="shared" si="11"/>
        <v>36000</v>
      </c>
      <c r="N53" s="14">
        <f>N54</f>
        <v>36000</v>
      </c>
      <c r="O53" s="1439">
        <f t="shared" si="4"/>
        <v>1</v>
      </c>
      <c r="S53" s="1222"/>
    </row>
    <row r="54" spans="1:15" s="84" customFormat="1" ht="76.5" customHeight="1" thickBot="1">
      <c r="A54" s="1411" t="s">
        <v>98</v>
      </c>
      <c r="B54" s="1440" t="s">
        <v>560</v>
      </c>
      <c r="C54" s="1440" t="s">
        <v>560</v>
      </c>
      <c r="D54" s="1441" t="s">
        <v>562</v>
      </c>
      <c r="E54" s="1442" t="s">
        <v>560</v>
      </c>
      <c r="F54" s="1442" t="s">
        <v>560</v>
      </c>
      <c r="G54" s="1433">
        <f>G55</f>
        <v>36000</v>
      </c>
      <c r="H54" s="1433">
        <f>H55</f>
        <v>36000</v>
      </c>
      <c r="I54" s="1433">
        <f t="shared" si="12"/>
        <v>0</v>
      </c>
      <c r="J54" s="1433">
        <f t="shared" si="12"/>
        <v>0</v>
      </c>
      <c r="K54" s="1433">
        <f t="shared" si="12"/>
        <v>0</v>
      </c>
      <c r="L54" s="1433">
        <f t="shared" si="12"/>
        <v>0</v>
      </c>
      <c r="M54" s="1433">
        <f t="shared" si="11"/>
        <v>36000</v>
      </c>
      <c r="N54" s="1433">
        <f>H54+K54</f>
        <v>36000</v>
      </c>
      <c r="O54" s="1443">
        <f t="shared" si="4"/>
        <v>1</v>
      </c>
    </row>
    <row r="55" spans="1:15" s="1133" customFormat="1" ht="108.75" customHeight="1" thickBot="1">
      <c r="A55" s="1416" t="s">
        <v>136</v>
      </c>
      <c r="B55" s="1417" t="s">
        <v>228</v>
      </c>
      <c r="C55" s="1417" t="s">
        <v>205</v>
      </c>
      <c r="D55" s="1444" t="s">
        <v>218</v>
      </c>
      <c r="E55" s="1445" t="s">
        <v>481</v>
      </c>
      <c r="F55" s="1445" t="s">
        <v>563</v>
      </c>
      <c r="G55" s="1418">
        <v>36000</v>
      </c>
      <c r="H55" s="1446">
        <v>36000</v>
      </c>
      <c r="I55" s="1418">
        <v>0</v>
      </c>
      <c r="J55" s="1419">
        <v>0</v>
      </c>
      <c r="K55" s="1418">
        <v>0</v>
      </c>
      <c r="L55" s="1419">
        <v>0</v>
      </c>
      <c r="M55" s="1418">
        <f t="shared" si="11"/>
        <v>36000</v>
      </c>
      <c r="N55" s="1418">
        <f>H55+K55</f>
        <v>36000</v>
      </c>
      <c r="O55" s="1420">
        <f t="shared" si="4"/>
        <v>1</v>
      </c>
    </row>
    <row r="56" spans="1:15" s="1133" customFormat="1" ht="93.75" customHeight="1" thickBot="1">
      <c r="A56" s="1405" t="s">
        <v>10</v>
      </c>
      <c r="B56" s="1436" t="s">
        <v>560</v>
      </c>
      <c r="C56" s="1436" t="s">
        <v>560</v>
      </c>
      <c r="D56" s="1437" t="s">
        <v>568</v>
      </c>
      <c r="E56" s="1438" t="s">
        <v>560</v>
      </c>
      <c r="F56" s="1438" t="s">
        <v>560</v>
      </c>
      <c r="G56" s="1447">
        <f>G57</f>
        <v>33363848</v>
      </c>
      <c r="H56" s="1447">
        <f aca="true" t="shared" si="13" ref="H56:N56">H57</f>
        <v>17275209.35</v>
      </c>
      <c r="I56" s="1447">
        <f t="shared" si="13"/>
        <v>0</v>
      </c>
      <c r="J56" s="1447">
        <f t="shared" si="13"/>
        <v>0</v>
      </c>
      <c r="K56" s="1447">
        <f t="shared" si="13"/>
        <v>0</v>
      </c>
      <c r="L56" s="1447">
        <f t="shared" si="13"/>
        <v>0</v>
      </c>
      <c r="M56" s="1447">
        <f t="shared" si="13"/>
        <v>33363848</v>
      </c>
      <c r="N56" s="1447">
        <f t="shared" si="13"/>
        <v>17275209.35</v>
      </c>
      <c r="O56" s="1410">
        <f t="shared" si="4"/>
        <v>0.5177822818878686</v>
      </c>
    </row>
    <row r="57" spans="1:15" s="1133" customFormat="1" ht="94.5" thickBot="1">
      <c r="A57" s="1411" t="s">
        <v>11</v>
      </c>
      <c r="B57" s="1440" t="s">
        <v>560</v>
      </c>
      <c r="C57" s="1440" t="s">
        <v>560</v>
      </c>
      <c r="D57" s="1441" t="s">
        <v>568</v>
      </c>
      <c r="E57" s="1442" t="s">
        <v>560</v>
      </c>
      <c r="F57" s="1442" t="s">
        <v>560</v>
      </c>
      <c r="G57" s="1346">
        <f>G58+G59+G60+G61+G62+G63+G64+G65+G66+G67+G68+G69+G70</f>
        <v>33363848</v>
      </c>
      <c r="H57" s="1346">
        <f>H58+H59+H60+H61+H62+H63+H64+H65+H66+H67+H68+H69+H70</f>
        <v>17275209.35</v>
      </c>
      <c r="I57" s="1346">
        <v>0</v>
      </c>
      <c r="J57" s="1346">
        <v>0</v>
      </c>
      <c r="K57" s="1346">
        <v>0</v>
      </c>
      <c r="L57" s="1346">
        <v>0</v>
      </c>
      <c r="M57" s="1346">
        <f>M58+M59+M60+M61+M62+M63+M64+M65+M66+M67+M68+M69+M70</f>
        <v>33363848</v>
      </c>
      <c r="N57" s="1433">
        <f>N58+N59+N60+N61+N62+N63+N64+N65+N66+N67+N68+N69+N70</f>
        <v>17275209.35</v>
      </c>
      <c r="O57" s="1347">
        <f t="shared" si="4"/>
        <v>0.5177822818878686</v>
      </c>
    </row>
    <row r="58" spans="1:15" s="1133" customFormat="1" ht="125.25" customHeight="1">
      <c r="A58" s="1448" t="s">
        <v>43</v>
      </c>
      <c r="B58" s="1449" t="s">
        <v>44</v>
      </c>
      <c r="C58" s="1449" t="s">
        <v>203</v>
      </c>
      <c r="D58" s="1361" t="s">
        <v>569</v>
      </c>
      <c r="E58" s="1362" t="s">
        <v>482</v>
      </c>
      <c r="F58" s="1362" t="s">
        <v>570</v>
      </c>
      <c r="G58" s="1450">
        <v>34641</v>
      </c>
      <c r="H58" s="1450">
        <v>15951.63</v>
      </c>
      <c r="I58" s="1450">
        <v>0</v>
      </c>
      <c r="J58" s="1451">
        <v>0</v>
      </c>
      <c r="K58" s="1450">
        <v>0</v>
      </c>
      <c r="L58" s="1451">
        <v>0</v>
      </c>
      <c r="M58" s="1450">
        <f>G58+I58</f>
        <v>34641</v>
      </c>
      <c r="N58" s="1354">
        <f>H58+K58</f>
        <v>15951.63</v>
      </c>
      <c r="O58" s="1452">
        <f t="shared" si="4"/>
        <v>0.46048410842643106</v>
      </c>
    </row>
    <row r="59" spans="1:15" s="1133" customFormat="1" ht="123.75" customHeight="1">
      <c r="A59" s="1359" t="s">
        <v>360</v>
      </c>
      <c r="B59" s="1360" t="s">
        <v>124</v>
      </c>
      <c r="C59" s="1360" t="s">
        <v>205</v>
      </c>
      <c r="D59" s="1361" t="s">
        <v>238</v>
      </c>
      <c r="E59" s="1362" t="s">
        <v>479</v>
      </c>
      <c r="F59" s="1353" t="s">
        <v>571</v>
      </c>
      <c r="G59" s="1421">
        <v>168000</v>
      </c>
      <c r="H59" s="1453">
        <v>126000</v>
      </c>
      <c r="I59" s="1421">
        <v>0</v>
      </c>
      <c r="J59" s="1454">
        <v>0</v>
      </c>
      <c r="K59" s="1421">
        <v>0</v>
      </c>
      <c r="L59" s="1454">
        <v>0</v>
      </c>
      <c r="M59" s="1453">
        <f aca="true" t="shared" si="14" ref="M59:M70">G59+I59</f>
        <v>168000</v>
      </c>
      <c r="N59" s="1363">
        <f aca="true" t="shared" si="15" ref="N59:N70">H59+K59</f>
        <v>126000</v>
      </c>
      <c r="O59" s="1375">
        <f t="shared" si="4"/>
        <v>0.75</v>
      </c>
    </row>
    <row r="60" spans="1:15" s="1133" customFormat="1" ht="118.5" customHeight="1">
      <c r="A60" s="1359" t="s">
        <v>48</v>
      </c>
      <c r="B60" s="1360" t="s">
        <v>146</v>
      </c>
      <c r="C60" s="1360" t="s">
        <v>147</v>
      </c>
      <c r="D60" s="1361" t="s">
        <v>148</v>
      </c>
      <c r="E60" s="1362" t="s">
        <v>482</v>
      </c>
      <c r="F60" s="1362" t="s">
        <v>570</v>
      </c>
      <c r="G60" s="1453">
        <v>13997</v>
      </c>
      <c r="H60" s="1453">
        <v>7828.19</v>
      </c>
      <c r="I60" s="1453">
        <v>0</v>
      </c>
      <c r="J60" s="1455">
        <v>0</v>
      </c>
      <c r="K60" s="1453">
        <v>0</v>
      </c>
      <c r="L60" s="1455">
        <v>0</v>
      </c>
      <c r="M60" s="1453">
        <f t="shared" si="14"/>
        <v>13997</v>
      </c>
      <c r="N60" s="1363">
        <f t="shared" si="15"/>
        <v>7828.19</v>
      </c>
      <c r="O60" s="1375">
        <f t="shared" si="4"/>
        <v>0.5592762734871758</v>
      </c>
    </row>
    <row r="61" spans="1:15" s="1133" customFormat="1" ht="128.25" customHeight="1">
      <c r="A61" s="1359" t="s">
        <v>49</v>
      </c>
      <c r="B61" s="1360" t="s">
        <v>149</v>
      </c>
      <c r="C61" s="1360" t="s">
        <v>147</v>
      </c>
      <c r="D61" s="1361" t="s">
        <v>150</v>
      </c>
      <c r="E61" s="1362" t="s">
        <v>482</v>
      </c>
      <c r="F61" s="1362" t="s">
        <v>570</v>
      </c>
      <c r="G61" s="1421">
        <v>3226</v>
      </c>
      <c r="H61" s="1421">
        <v>734.64</v>
      </c>
      <c r="I61" s="1421">
        <v>0</v>
      </c>
      <c r="J61" s="1454">
        <v>0</v>
      </c>
      <c r="K61" s="1421">
        <v>0</v>
      </c>
      <c r="L61" s="1454">
        <v>0</v>
      </c>
      <c r="M61" s="1421">
        <f t="shared" si="14"/>
        <v>3226</v>
      </c>
      <c r="N61" s="1363">
        <f t="shared" si="15"/>
        <v>734.64</v>
      </c>
      <c r="O61" s="1384">
        <f t="shared" si="4"/>
        <v>0.22772473651580905</v>
      </c>
    </row>
    <row r="62" spans="1:15" s="1133" customFormat="1" ht="134.25" customHeight="1">
      <c r="A62" s="1359" t="s">
        <v>50</v>
      </c>
      <c r="B62" s="1360" t="s">
        <v>223</v>
      </c>
      <c r="C62" s="1360" t="s">
        <v>151</v>
      </c>
      <c r="D62" s="1361" t="s">
        <v>471</v>
      </c>
      <c r="E62" s="1362" t="s">
        <v>482</v>
      </c>
      <c r="F62" s="1362" t="s">
        <v>570</v>
      </c>
      <c r="G62" s="1453">
        <v>34408</v>
      </c>
      <c r="H62" s="1421">
        <v>17848.49</v>
      </c>
      <c r="I62" s="1453">
        <v>0</v>
      </c>
      <c r="J62" s="1455">
        <v>0</v>
      </c>
      <c r="K62" s="1453">
        <v>0</v>
      </c>
      <c r="L62" s="1455">
        <v>0</v>
      </c>
      <c r="M62" s="1453">
        <f t="shared" si="14"/>
        <v>34408</v>
      </c>
      <c r="N62" s="1363">
        <f t="shared" si="15"/>
        <v>17848.49</v>
      </c>
      <c r="O62" s="1375">
        <f t="shared" si="4"/>
        <v>0.5187308184143223</v>
      </c>
    </row>
    <row r="63" spans="1:15" s="1133" customFormat="1" ht="120.75" customHeight="1">
      <c r="A63" s="1359" t="s">
        <v>51</v>
      </c>
      <c r="B63" s="1360" t="s">
        <v>125</v>
      </c>
      <c r="C63" s="1360" t="s">
        <v>206</v>
      </c>
      <c r="D63" s="1361" t="s">
        <v>126</v>
      </c>
      <c r="E63" s="1362" t="s">
        <v>482</v>
      </c>
      <c r="F63" s="1362" t="s">
        <v>570</v>
      </c>
      <c r="G63" s="1453">
        <v>194000</v>
      </c>
      <c r="H63" s="1453">
        <v>137540</v>
      </c>
      <c r="I63" s="1453">
        <v>0</v>
      </c>
      <c r="J63" s="1455">
        <v>0</v>
      </c>
      <c r="K63" s="1453">
        <v>0</v>
      </c>
      <c r="L63" s="1455">
        <v>0</v>
      </c>
      <c r="M63" s="1453">
        <f t="shared" si="14"/>
        <v>194000</v>
      </c>
      <c r="N63" s="1363">
        <f t="shared" si="15"/>
        <v>137540</v>
      </c>
      <c r="O63" s="1375">
        <f t="shared" si="4"/>
        <v>0.7089690721649484</v>
      </c>
    </row>
    <row r="64" spans="1:15" s="1133" customFormat="1" ht="126" customHeight="1">
      <c r="A64" s="1359" t="s">
        <v>52</v>
      </c>
      <c r="B64" s="1360" t="s">
        <v>224</v>
      </c>
      <c r="C64" s="1360" t="s">
        <v>207</v>
      </c>
      <c r="D64" s="1361" t="s">
        <v>572</v>
      </c>
      <c r="E64" s="1362" t="s">
        <v>361</v>
      </c>
      <c r="F64" s="1362" t="s">
        <v>573</v>
      </c>
      <c r="G64" s="1421">
        <v>21000</v>
      </c>
      <c r="H64" s="1421">
        <v>17760</v>
      </c>
      <c r="I64" s="1421">
        <v>0</v>
      </c>
      <c r="J64" s="1454">
        <v>0</v>
      </c>
      <c r="K64" s="1421">
        <v>0</v>
      </c>
      <c r="L64" s="1454">
        <v>0</v>
      </c>
      <c r="M64" s="1421">
        <f t="shared" si="14"/>
        <v>21000</v>
      </c>
      <c r="N64" s="1363">
        <f t="shared" si="15"/>
        <v>17760</v>
      </c>
      <c r="O64" s="1367">
        <f t="shared" si="4"/>
        <v>0.8457142857142858</v>
      </c>
    </row>
    <row r="65" spans="1:15" s="1133" customFormat="1" ht="129" customHeight="1">
      <c r="A65" s="1359" t="s">
        <v>53</v>
      </c>
      <c r="B65" s="1360" t="s">
        <v>331</v>
      </c>
      <c r="C65" s="1360" t="s">
        <v>207</v>
      </c>
      <c r="D65" s="1361" t="s">
        <v>332</v>
      </c>
      <c r="E65" s="1362" t="s">
        <v>361</v>
      </c>
      <c r="F65" s="1362" t="s">
        <v>573</v>
      </c>
      <c r="G65" s="1421">
        <v>840516</v>
      </c>
      <c r="H65" s="1421">
        <v>271294.89</v>
      </c>
      <c r="I65" s="1421">
        <v>0</v>
      </c>
      <c r="J65" s="1454">
        <v>0</v>
      </c>
      <c r="K65" s="1421">
        <v>0</v>
      </c>
      <c r="L65" s="1454">
        <v>0</v>
      </c>
      <c r="M65" s="1421">
        <f t="shared" si="14"/>
        <v>840516</v>
      </c>
      <c r="N65" s="1363">
        <f t="shared" si="15"/>
        <v>271294.89</v>
      </c>
      <c r="O65" s="1367">
        <f t="shared" si="4"/>
        <v>0.3227718330168611</v>
      </c>
    </row>
    <row r="66" spans="1:15" s="1133" customFormat="1" ht="113.25" customHeight="1">
      <c r="A66" s="1373">
        <v>1015041</v>
      </c>
      <c r="B66" s="1374">
        <v>5041</v>
      </c>
      <c r="C66" s="1374" t="s">
        <v>207</v>
      </c>
      <c r="D66" s="1456" t="s">
        <v>501</v>
      </c>
      <c r="E66" s="1362" t="s">
        <v>361</v>
      </c>
      <c r="F66" s="1362" t="s">
        <v>573</v>
      </c>
      <c r="G66" s="1421">
        <v>30174808</v>
      </c>
      <c r="H66" s="1453">
        <v>15555272.42</v>
      </c>
      <c r="I66" s="1421">
        <v>0</v>
      </c>
      <c r="J66" s="1454">
        <v>0</v>
      </c>
      <c r="K66" s="1421">
        <v>0</v>
      </c>
      <c r="L66" s="1454">
        <v>0</v>
      </c>
      <c r="M66" s="1453">
        <f t="shared" si="14"/>
        <v>30174808</v>
      </c>
      <c r="N66" s="1363">
        <f t="shared" si="15"/>
        <v>15555272.42</v>
      </c>
      <c r="O66" s="1358">
        <f t="shared" si="4"/>
        <v>0.5155052658495789</v>
      </c>
    </row>
    <row r="67" spans="1:15" s="1133" customFormat="1" ht="129.75" customHeight="1">
      <c r="A67" s="1359" t="s">
        <v>54</v>
      </c>
      <c r="B67" s="1360" t="s">
        <v>241</v>
      </c>
      <c r="C67" s="1360" t="s">
        <v>207</v>
      </c>
      <c r="D67" s="1361" t="s">
        <v>574</v>
      </c>
      <c r="E67" s="1362" t="s">
        <v>361</v>
      </c>
      <c r="F67" s="1362" t="s">
        <v>573</v>
      </c>
      <c r="G67" s="1453">
        <v>1108980</v>
      </c>
      <c r="H67" s="1453">
        <v>522979.09</v>
      </c>
      <c r="I67" s="1455">
        <v>0</v>
      </c>
      <c r="J67" s="1455">
        <v>0</v>
      </c>
      <c r="K67" s="1455">
        <v>0</v>
      </c>
      <c r="L67" s="1455">
        <v>0</v>
      </c>
      <c r="M67" s="1453">
        <f t="shared" si="14"/>
        <v>1108980</v>
      </c>
      <c r="N67" s="1363">
        <f t="shared" si="15"/>
        <v>522979.09</v>
      </c>
      <c r="O67" s="1358">
        <f t="shared" si="4"/>
        <v>0.4715856823387257</v>
      </c>
    </row>
    <row r="68" spans="1:15" s="1133" customFormat="1" ht="132" customHeight="1">
      <c r="A68" s="1359" t="s">
        <v>55</v>
      </c>
      <c r="B68" s="1360" t="s">
        <v>239</v>
      </c>
      <c r="C68" s="1360" t="s">
        <v>207</v>
      </c>
      <c r="D68" s="1361" t="s">
        <v>240</v>
      </c>
      <c r="E68" s="1362" t="s">
        <v>361</v>
      </c>
      <c r="F68" s="1362" t="s">
        <v>573</v>
      </c>
      <c r="G68" s="1453">
        <v>336000</v>
      </c>
      <c r="H68" s="1421">
        <v>252000</v>
      </c>
      <c r="I68" s="1455">
        <v>0</v>
      </c>
      <c r="J68" s="1455">
        <v>0</v>
      </c>
      <c r="K68" s="1455">
        <v>0</v>
      </c>
      <c r="L68" s="1455">
        <v>0</v>
      </c>
      <c r="M68" s="1453">
        <f t="shared" si="14"/>
        <v>336000</v>
      </c>
      <c r="N68" s="1363">
        <f t="shared" si="15"/>
        <v>252000</v>
      </c>
      <c r="O68" s="1375">
        <f t="shared" si="4"/>
        <v>0.75</v>
      </c>
    </row>
    <row r="69" spans="1:15" s="1133" customFormat="1" ht="127.5" customHeight="1">
      <c r="A69" s="1359">
        <v>1018110</v>
      </c>
      <c r="B69" s="1377">
        <v>8110</v>
      </c>
      <c r="C69" s="1377" t="s">
        <v>199</v>
      </c>
      <c r="D69" s="1457" t="s">
        <v>502</v>
      </c>
      <c r="E69" s="1352" t="s">
        <v>522</v>
      </c>
      <c r="F69" s="1353" t="s">
        <v>712</v>
      </c>
      <c r="G69" s="1421">
        <v>84272</v>
      </c>
      <c r="H69" s="1421">
        <v>0</v>
      </c>
      <c r="I69" s="1454">
        <v>0</v>
      </c>
      <c r="J69" s="1454">
        <v>0</v>
      </c>
      <c r="K69" s="1454">
        <v>0</v>
      </c>
      <c r="L69" s="1454">
        <v>0</v>
      </c>
      <c r="M69" s="1421">
        <f t="shared" si="14"/>
        <v>84272</v>
      </c>
      <c r="N69" s="1363">
        <f t="shared" si="15"/>
        <v>0</v>
      </c>
      <c r="O69" s="1384">
        <f t="shared" si="4"/>
        <v>0</v>
      </c>
    </row>
    <row r="70" spans="1:15" s="1133" customFormat="1" ht="118.5" customHeight="1" thickBot="1">
      <c r="A70" s="1388">
        <v>1019770</v>
      </c>
      <c r="B70" s="1425">
        <v>9770</v>
      </c>
      <c r="C70" s="1425" t="s">
        <v>216</v>
      </c>
      <c r="D70" s="1458" t="s">
        <v>329</v>
      </c>
      <c r="E70" s="1391" t="s">
        <v>361</v>
      </c>
      <c r="F70" s="1391" t="s">
        <v>573</v>
      </c>
      <c r="G70" s="1459">
        <v>350000</v>
      </c>
      <c r="H70" s="1459">
        <v>350000</v>
      </c>
      <c r="I70" s="1460">
        <v>0</v>
      </c>
      <c r="J70" s="1460">
        <v>0</v>
      </c>
      <c r="K70" s="1460">
        <v>0</v>
      </c>
      <c r="L70" s="1460">
        <v>0</v>
      </c>
      <c r="M70" s="1459">
        <f t="shared" si="14"/>
        <v>350000</v>
      </c>
      <c r="N70" s="1392">
        <f t="shared" si="15"/>
        <v>350000</v>
      </c>
      <c r="O70" s="1428">
        <f t="shared" si="4"/>
        <v>1</v>
      </c>
    </row>
    <row r="71" spans="1:15" s="84" customFormat="1" ht="90" customHeight="1" thickBot="1">
      <c r="A71" s="1405" t="s">
        <v>100</v>
      </c>
      <c r="B71" s="1436" t="s">
        <v>560</v>
      </c>
      <c r="C71" s="1436" t="s">
        <v>560</v>
      </c>
      <c r="D71" s="1437" t="s">
        <v>575</v>
      </c>
      <c r="E71" s="1438" t="s">
        <v>560</v>
      </c>
      <c r="F71" s="1438" t="s">
        <v>560</v>
      </c>
      <c r="G71" s="14">
        <f>G72</f>
        <v>41510735</v>
      </c>
      <c r="H71" s="14">
        <f aca="true" t="shared" si="16" ref="H71:N71">H72</f>
        <v>28159493.209999997</v>
      </c>
      <c r="I71" s="14">
        <f t="shared" si="16"/>
        <v>2000594</v>
      </c>
      <c r="J71" s="14">
        <f t="shared" si="16"/>
        <v>1525794</v>
      </c>
      <c r="K71" s="14">
        <f t="shared" si="16"/>
        <v>1221837.45</v>
      </c>
      <c r="L71" s="14">
        <f t="shared" si="16"/>
        <v>1096375.95</v>
      </c>
      <c r="M71" s="14">
        <f t="shared" si="16"/>
        <v>43511329</v>
      </c>
      <c r="N71" s="14">
        <f t="shared" si="16"/>
        <v>29381330.659999996</v>
      </c>
      <c r="O71" s="1410">
        <f t="shared" si="4"/>
        <v>0.6752570269687693</v>
      </c>
    </row>
    <row r="72" spans="1:15" s="1133" customFormat="1" ht="94.5" thickBot="1">
      <c r="A72" s="1461">
        <v>1210000</v>
      </c>
      <c r="B72" s="1440" t="s">
        <v>560</v>
      </c>
      <c r="C72" s="1440" t="s">
        <v>560</v>
      </c>
      <c r="D72" s="1441" t="s">
        <v>575</v>
      </c>
      <c r="E72" s="1442" t="s">
        <v>560</v>
      </c>
      <c r="F72" s="1442" t="s">
        <v>560</v>
      </c>
      <c r="G72" s="1346">
        <f>G73+G75+G76+G77+G78+G79+G80</f>
        <v>41510735</v>
      </c>
      <c r="H72" s="1346">
        <f>H73+H75+H76+H77+H78+H79+H80</f>
        <v>28159493.209999997</v>
      </c>
      <c r="I72" s="1346">
        <f>I73+I75+I76+I77+I78+I79+I80+I74</f>
        <v>2000594</v>
      </c>
      <c r="J72" s="1346">
        <f>J73+J75+J76+J77+J78+J79+J80+J74</f>
        <v>1525794</v>
      </c>
      <c r="K72" s="1346">
        <f>K73+K75+K76+K77+K78+K79+K80+K74</f>
        <v>1221837.45</v>
      </c>
      <c r="L72" s="1346">
        <f>L73+L75+L76+L77+L78+L79+L80+L74</f>
        <v>1096375.95</v>
      </c>
      <c r="M72" s="1346">
        <f>M73+M74+M75+M76+M77+M78+M79+M80</f>
        <v>43511329</v>
      </c>
      <c r="N72" s="1346">
        <f>N73+N74+N75+N76+N77+N78+N79+N80</f>
        <v>29381330.659999996</v>
      </c>
      <c r="O72" s="1347">
        <f t="shared" si="4"/>
        <v>0.6752570269687693</v>
      </c>
    </row>
    <row r="73" spans="1:15" s="84" customFormat="1" ht="123" customHeight="1">
      <c r="A73" s="1373" t="s">
        <v>284</v>
      </c>
      <c r="B73" s="1374" t="s">
        <v>285</v>
      </c>
      <c r="C73" s="1374" t="s">
        <v>286</v>
      </c>
      <c r="D73" s="1361" t="s">
        <v>287</v>
      </c>
      <c r="E73" s="1362" t="s">
        <v>451</v>
      </c>
      <c r="F73" s="1362" t="s">
        <v>723</v>
      </c>
      <c r="G73" s="1356">
        <v>7980</v>
      </c>
      <c r="H73" s="1356">
        <v>7694.22</v>
      </c>
      <c r="I73" s="1356">
        <v>0</v>
      </c>
      <c r="J73" s="1357">
        <v>0</v>
      </c>
      <c r="K73" s="1356">
        <v>0</v>
      </c>
      <c r="L73" s="1357">
        <v>0</v>
      </c>
      <c r="M73" s="1356">
        <f>G73+I73</f>
        <v>7980</v>
      </c>
      <c r="N73" s="1354">
        <f>H73+K73</f>
        <v>7694.22</v>
      </c>
      <c r="O73" s="1375">
        <f>N73/M73</f>
        <v>0.964187969924812</v>
      </c>
    </row>
    <row r="74" spans="1:15" s="84" customFormat="1" ht="129" customHeight="1">
      <c r="A74" s="1359">
        <v>1216012</v>
      </c>
      <c r="B74" s="1360">
        <v>6012</v>
      </c>
      <c r="C74" s="1425" t="s">
        <v>213</v>
      </c>
      <c r="D74" s="1458" t="s">
        <v>395</v>
      </c>
      <c r="E74" s="1362" t="s">
        <v>451</v>
      </c>
      <c r="F74" s="1362" t="s">
        <v>723</v>
      </c>
      <c r="G74" s="1356">
        <v>0</v>
      </c>
      <c r="H74" s="1356">
        <v>0</v>
      </c>
      <c r="I74" s="1356">
        <v>429418</v>
      </c>
      <c r="J74" s="1357">
        <v>429418</v>
      </c>
      <c r="K74" s="1356">
        <v>0</v>
      </c>
      <c r="L74" s="1357">
        <v>0</v>
      </c>
      <c r="M74" s="1356">
        <f>G74+I74</f>
        <v>429418</v>
      </c>
      <c r="N74" s="1356">
        <f>H74+K74</f>
        <v>0</v>
      </c>
      <c r="O74" s="1375">
        <f>N74/M74</f>
        <v>0</v>
      </c>
    </row>
    <row r="75" spans="1:15" s="84" customFormat="1" ht="129" customHeight="1">
      <c r="A75" s="1359" t="s">
        <v>333</v>
      </c>
      <c r="B75" s="1360" t="s">
        <v>103</v>
      </c>
      <c r="C75" s="1360" t="s">
        <v>213</v>
      </c>
      <c r="D75" s="1361" t="s">
        <v>104</v>
      </c>
      <c r="E75" s="1362" t="s">
        <v>451</v>
      </c>
      <c r="F75" s="1362" t="s">
        <v>723</v>
      </c>
      <c r="G75" s="1363">
        <v>304536</v>
      </c>
      <c r="H75" s="1421">
        <v>187171.94</v>
      </c>
      <c r="I75" s="1363">
        <v>0</v>
      </c>
      <c r="J75" s="1366">
        <v>0</v>
      </c>
      <c r="K75" s="1363">
        <v>0</v>
      </c>
      <c r="L75" s="1366">
        <v>0</v>
      </c>
      <c r="M75" s="1363">
        <f aca="true" t="shared" si="17" ref="M75:M80">G75+I75</f>
        <v>304536</v>
      </c>
      <c r="N75" s="1363">
        <f aca="true" t="shared" si="18" ref="N75:N81">H75+K75</f>
        <v>187171.94</v>
      </c>
      <c r="O75" s="1367">
        <f aca="true" t="shared" si="19" ref="O75:O82">N75/M75</f>
        <v>0.6146135103895762</v>
      </c>
    </row>
    <row r="76" spans="1:15" s="138" customFormat="1" ht="125.25" customHeight="1">
      <c r="A76" s="1359" t="s">
        <v>105</v>
      </c>
      <c r="B76" s="1360" t="s">
        <v>106</v>
      </c>
      <c r="C76" s="1360" t="s">
        <v>213</v>
      </c>
      <c r="D76" s="1361" t="s">
        <v>107</v>
      </c>
      <c r="E76" s="1362" t="s">
        <v>451</v>
      </c>
      <c r="F76" s="1362" t="s">
        <v>723</v>
      </c>
      <c r="G76" s="1356">
        <v>38431673</v>
      </c>
      <c r="H76" s="1356">
        <v>25833714.56</v>
      </c>
      <c r="I76" s="1356">
        <v>0</v>
      </c>
      <c r="J76" s="1357">
        <v>0</v>
      </c>
      <c r="K76" s="1363">
        <v>0</v>
      </c>
      <c r="L76" s="1366">
        <f>K76</f>
        <v>0</v>
      </c>
      <c r="M76" s="1356">
        <f t="shared" si="17"/>
        <v>38431673</v>
      </c>
      <c r="N76" s="1356">
        <f t="shared" si="18"/>
        <v>25833714.56</v>
      </c>
      <c r="O76" s="1358">
        <f t="shared" si="19"/>
        <v>0.6721985420723162</v>
      </c>
    </row>
    <row r="77" spans="1:15" s="138" customFormat="1" ht="112.5" customHeight="1">
      <c r="A77" s="1359" t="s">
        <v>105</v>
      </c>
      <c r="B77" s="1360" t="s">
        <v>106</v>
      </c>
      <c r="C77" s="1360" t="s">
        <v>213</v>
      </c>
      <c r="D77" s="1361" t="s">
        <v>107</v>
      </c>
      <c r="E77" s="1362" t="s">
        <v>483</v>
      </c>
      <c r="F77" s="1362" t="s">
        <v>576</v>
      </c>
      <c r="G77" s="1363">
        <v>279487</v>
      </c>
      <c r="H77" s="1363">
        <v>129554.72</v>
      </c>
      <c r="I77" s="1363">
        <v>0</v>
      </c>
      <c r="J77" s="1366">
        <v>0</v>
      </c>
      <c r="K77" s="1363">
        <v>0</v>
      </c>
      <c r="L77" s="1366">
        <f>K77</f>
        <v>0</v>
      </c>
      <c r="M77" s="1363">
        <f t="shared" si="17"/>
        <v>279487</v>
      </c>
      <c r="N77" s="1363">
        <f t="shared" si="18"/>
        <v>129554.72</v>
      </c>
      <c r="O77" s="1367">
        <f t="shared" si="19"/>
        <v>0.4635447086984368</v>
      </c>
    </row>
    <row r="78" spans="1:15" s="138" customFormat="1" ht="127.5" customHeight="1">
      <c r="A78" s="1373" t="s">
        <v>305</v>
      </c>
      <c r="B78" s="1374" t="s">
        <v>288</v>
      </c>
      <c r="C78" s="1374" t="s">
        <v>214</v>
      </c>
      <c r="D78" s="1456" t="s">
        <v>415</v>
      </c>
      <c r="E78" s="1352" t="s">
        <v>451</v>
      </c>
      <c r="F78" s="1362" t="s">
        <v>723</v>
      </c>
      <c r="G78" s="1356">
        <v>2487059</v>
      </c>
      <c r="H78" s="1363">
        <v>2001357.77</v>
      </c>
      <c r="I78" s="1356">
        <v>0</v>
      </c>
      <c r="J78" s="1357">
        <v>0</v>
      </c>
      <c r="K78" s="1363">
        <v>0</v>
      </c>
      <c r="L78" s="1366">
        <v>0</v>
      </c>
      <c r="M78" s="1356">
        <f>G78+I78</f>
        <v>2487059</v>
      </c>
      <c r="N78" s="1356">
        <f t="shared" si="18"/>
        <v>2001357.77</v>
      </c>
      <c r="O78" s="1358">
        <f t="shared" si="19"/>
        <v>0.80470860160535</v>
      </c>
    </row>
    <row r="79" spans="1:15" s="84" customFormat="1" ht="216" customHeight="1">
      <c r="A79" s="1376" t="s">
        <v>507</v>
      </c>
      <c r="B79" s="1377" t="s">
        <v>508</v>
      </c>
      <c r="C79" s="1377" t="s">
        <v>334</v>
      </c>
      <c r="D79" s="1362" t="s">
        <v>509</v>
      </c>
      <c r="E79" s="1462" t="s">
        <v>577</v>
      </c>
      <c r="F79" s="1353" t="s">
        <v>724</v>
      </c>
      <c r="G79" s="1363">
        <v>0</v>
      </c>
      <c r="H79" s="1363">
        <v>0</v>
      </c>
      <c r="I79" s="1363">
        <v>1096376</v>
      </c>
      <c r="J79" s="1366">
        <v>1096376</v>
      </c>
      <c r="K79" s="1363">
        <v>1096375.95</v>
      </c>
      <c r="L79" s="1366">
        <f>K79</f>
        <v>1096375.95</v>
      </c>
      <c r="M79" s="1363">
        <f t="shared" si="17"/>
        <v>1096376</v>
      </c>
      <c r="N79" s="1363">
        <f t="shared" si="18"/>
        <v>1096375.95</v>
      </c>
      <c r="O79" s="1384">
        <f t="shared" si="19"/>
        <v>0.9999999543952074</v>
      </c>
    </row>
    <row r="80" spans="1:15" s="84" customFormat="1" ht="120.75" customHeight="1" thickBot="1">
      <c r="A80" s="1416" t="s">
        <v>137</v>
      </c>
      <c r="B80" s="1417" t="s">
        <v>485</v>
      </c>
      <c r="C80" s="1417" t="s">
        <v>200</v>
      </c>
      <c r="D80" s="1390" t="s">
        <v>143</v>
      </c>
      <c r="E80" s="1391" t="s">
        <v>484</v>
      </c>
      <c r="F80" s="1351" t="s">
        <v>669</v>
      </c>
      <c r="G80" s="1418">
        <v>0</v>
      </c>
      <c r="H80" s="1418">
        <v>0</v>
      </c>
      <c r="I80" s="1418">
        <v>474800</v>
      </c>
      <c r="J80" s="1419">
        <v>0</v>
      </c>
      <c r="K80" s="1418">
        <v>125461.5</v>
      </c>
      <c r="L80" s="1419">
        <v>0</v>
      </c>
      <c r="M80" s="1418">
        <f t="shared" si="17"/>
        <v>474800</v>
      </c>
      <c r="N80" s="1418">
        <f t="shared" si="18"/>
        <v>125461.5</v>
      </c>
      <c r="O80" s="1420">
        <f t="shared" si="19"/>
        <v>0.26424073294018535</v>
      </c>
    </row>
    <row r="81" spans="1:15" s="84" customFormat="1" ht="70.5" customHeight="1" thickBot="1">
      <c r="A81" s="1405" t="s">
        <v>225</v>
      </c>
      <c r="B81" s="1436" t="s">
        <v>560</v>
      </c>
      <c r="C81" s="1436" t="s">
        <v>560</v>
      </c>
      <c r="D81" s="1437" t="s">
        <v>578</v>
      </c>
      <c r="E81" s="1438" t="s">
        <v>560</v>
      </c>
      <c r="F81" s="1438" t="s">
        <v>560</v>
      </c>
      <c r="G81" s="14">
        <v>0</v>
      </c>
      <c r="H81" s="14">
        <v>0</v>
      </c>
      <c r="I81" s="14">
        <f>I82</f>
        <v>78875743</v>
      </c>
      <c r="J81" s="14">
        <f>J82</f>
        <v>78875743</v>
      </c>
      <c r="K81" s="14">
        <f>K82</f>
        <v>29335880.46</v>
      </c>
      <c r="L81" s="14">
        <f>L82</f>
        <v>28579624.8</v>
      </c>
      <c r="M81" s="14">
        <f>G81+I81</f>
        <v>78875743</v>
      </c>
      <c r="N81" s="14">
        <f t="shared" si="18"/>
        <v>29335880.46</v>
      </c>
      <c r="O81" s="1410">
        <f t="shared" si="19"/>
        <v>0.3719252503269605</v>
      </c>
    </row>
    <row r="82" spans="1:15" s="84" customFormat="1" ht="75" customHeight="1" thickBot="1">
      <c r="A82" s="1463">
        <v>1510000</v>
      </c>
      <c r="B82" s="1464" t="s">
        <v>560</v>
      </c>
      <c r="C82" s="1464" t="s">
        <v>560</v>
      </c>
      <c r="D82" s="1465" t="s">
        <v>578</v>
      </c>
      <c r="E82" s="1466" t="s">
        <v>560</v>
      </c>
      <c r="F82" s="1466" t="s">
        <v>560</v>
      </c>
      <c r="G82" s="1346">
        <v>0</v>
      </c>
      <c r="H82" s="1433">
        <v>0</v>
      </c>
      <c r="I82" s="1346">
        <f>SUM(I83:I97)</f>
        <v>78875743</v>
      </c>
      <c r="J82" s="1346">
        <f>SUM(J83:J97)</f>
        <v>78875743</v>
      </c>
      <c r="K82" s="1346">
        <f>SUM(K83:K97)</f>
        <v>29335880.46</v>
      </c>
      <c r="L82" s="1346">
        <f>SUM(L83:L97)</f>
        <v>28579624.8</v>
      </c>
      <c r="M82" s="1346">
        <f>G82+I82</f>
        <v>78875743</v>
      </c>
      <c r="N82" s="1433">
        <f>H82+K82</f>
        <v>29335880.46</v>
      </c>
      <c r="O82" s="1347">
        <f t="shared" si="19"/>
        <v>0.3719252503269605</v>
      </c>
    </row>
    <row r="83" spans="1:15" s="84" customFormat="1" ht="150.75" customHeight="1">
      <c r="A83" s="1448">
        <v>1511010</v>
      </c>
      <c r="B83" s="1449" t="s">
        <v>210</v>
      </c>
      <c r="C83" s="1449" t="s">
        <v>201</v>
      </c>
      <c r="D83" s="1362" t="s">
        <v>90</v>
      </c>
      <c r="E83" s="1362" t="s">
        <v>457</v>
      </c>
      <c r="F83" s="1353" t="s">
        <v>725</v>
      </c>
      <c r="G83" s="1467">
        <v>0</v>
      </c>
      <c r="H83" s="1354">
        <v>0</v>
      </c>
      <c r="I83" s="1450">
        <v>9031278</v>
      </c>
      <c r="J83" s="1451">
        <f aca="true" t="shared" si="20" ref="J83:J97">I83</f>
        <v>9031278</v>
      </c>
      <c r="K83" s="1450">
        <v>4015144.53</v>
      </c>
      <c r="L83" s="1451">
        <f>K83</f>
        <v>4015144.53</v>
      </c>
      <c r="M83" s="1450">
        <f aca="true" t="shared" si="21" ref="M83:M97">G83+I83</f>
        <v>9031278</v>
      </c>
      <c r="N83" s="1354">
        <f aca="true" t="shared" si="22" ref="N83:N97">H83+K83</f>
        <v>4015144.53</v>
      </c>
      <c r="O83" s="1452">
        <f t="shared" si="4"/>
        <v>0.4445820990119006</v>
      </c>
    </row>
    <row r="84" spans="1:15" s="84" customFormat="1" ht="141.75" customHeight="1">
      <c r="A84" s="1368" t="s">
        <v>467</v>
      </c>
      <c r="B84" s="1468" t="s">
        <v>16</v>
      </c>
      <c r="C84" s="1369" t="s">
        <v>202</v>
      </c>
      <c r="D84" s="1469" t="s">
        <v>496</v>
      </c>
      <c r="E84" s="1362" t="s">
        <v>457</v>
      </c>
      <c r="F84" s="1353" t="s">
        <v>725</v>
      </c>
      <c r="G84" s="1422">
        <v>0</v>
      </c>
      <c r="H84" s="1421">
        <v>0</v>
      </c>
      <c r="I84" s="1421">
        <v>21223407</v>
      </c>
      <c r="J84" s="1454">
        <f t="shared" si="20"/>
        <v>21223407</v>
      </c>
      <c r="K84" s="1421">
        <v>11710333.92</v>
      </c>
      <c r="L84" s="1454">
        <f>K84</f>
        <v>11710333.92</v>
      </c>
      <c r="M84" s="1421">
        <f t="shared" si="21"/>
        <v>21223407</v>
      </c>
      <c r="N84" s="1363">
        <f t="shared" si="22"/>
        <v>11710333.92</v>
      </c>
      <c r="O84" s="1358">
        <f t="shared" si="4"/>
        <v>0.551765035651439</v>
      </c>
    </row>
    <row r="85" spans="1:15" s="84" customFormat="1" ht="150" customHeight="1">
      <c r="A85" s="1424" t="s">
        <v>468</v>
      </c>
      <c r="B85" s="1425" t="s">
        <v>222</v>
      </c>
      <c r="C85" s="1425" t="s">
        <v>196</v>
      </c>
      <c r="D85" s="1458" t="s">
        <v>470</v>
      </c>
      <c r="E85" s="1362" t="s">
        <v>457</v>
      </c>
      <c r="F85" s="1353" t="s">
        <v>725</v>
      </c>
      <c r="G85" s="1422">
        <v>0</v>
      </c>
      <c r="H85" s="1421">
        <v>0</v>
      </c>
      <c r="I85" s="1421">
        <v>1894090</v>
      </c>
      <c r="J85" s="1454">
        <f>I85</f>
        <v>1894090</v>
      </c>
      <c r="K85" s="1421">
        <v>502290.44</v>
      </c>
      <c r="L85" s="1454">
        <f>K85</f>
        <v>502290.44</v>
      </c>
      <c r="M85" s="1421">
        <f t="shared" si="21"/>
        <v>1894090</v>
      </c>
      <c r="N85" s="1363">
        <f t="shared" si="22"/>
        <v>502290.44</v>
      </c>
      <c r="O85" s="1375">
        <f t="shared" si="4"/>
        <v>0.265188264549203</v>
      </c>
    </row>
    <row r="86" spans="1:15" s="84" customFormat="1" ht="151.5" customHeight="1">
      <c r="A86" s="1376" t="s">
        <v>469</v>
      </c>
      <c r="B86" s="1377" t="s">
        <v>223</v>
      </c>
      <c r="C86" s="1377" t="s">
        <v>151</v>
      </c>
      <c r="D86" s="1378" t="s">
        <v>488</v>
      </c>
      <c r="E86" s="1362" t="s">
        <v>726</v>
      </c>
      <c r="F86" s="1353" t="s">
        <v>727</v>
      </c>
      <c r="G86" s="1422">
        <v>0</v>
      </c>
      <c r="H86" s="1453">
        <v>0</v>
      </c>
      <c r="I86" s="1453">
        <v>6065841</v>
      </c>
      <c r="J86" s="1454">
        <f>I86</f>
        <v>6065841</v>
      </c>
      <c r="K86" s="1453">
        <v>0</v>
      </c>
      <c r="L86" s="1454">
        <f>K86</f>
        <v>0</v>
      </c>
      <c r="M86" s="1421">
        <f t="shared" si="21"/>
        <v>6065841</v>
      </c>
      <c r="N86" s="1363">
        <f t="shared" si="22"/>
        <v>0</v>
      </c>
      <c r="O86" s="1375">
        <f t="shared" si="4"/>
        <v>0</v>
      </c>
    </row>
    <row r="87" spans="1:15" s="84" customFormat="1" ht="132" customHeight="1">
      <c r="A87" s="1376" t="s">
        <v>469</v>
      </c>
      <c r="B87" s="1377" t="s">
        <v>223</v>
      </c>
      <c r="C87" s="1377" t="s">
        <v>151</v>
      </c>
      <c r="D87" s="1378" t="s">
        <v>488</v>
      </c>
      <c r="E87" s="1362" t="s">
        <v>457</v>
      </c>
      <c r="F87" s="1353" t="s">
        <v>725</v>
      </c>
      <c r="G87" s="1422">
        <v>0</v>
      </c>
      <c r="H87" s="1453">
        <v>0</v>
      </c>
      <c r="I87" s="1453">
        <v>522185</v>
      </c>
      <c r="J87" s="1455">
        <f t="shared" si="20"/>
        <v>522185</v>
      </c>
      <c r="K87" s="1453">
        <v>0</v>
      </c>
      <c r="L87" s="1455">
        <v>0</v>
      </c>
      <c r="M87" s="1421">
        <f t="shared" si="21"/>
        <v>522185</v>
      </c>
      <c r="N87" s="1363">
        <f t="shared" si="22"/>
        <v>0</v>
      </c>
      <c r="O87" s="1375">
        <f t="shared" si="4"/>
        <v>0</v>
      </c>
    </row>
    <row r="88" spans="1:15" s="84" customFormat="1" ht="126" customHeight="1">
      <c r="A88" s="1424" t="s">
        <v>396</v>
      </c>
      <c r="B88" s="1377" t="s">
        <v>397</v>
      </c>
      <c r="C88" s="1377" t="s">
        <v>213</v>
      </c>
      <c r="D88" s="1458" t="s">
        <v>395</v>
      </c>
      <c r="E88" s="1362" t="s">
        <v>451</v>
      </c>
      <c r="F88" s="1362" t="s">
        <v>723</v>
      </c>
      <c r="G88" s="1422">
        <v>0</v>
      </c>
      <c r="H88" s="1453">
        <v>0</v>
      </c>
      <c r="I88" s="1453">
        <v>10049852</v>
      </c>
      <c r="J88" s="1455">
        <f t="shared" si="20"/>
        <v>10049852</v>
      </c>
      <c r="K88" s="1453">
        <v>0</v>
      </c>
      <c r="L88" s="1455">
        <v>0</v>
      </c>
      <c r="M88" s="1421">
        <f>G88+I88</f>
        <v>10049852</v>
      </c>
      <c r="N88" s="1363">
        <f>H88+K88</f>
        <v>0</v>
      </c>
      <c r="O88" s="1375">
        <f>N88/M88</f>
        <v>0</v>
      </c>
    </row>
    <row r="89" spans="1:15" s="84" customFormat="1" ht="126.75" customHeight="1">
      <c r="A89" s="1376" t="s">
        <v>398</v>
      </c>
      <c r="B89" s="1377" t="s">
        <v>103</v>
      </c>
      <c r="C89" s="1377" t="s">
        <v>213</v>
      </c>
      <c r="D89" s="1458" t="s">
        <v>104</v>
      </c>
      <c r="E89" s="1362" t="s">
        <v>451</v>
      </c>
      <c r="F89" s="1362" t="s">
        <v>723</v>
      </c>
      <c r="G89" s="1422">
        <v>0</v>
      </c>
      <c r="H89" s="1421">
        <v>0</v>
      </c>
      <c r="I89" s="1421">
        <v>710392</v>
      </c>
      <c r="J89" s="1454">
        <f t="shared" si="20"/>
        <v>710392</v>
      </c>
      <c r="K89" s="1421">
        <v>0</v>
      </c>
      <c r="L89" s="1454">
        <v>0</v>
      </c>
      <c r="M89" s="1421">
        <f>G89+I89</f>
        <v>710392</v>
      </c>
      <c r="N89" s="1363">
        <f>H89+K89</f>
        <v>0</v>
      </c>
      <c r="O89" s="1384">
        <f>N89/M89</f>
        <v>0</v>
      </c>
    </row>
    <row r="90" spans="1:15" s="84" customFormat="1" ht="132" customHeight="1">
      <c r="A90" s="1376" t="s">
        <v>399</v>
      </c>
      <c r="B90" s="1377" t="s">
        <v>106</v>
      </c>
      <c r="C90" s="1377" t="s">
        <v>213</v>
      </c>
      <c r="D90" s="1458" t="s">
        <v>107</v>
      </c>
      <c r="E90" s="1362" t="s">
        <v>451</v>
      </c>
      <c r="F90" s="1362" t="s">
        <v>723</v>
      </c>
      <c r="G90" s="1470">
        <v>0</v>
      </c>
      <c r="H90" s="1421">
        <v>0</v>
      </c>
      <c r="I90" s="1421">
        <v>14474223</v>
      </c>
      <c r="J90" s="1454">
        <f t="shared" si="20"/>
        <v>14474223</v>
      </c>
      <c r="K90" s="1421">
        <v>6047825.38</v>
      </c>
      <c r="L90" s="1366">
        <f aca="true" t="shared" si="23" ref="L90:L95">K90</f>
        <v>6047825.38</v>
      </c>
      <c r="M90" s="1421">
        <f t="shared" si="21"/>
        <v>14474223</v>
      </c>
      <c r="N90" s="1363">
        <f t="shared" si="22"/>
        <v>6047825.38</v>
      </c>
      <c r="O90" s="1384">
        <f aca="true" t="shared" si="24" ref="O90:O107">N90/M90</f>
        <v>0.4178341994592732</v>
      </c>
    </row>
    <row r="91" spans="1:15" s="84" customFormat="1" ht="139.5" customHeight="1">
      <c r="A91" s="1424" t="s">
        <v>404</v>
      </c>
      <c r="B91" s="1425" t="s">
        <v>405</v>
      </c>
      <c r="C91" s="1425" t="s">
        <v>215</v>
      </c>
      <c r="D91" s="1378" t="s">
        <v>420</v>
      </c>
      <c r="E91" s="1362" t="s">
        <v>579</v>
      </c>
      <c r="F91" s="1353" t="s">
        <v>725</v>
      </c>
      <c r="G91" s="1471">
        <v>0</v>
      </c>
      <c r="H91" s="1421">
        <v>0</v>
      </c>
      <c r="I91" s="1421">
        <v>307755</v>
      </c>
      <c r="J91" s="1454">
        <f t="shared" si="20"/>
        <v>307755</v>
      </c>
      <c r="K91" s="1421">
        <v>307754.42</v>
      </c>
      <c r="L91" s="1366">
        <f t="shared" si="23"/>
        <v>307754.42</v>
      </c>
      <c r="M91" s="1454">
        <f t="shared" si="21"/>
        <v>307755</v>
      </c>
      <c r="N91" s="1363">
        <f t="shared" si="22"/>
        <v>307754.42</v>
      </c>
      <c r="O91" s="1375">
        <f t="shared" si="24"/>
        <v>0.9999981153839904</v>
      </c>
    </row>
    <row r="92" spans="1:15" s="84" customFormat="1" ht="154.5" customHeight="1">
      <c r="A92" s="1424" t="s">
        <v>71</v>
      </c>
      <c r="B92" s="1425" t="s">
        <v>72</v>
      </c>
      <c r="C92" s="1425" t="s">
        <v>215</v>
      </c>
      <c r="D92" s="1458" t="s">
        <v>728</v>
      </c>
      <c r="E92" s="1362" t="s">
        <v>579</v>
      </c>
      <c r="F92" s="1353" t="s">
        <v>725</v>
      </c>
      <c r="G92" s="1471">
        <v>0</v>
      </c>
      <c r="H92" s="1421">
        <v>0</v>
      </c>
      <c r="I92" s="1421">
        <v>3323992</v>
      </c>
      <c r="J92" s="1454">
        <f t="shared" si="20"/>
        <v>3323992</v>
      </c>
      <c r="K92" s="1421">
        <v>0</v>
      </c>
      <c r="L92" s="1366">
        <f t="shared" si="23"/>
        <v>0</v>
      </c>
      <c r="M92" s="1454">
        <f t="shared" si="21"/>
        <v>3323992</v>
      </c>
      <c r="N92" s="1363">
        <f t="shared" si="22"/>
        <v>0</v>
      </c>
      <c r="O92" s="1375">
        <f t="shared" si="24"/>
        <v>0</v>
      </c>
    </row>
    <row r="93" spans="1:15" s="1134" customFormat="1" ht="143.25" customHeight="1">
      <c r="A93" s="1376" t="s">
        <v>408</v>
      </c>
      <c r="B93" s="1377" t="s">
        <v>409</v>
      </c>
      <c r="C93" s="1377" t="s">
        <v>215</v>
      </c>
      <c r="D93" s="1378" t="s">
        <v>421</v>
      </c>
      <c r="E93" s="1362" t="s">
        <v>579</v>
      </c>
      <c r="F93" s="1353" t="s">
        <v>725</v>
      </c>
      <c r="G93" s="1363">
        <v>0</v>
      </c>
      <c r="H93" s="1363">
        <v>0</v>
      </c>
      <c r="I93" s="1421">
        <v>1865034</v>
      </c>
      <c r="J93" s="1365">
        <f t="shared" si="20"/>
        <v>1865034</v>
      </c>
      <c r="K93" s="1364">
        <v>0</v>
      </c>
      <c r="L93" s="1366">
        <f t="shared" si="23"/>
        <v>0</v>
      </c>
      <c r="M93" s="1421">
        <f t="shared" si="21"/>
        <v>1865034</v>
      </c>
      <c r="N93" s="1363">
        <f t="shared" si="22"/>
        <v>0</v>
      </c>
      <c r="O93" s="1384">
        <f t="shared" si="24"/>
        <v>0</v>
      </c>
    </row>
    <row r="94" spans="1:15" s="84" customFormat="1" ht="142.5" customHeight="1">
      <c r="A94" s="1373" t="s">
        <v>412</v>
      </c>
      <c r="B94" s="1374" t="s">
        <v>413</v>
      </c>
      <c r="C94" s="1374" t="s">
        <v>215</v>
      </c>
      <c r="D94" s="1361" t="s">
        <v>580</v>
      </c>
      <c r="E94" s="1362" t="s">
        <v>457</v>
      </c>
      <c r="F94" s="1353" t="s">
        <v>725</v>
      </c>
      <c r="G94" s="1356">
        <v>0</v>
      </c>
      <c r="H94" s="1356">
        <v>0</v>
      </c>
      <c r="I94" s="1453">
        <v>3090106</v>
      </c>
      <c r="J94" s="1455">
        <f t="shared" si="20"/>
        <v>3090106</v>
      </c>
      <c r="K94" s="1453">
        <v>3027705.68</v>
      </c>
      <c r="L94" s="1357">
        <f t="shared" si="23"/>
        <v>3027705.68</v>
      </c>
      <c r="M94" s="1453">
        <f t="shared" si="21"/>
        <v>3090106</v>
      </c>
      <c r="N94" s="1356">
        <f t="shared" si="22"/>
        <v>3027705.68</v>
      </c>
      <c r="O94" s="1358">
        <f t="shared" si="24"/>
        <v>0.9798064144077906</v>
      </c>
    </row>
    <row r="95" spans="1:256" s="1142" customFormat="1" ht="136.5" customHeight="1">
      <c r="A95" s="1376" t="s">
        <v>414</v>
      </c>
      <c r="B95" s="1377" t="s">
        <v>288</v>
      </c>
      <c r="C95" s="1377" t="s">
        <v>214</v>
      </c>
      <c r="D95" s="1378" t="s">
        <v>415</v>
      </c>
      <c r="E95" s="1362" t="s">
        <v>451</v>
      </c>
      <c r="F95" s="1362" t="s">
        <v>723</v>
      </c>
      <c r="G95" s="1363">
        <v>0</v>
      </c>
      <c r="H95" s="1363">
        <v>0</v>
      </c>
      <c r="I95" s="1421">
        <v>4287510</v>
      </c>
      <c r="J95" s="1454">
        <f t="shared" si="20"/>
        <v>4287510</v>
      </c>
      <c r="K95" s="1421">
        <v>2500511.1</v>
      </c>
      <c r="L95" s="1366">
        <f t="shared" si="23"/>
        <v>2500511.1</v>
      </c>
      <c r="M95" s="1421">
        <f t="shared" si="21"/>
        <v>4287510</v>
      </c>
      <c r="N95" s="1363">
        <f t="shared" si="22"/>
        <v>2500511.1</v>
      </c>
      <c r="O95" s="1384">
        <f t="shared" si="24"/>
        <v>0.5832082257534094</v>
      </c>
      <c r="P95" s="1140"/>
      <c r="Q95" s="1141"/>
      <c r="R95" s="1090"/>
      <c r="S95" s="1090"/>
      <c r="T95" s="1090"/>
      <c r="U95" s="1090"/>
      <c r="V95" s="1090"/>
      <c r="W95" s="1090"/>
      <c r="X95" s="1090"/>
      <c r="Y95" s="1090"/>
      <c r="Z95" s="1090"/>
      <c r="AA95" s="1090"/>
      <c r="AB95" s="1090"/>
      <c r="AC95" s="1090"/>
      <c r="AD95" s="1090"/>
      <c r="AE95" s="1090"/>
      <c r="AF95" s="1090"/>
      <c r="AG95" s="1090"/>
      <c r="AH95" s="1090"/>
      <c r="AI95" s="1090"/>
      <c r="AJ95" s="1090"/>
      <c r="AK95" s="1090"/>
      <c r="AL95" s="1090"/>
      <c r="AM95" s="1090"/>
      <c r="AN95" s="1090"/>
      <c r="AO95" s="1090"/>
      <c r="AP95" s="1090"/>
      <c r="AQ95" s="1090"/>
      <c r="AR95" s="1090"/>
      <c r="AS95" s="1090"/>
      <c r="AT95" s="1090"/>
      <c r="AU95" s="1090"/>
      <c r="AV95" s="1090"/>
      <c r="AW95" s="1090"/>
      <c r="AX95" s="1090"/>
      <c r="AY95" s="1090"/>
      <c r="AZ95" s="1090"/>
      <c r="BA95" s="1090"/>
      <c r="BB95" s="1090"/>
      <c r="BC95" s="1090"/>
      <c r="BD95" s="1090"/>
      <c r="BE95" s="1090"/>
      <c r="BF95" s="1090"/>
      <c r="BG95" s="1090"/>
      <c r="BH95" s="1090"/>
      <c r="BI95" s="1090"/>
      <c r="BJ95" s="1090"/>
      <c r="BK95" s="1090"/>
      <c r="BL95" s="1090"/>
      <c r="BM95" s="1090"/>
      <c r="BN95" s="1090"/>
      <c r="BO95" s="1090"/>
      <c r="BP95" s="1090"/>
      <c r="BQ95" s="1090"/>
      <c r="BR95" s="1090"/>
      <c r="BS95" s="1090"/>
      <c r="BT95" s="1090"/>
      <c r="BU95" s="1090"/>
      <c r="BV95" s="1090"/>
      <c r="BW95" s="1090"/>
      <c r="BX95" s="1090"/>
      <c r="BY95" s="1090"/>
      <c r="BZ95" s="1090"/>
      <c r="CA95" s="1090"/>
      <c r="CB95" s="1090"/>
      <c r="CC95" s="1090"/>
      <c r="CD95" s="1090"/>
      <c r="CE95" s="1090"/>
      <c r="CF95" s="1090"/>
      <c r="CG95" s="1090"/>
      <c r="CH95" s="1090"/>
      <c r="CI95" s="1090"/>
      <c r="CJ95" s="1090"/>
      <c r="CK95" s="1090"/>
      <c r="CL95" s="1090"/>
      <c r="CM95" s="1090"/>
      <c r="CN95" s="1090"/>
      <c r="CO95" s="1090"/>
      <c r="CP95" s="1090"/>
      <c r="CQ95" s="1090"/>
      <c r="CR95" s="1090"/>
      <c r="CS95" s="1090"/>
      <c r="CT95" s="1090"/>
      <c r="CU95" s="1090"/>
      <c r="CV95" s="1090"/>
      <c r="CW95" s="1090"/>
      <c r="CX95" s="1090"/>
      <c r="CY95" s="1090"/>
      <c r="CZ95" s="1090"/>
      <c r="DA95" s="1090"/>
      <c r="DB95" s="1090"/>
      <c r="DC95" s="1090"/>
      <c r="DD95" s="1090"/>
      <c r="DE95" s="1090"/>
      <c r="DF95" s="1090"/>
      <c r="DG95" s="1090"/>
      <c r="DH95" s="1090"/>
      <c r="DI95" s="1090"/>
      <c r="DJ95" s="1090"/>
      <c r="DK95" s="1090"/>
      <c r="DL95" s="1090"/>
      <c r="DM95" s="1090"/>
      <c r="DN95" s="1090"/>
      <c r="DO95" s="1090"/>
      <c r="DP95" s="1090"/>
      <c r="DQ95" s="1090"/>
      <c r="DR95" s="1090"/>
      <c r="DS95" s="1090"/>
      <c r="DT95" s="1090"/>
      <c r="DU95" s="1090"/>
      <c r="DV95" s="1090"/>
      <c r="DW95" s="1090"/>
      <c r="DX95" s="1090"/>
      <c r="DY95" s="1090"/>
      <c r="DZ95" s="1090"/>
      <c r="EA95" s="1090"/>
      <c r="EB95" s="1090"/>
      <c r="EC95" s="1090"/>
      <c r="ED95" s="1090"/>
      <c r="EE95" s="1090"/>
      <c r="EF95" s="1090"/>
      <c r="EG95" s="1090"/>
      <c r="EH95" s="1090"/>
      <c r="EI95" s="1090"/>
      <c r="EJ95" s="1090"/>
      <c r="EK95" s="1090"/>
      <c r="EL95" s="1090"/>
      <c r="EM95" s="1090"/>
      <c r="EN95" s="1090"/>
      <c r="EO95" s="1090"/>
      <c r="EP95" s="1090"/>
      <c r="EQ95" s="1090"/>
      <c r="ER95" s="1090"/>
      <c r="ES95" s="1090"/>
      <c r="ET95" s="1090"/>
      <c r="EU95" s="1090"/>
      <c r="EV95" s="1090"/>
      <c r="EW95" s="1090"/>
      <c r="EX95" s="1090"/>
      <c r="EY95" s="1090"/>
      <c r="EZ95" s="1090"/>
      <c r="FA95" s="1090"/>
      <c r="FB95" s="1090"/>
      <c r="FC95" s="1090"/>
      <c r="FD95" s="1090"/>
      <c r="FE95" s="1090"/>
      <c r="FF95" s="1090"/>
      <c r="FG95" s="1090"/>
      <c r="FH95" s="1090"/>
      <c r="FI95" s="1090"/>
      <c r="FJ95" s="1090"/>
      <c r="FK95" s="1090"/>
      <c r="FL95" s="1090"/>
      <c r="FM95" s="1090"/>
      <c r="FN95" s="1090"/>
      <c r="FO95" s="1090"/>
      <c r="FP95" s="1090"/>
      <c r="FQ95" s="1090"/>
      <c r="FR95" s="1090"/>
      <c r="FS95" s="1090"/>
      <c r="FT95" s="1090"/>
      <c r="FU95" s="1090"/>
      <c r="FV95" s="1090"/>
      <c r="FW95" s="1090"/>
      <c r="FX95" s="1090"/>
      <c r="FY95" s="1090"/>
      <c r="FZ95" s="1090"/>
      <c r="GA95" s="1090"/>
      <c r="GB95" s="1090"/>
      <c r="GC95" s="1090"/>
      <c r="GD95" s="1090"/>
      <c r="GE95" s="1090"/>
      <c r="GF95" s="1090"/>
      <c r="GG95" s="1090"/>
      <c r="GH95" s="1090"/>
      <c r="GI95" s="1090"/>
      <c r="GJ95" s="1090"/>
      <c r="GK95" s="1090"/>
      <c r="GL95" s="1090"/>
      <c r="GM95" s="1090"/>
      <c r="GN95" s="1090"/>
      <c r="GO95" s="1090"/>
      <c r="GP95" s="1090"/>
      <c r="GQ95" s="1090"/>
      <c r="GR95" s="1090"/>
      <c r="GS95" s="1090"/>
      <c r="GT95" s="1090"/>
      <c r="GU95" s="1090"/>
      <c r="GV95" s="1090"/>
      <c r="GW95" s="1090"/>
      <c r="GX95" s="1090"/>
      <c r="GY95" s="1090"/>
      <c r="GZ95" s="1090"/>
      <c r="HA95" s="1090"/>
      <c r="HB95" s="1090"/>
      <c r="HC95" s="1090"/>
      <c r="HD95" s="1090"/>
      <c r="HE95" s="1090"/>
      <c r="HF95" s="1090"/>
      <c r="HG95" s="1090"/>
      <c r="HH95" s="1090"/>
      <c r="HI95" s="1090"/>
      <c r="HJ95" s="1090"/>
      <c r="HK95" s="1090"/>
      <c r="HL95" s="1090"/>
      <c r="HM95" s="1090"/>
      <c r="HN95" s="1090"/>
      <c r="HO95" s="1090"/>
      <c r="HP95" s="1090"/>
      <c r="HQ95" s="1090"/>
      <c r="HR95" s="1090"/>
      <c r="HS95" s="1090"/>
      <c r="HT95" s="1090"/>
      <c r="HU95" s="1090"/>
      <c r="HV95" s="1090"/>
      <c r="HW95" s="1090"/>
      <c r="HX95" s="1090"/>
      <c r="HY95" s="1090"/>
      <c r="HZ95" s="1090"/>
      <c r="IA95" s="1090"/>
      <c r="IB95" s="1090"/>
      <c r="IC95" s="1090"/>
      <c r="ID95" s="1090"/>
      <c r="IE95" s="1090"/>
      <c r="IF95" s="1090"/>
      <c r="IG95" s="1090"/>
      <c r="IH95" s="1090"/>
      <c r="II95" s="1090"/>
      <c r="IJ95" s="1090"/>
      <c r="IK95" s="1090"/>
      <c r="IL95" s="1090"/>
      <c r="IM95" s="1090"/>
      <c r="IN95" s="1090"/>
      <c r="IO95" s="1090"/>
      <c r="IP95" s="1090"/>
      <c r="IQ95" s="1090"/>
      <c r="IR95" s="1090"/>
      <c r="IS95" s="1090"/>
      <c r="IT95" s="1090"/>
      <c r="IU95" s="1090"/>
      <c r="IV95" s="1090"/>
    </row>
    <row r="96" spans="1:15" s="84" customFormat="1" ht="132" customHeight="1">
      <c r="A96" s="1376" t="s">
        <v>416</v>
      </c>
      <c r="B96" s="1377" t="s">
        <v>114</v>
      </c>
      <c r="C96" s="1377" t="s">
        <v>198</v>
      </c>
      <c r="D96" s="1378" t="s">
        <v>417</v>
      </c>
      <c r="E96" s="1362" t="s">
        <v>451</v>
      </c>
      <c r="F96" s="1362" t="s">
        <v>723</v>
      </c>
      <c r="G96" s="1363">
        <v>0</v>
      </c>
      <c r="H96" s="1363">
        <v>0</v>
      </c>
      <c r="I96" s="1421">
        <v>468060</v>
      </c>
      <c r="J96" s="1454">
        <f t="shared" si="20"/>
        <v>468060</v>
      </c>
      <c r="K96" s="1421">
        <v>468059.33</v>
      </c>
      <c r="L96" s="1366">
        <f>K96</f>
        <v>468059.33</v>
      </c>
      <c r="M96" s="1421">
        <f>G96+I96</f>
        <v>468060</v>
      </c>
      <c r="N96" s="1363">
        <f>H96+K96</f>
        <v>468059.33</v>
      </c>
      <c r="O96" s="1375">
        <f t="shared" si="24"/>
        <v>0.9999985685595865</v>
      </c>
    </row>
    <row r="97" spans="1:15" s="84" customFormat="1" ht="144" customHeight="1" thickBot="1">
      <c r="A97" s="1424" t="s">
        <v>416</v>
      </c>
      <c r="B97" s="1472" t="s">
        <v>114</v>
      </c>
      <c r="C97" s="1473" t="s">
        <v>198</v>
      </c>
      <c r="D97" s="1458" t="s">
        <v>417</v>
      </c>
      <c r="E97" s="1391" t="s">
        <v>457</v>
      </c>
      <c r="F97" s="1379" t="s">
        <v>725</v>
      </c>
      <c r="G97" s="1418">
        <v>0</v>
      </c>
      <c r="H97" s="1418">
        <v>0</v>
      </c>
      <c r="I97" s="1474">
        <v>1562018</v>
      </c>
      <c r="J97" s="1475">
        <f t="shared" si="20"/>
        <v>1562018</v>
      </c>
      <c r="K97" s="1474">
        <v>756255.66</v>
      </c>
      <c r="L97" s="1419">
        <v>0</v>
      </c>
      <c r="M97" s="1474">
        <f t="shared" si="21"/>
        <v>1562018</v>
      </c>
      <c r="N97" s="1418">
        <f t="shared" si="22"/>
        <v>756255.66</v>
      </c>
      <c r="O97" s="1420">
        <f t="shared" si="24"/>
        <v>0.4841529739093916</v>
      </c>
    </row>
    <row r="98" spans="1:15" s="84" customFormat="1" ht="94.5" thickBot="1">
      <c r="A98" s="1405">
        <v>1600000</v>
      </c>
      <c r="B98" s="1476" t="s">
        <v>560</v>
      </c>
      <c r="C98" s="1436" t="s">
        <v>560</v>
      </c>
      <c r="D98" s="1437" t="s">
        <v>729</v>
      </c>
      <c r="E98" s="1477"/>
      <c r="F98" s="1478"/>
      <c r="G98" s="14">
        <f>G99</f>
        <v>0</v>
      </c>
      <c r="H98" s="14">
        <f aca="true" t="shared" si="25" ref="H98:N99">H99</f>
        <v>0</v>
      </c>
      <c r="I98" s="14">
        <f t="shared" si="25"/>
        <v>10025000</v>
      </c>
      <c r="J98" s="14">
        <f t="shared" si="25"/>
        <v>10025000</v>
      </c>
      <c r="K98" s="14">
        <f t="shared" si="25"/>
        <v>0</v>
      </c>
      <c r="L98" s="14">
        <f t="shared" si="25"/>
        <v>0</v>
      </c>
      <c r="M98" s="14">
        <f t="shared" si="25"/>
        <v>10025000</v>
      </c>
      <c r="N98" s="14">
        <f t="shared" si="25"/>
        <v>0</v>
      </c>
      <c r="O98" s="1439">
        <f t="shared" si="24"/>
        <v>0</v>
      </c>
    </row>
    <row r="99" spans="1:15" ht="77.25" customHeight="1" thickBot="1">
      <c r="A99" s="1463">
        <v>1610000</v>
      </c>
      <c r="B99" s="1479" t="s">
        <v>560</v>
      </c>
      <c r="C99" s="1464" t="s">
        <v>560</v>
      </c>
      <c r="D99" s="1465" t="s">
        <v>729</v>
      </c>
      <c r="E99" s="1466"/>
      <c r="F99" s="1480"/>
      <c r="G99" s="1403">
        <f>G100</f>
        <v>0</v>
      </c>
      <c r="H99" s="1403">
        <f t="shared" si="25"/>
        <v>0</v>
      </c>
      <c r="I99" s="1403">
        <f t="shared" si="25"/>
        <v>10025000</v>
      </c>
      <c r="J99" s="1403">
        <f t="shared" si="25"/>
        <v>10025000</v>
      </c>
      <c r="K99" s="1403">
        <f t="shared" si="25"/>
        <v>0</v>
      </c>
      <c r="L99" s="1403">
        <f t="shared" si="25"/>
        <v>0</v>
      </c>
      <c r="M99" s="1403">
        <f t="shared" si="25"/>
        <v>10025000</v>
      </c>
      <c r="N99" s="1403">
        <f t="shared" si="25"/>
        <v>0</v>
      </c>
      <c r="O99" s="1481">
        <f t="shared" si="24"/>
        <v>0</v>
      </c>
    </row>
    <row r="100" spans="1:15" ht="150.75" thickBot="1">
      <c r="A100" s="1482" t="s">
        <v>699</v>
      </c>
      <c r="B100" s="1472" t="s">
        <v>700</v>
      </c>
      <c r="C100" s="1473" t="s">
        <v>215</v>
      </c>
      <c r="D100" s="1483" t="s">
        <v>701</v>
      </c>
      <c r="E100" s="1434" t="s">
        <v>730</v>
      </c>
      <c r="F100" s="1462" t="s">
        <v>731</v>
      </c>
      <c r="G100" s="1418">
        <v>0</v>
      </c>
      <c r="H100" s="1418">
        <v>0</v>
      </c>
      <c r="I100" s="1474">
        <v>10025000</v>
      </c>
      <c r="J100" s="1475">
        <v>10025000</v>
      </c>
      <c r="K100" s="1474">
        <v>0</v>
      </c>
      <c r="L100" s="1419">
        <f>K100</f>
        <v>0</v>
      </c>
      <c r="M100" s="1474">
        <f>G100+I100</f>
        <v>10025000</v>
      </c>
      <c r="N100" s="1446">
        <f>H100+K100</f>
        <v>0</v>
      </c>
      <c r="O100" s="1420">
        <f t="shared" si="24"/>
        <v>0</v>
      </c>
    </row>
    <row r="101" spans="1:15" ht="75.75" thickBot="1">
      <c r="A101" s="1484">
        <v>2700000</v>
      </c>
      <c r="B101" s="1485"/>
      <c r="C101" s="1486"/>
      <c r="D101" s="1487" t="s">
        <v>732</v>
      </c>
      <c r="E101" s="1437"/>
      <c r="F101" s="1488"/>
      <c r="G101" s="14">
        <f>G102</f>
        <v>25000000</v>
      </c>
      <c r="H101" s="14">
        <f aca="true" t="shared" si="26" ref="H101:N102">H102</f>
        <v>0</v>
      </c>
      <c r="I101" s="14">
        <f t="shared" si="26"/>
        <v>0</v>
      </c>
      <c r="J101" s="14">
        <f t="shared" si="26"/>
        <v>0</v>
      </c>
      <c r="K101" s="14">
        <f t="shared" si="26"/>
        <v>0</v>
      </c>
      <c r="L101" s="14">
        <f t="shared" si="26"/>
        <v>0</v>
      </c>
      <c r="M101" s="14">
        <f t="shared" si="26"/>
        <v>25000000</v>
      </c>
      <c r="N101" s="14">
        <f t="shared" si="26"/>
        <v>0</v>
      </c>
      <c r="O101" s="1439">
        <f t="shared" si="24"/>
        <v>0</v>
      </c>
    </row>
    <row r="102" spans="1:15" ht="75.75" thickBot="1">
      <c r="A102" s="1489">
        <v>2710000</v>
      </c>
      <c r="B102" s="1490"/>
      <c r="C102" s="1491"/>
      <c r="D102" s="1492" t="s">
        <v>732</v>
      </c>
      <c r="E102" s="1493"/>
      <c r="F102" s="1401"/>
      <c r="G102" s="1403">
        <f>G103</f>
        <v>25000000</v>
      </c>
      <c r="H102" s="1403">
        <f t="shared" si="26"/>
        <v>0</v>
      </c>
      <c r="I102" s="1403">
        <f t="shared" si="26"/>
        <v>0</v>
      </c>
      <c r="J102" s="1403">
        <f t="shared" si="26"/>
        <v>0</v>
      </c>
      <c r="K102" s="1403">
        <f t="shared" si="26"/>
        <v>0</v>
      </c>
      <c r="L102" s="1403">
        <f t="shared" si="26"/>
        <v>0</v>
      </c>
      <c r="M102" s="1403">
        <f t="shared" si="26"/>
        <v>25000000</v>
      </c>
      <c r="N102" s="1403">
        <f>N103</f>
        <v>0</v>
      </c>
      <c r="O102" s="1481">
        <f t="shared" si="24"/>
        <v>0</v>
      </c>
    </row>
    <row r="103" spans="1:15" ht="111.75" customHeight="1" thickBot="1">
      <c r="A103" s="1505">
        <v>2718861</v>
      </c>
      <c r="B103" s="1494">
        <v>8861</v>
      </c>
      <c r="C103" s="1495" t="s">
        <v>198</v>
      </c>
      <c r="D103" s="1496" t="s">
        <v>733</v>
      </c>
      <c r="E103" s="1434" t="s">
        <v>734</v>
      </c>
      <c r="F103" s="1462" t="s">
        <v>735</v>
      </c>
      <c r="G103" s="1497">
        <v>25000000</v>
      </c>
      <c r="H103" s="1418">
        <v>0</v>
      </c>
      <c r="I103" s="1474">
        <v>0</v>
      </c>
      <c r="J103" s="1475">
        <v>0</v>
      </c>
      <c r="K103" s="1474">
        <v>0</v>
      </c>
      <c r="L103" s="1419">
        <v>0</v>
      </c>
      <c r="M103" s="1474">
        <f>G103+I103</f>
        <v>25000000</v>
      </c>
      <c r="N103" s="1446">
        <f>H103+K103</f>
        <v>0</v>
      </c>
      <c r="O103" s="1420">
        <f t="shared" si="24"/>
        <v>0</v>
      </c>
    </row>
    <row r="104" spans="1:15" ht="75.75" thickBot="1">
      <c r="A104" s="1405">
        <v>3100000</v>
      </c>
      <c r="B104" s="1476" t="s">
        <v>560</v>
      </c>
      <c r="C104" s="1436" t="s">
        <v>560</v>
      </c>
      <c r="D104" s="1437" t="s">
        <v>605</v>
      </c>
      <c r="E104" s="1438" t="s">
        <v>560</v>
      </c>
      <c r="F104" s="1438" t="s">
        <v>560</v>
      </c>
      <c r="G104" s="14">
        <f>G105</f>
        <v>11264887</v>
      </c>
      <c r="H104" s="14">
        <f aca="true" t="shared" si="27" ref="H104:L105">H105</f>
        <v>0</v>
      </c>
      <c r="I104" s="14">
        <f t="shared" si="27"/>
        <v>0</v>
      </c>
      <c r="J104" s="14">
        <f t="shared" si="27"/>
        <v>0</v>
      </c>
      <c r="K104" s="14">
        <f t="shared" si="27"/>
        <v>0</v>
      </c>
      <c r="L104" s="14">
        <f t="shared" si="27"/>
        <v>0</v>
      </c>
      <c r="M104" s="1447">
        <f>G104+I104</f>
        <v>11264887</v>
      </c>
      <c r="N104" s="14">
        <f>H105+K105</f>
        <v>0</v>
      </c>
      <c r="O104" s="1439">
        <f t="shared" si="24"/>
        <v>0</v>
      </c>
    </row>
    <row r="105" spans="1:15" ht="81" customHeight="1" thickBot="1">
      <c r="A105" s="1463">
        <v>3110000</v>
      </c>
      <c r="B105" s="1498" t="s">
        <v>560</v>
      </c>
      <c r="C105" s="1440" t="s">
        <v>560</v>
      </c>
      <c r="D105" s="1442" t="s">
        <v>605</v>
      </c>
      <c r="E105" s="1442" t="s">
        <v>560</v>
      </c>
      <c r="F105" s="1442" t="s">
        <v>560</v>
      </c>
      <c r="G105" s="1433">
        <f>G106</f>
        <v>11264887</v>
      </c>
      <c r="H105" s="1433">
        <f t="shared" si="27"/>
        <v>0</v>
      </c>
      <c r="I105" s="1433">
        <f t="shared" si="27"/>
        <v>0</v>
      </c>
      <c r="J105" s="1433">
        <f t="shared" si="27"/>
        <v>0</v>
      </c>
      <c r="K105" s="1433">
        <f t="shared" si="27"/>
        <v>0</v>
      </c>
      <c r="L105" s="1433">
        <f t="shared" si="27"/>
        <v>0</v>
      </c>
      <c r="M105" s="1346">
        <f>G105+I105</f>
        <v>11264887</v>
      </c>
      <c r="N105" s="1499">
        <f>H106+K106</f>
        <v>0</v>
      </c>
      <c r="O105" s="1443">
        <f t="shared" si="24"/>
        <v>0</v>
      </c>
    </row>
    <row r="106" spans="1:15" ht="138.75" customHeight="1" thickBot="1">
      <c r="A106" s="1482" t="s">
        <v>692</v>
      </c>
      <c r="B106" s="1473" t="s">
        <v>427</v>
      </c>
      <c r="C106" s="1473" t="s">
        <v>199</v>
      </c>
      <c r="D106" s="1426" t="s">
        <v>465</v>
      </c>
      <c r="E106" s="1462" t="s">
        <v>451</v>
      </c>
      <c r="F106" s="1462" t="s">
        <v>723</v>
      </c>
      <c r="G106" s="1418">
        <v>11264887</v>
      </c>
      <c r="H106" s="1418">
        <v>0</v>
      </c>
      <c r="I106" s="1474">
        <v>0</v>
      </c>
      <c r="J106" s="1475">
        <v>0</v>
      </c>
      <c r="K106" s="1474">
        <v>0</v>
      </c>
      <c r="L106" s="1419">
        <v>0</v>
      </c>
      <c r="M106" s="1474">
        <f>G106+I106</f>
        <v>11264887</v>
      </c>
      <c r="N106" s="1446">
        <f>H106+K106</f>
        <v>0</v>
      </c>
      <c r="O106" s="1420">
        <f t="shared" si="24"/>
        <v>0</v>
      </c>
    </row>
    <row r="107" spans="1:15" ht="25.5" customHeight="1" thickBot="1">
      <c r="A107" s="1500" t="s">
        <v>261</v>
      </c>
      <c r="B107" s="1501" t="s">
        <v>261</v>
      </c>
      <c r="C107" s="1406" t="s">
        <v>261</v>
      </c>
      <c r="D107" s="1406" t="s">
        <v>315</v>
      </c>
      <c r="E107" s="1502" t="s">
        <v>261</v>
      </c>
      <c r="F107" s="1503" t="s">
        <v>261</v>
      </c>
      <c r="G107" s="251">
        <f aca="true" t="shared" si="28" ref="G107:M107">G18+G37+G47+G53+G56+G71+G81+G98+G101+G104</f>
        <v>223247097</v>
      </c>
      <c r="H107" s="251">
        <f t="shared" si="28"/>
        <v>130655979.95</v>
      </c>
      <c r="I107" s="251">
        <f t="shared" si="28"/>
        <v>115057836</v>
      </c>
      <c r="J107" s="251">
        <f t="shared" si="28"/>
        <v>114489532</v>
      </c>
      <c r="K107" s="251">
        <f t="shared" si="28"/>
        <v>45777738.35</v>
      </c>
      <c r="L107" s="251">
        <f t="shared" si="28"/>
        <v>44467442.19</v>
      </c>
      <c r="M107" s="251">
        <f t="shared" si="28"/>
        <v>338304933</v>
      </c>
      <c r="N107" s="251">
        <f>H107+K107</f>
        <v>176433718.3</v>
      </c>
      <c r="O107" s="1410">
        <f t="shared" si="24"/>
        <v>0.5215227479405392</v>
      </c>
    </row>
    <row r="108" spans="1:15" ht="18.75">
      <c r="A108" s="1135"/>
      <c r="B108" s="84"/>
      <c r="C108" s="1136"/>
      <c r="D108" s="1136"/>
      <c r="E108" s="133"/>
      <c r="F108" s="133"/>
      <c r="G108" s="1137"/>
      <c r="H108" s="1138"/>
      <c r="I108" s="1137"/>
      <c r="J108" s="1218"/>
      <c r="K108" s="344"/>
      <c r="L108" s="1220"/>
      <c r="M108" s="343"/>
      <c r="N108" s="343"/>
      <c r="O108" s="677"/>
    </row>
    <row r="109" spans="1:15" ht="19.5">
      <c r="A109" s="1891" t="s">
        <v>554</v>
      </c>
      <c r="B109" s="1891"/>
      <c r="C109" s="1891"/>
      <c r="D109" s="1891"/>
      <c r="E109" s="471"/>
      <c r="F109" s="471"/>
      <c r="G109" s="471"/>
      <c r="H109" s="471"/>
      <c r="I109" s="471"/>
      <c r="J109" s="471" t="s">
        <v>607</v>
      </c>
      <c r="K109" s="471"/>
      <c r="L109" s="1221"/>
      <c r="M109" s="1139"/>
      <c r="N109" s="1504"/>
      <c r="O109" s="471"/>
    </row>
  </sheetData>
  <sheetProtection/>
  <mergeCells count="13">
    <mergeCell ref="A109:D109"/>
    <mergeCell ref="A13:C13"/>
    <mergeCell ref="A14:C14"/>
    <mergeCell ref="A15:A16"/>
    <mergeCell ref="B15:B16"/>
    <mergeCell ref="C15:C16"/>
    <mergeCell ref="D15:D16"/>
    <mergeCell ref="E15:E16"/>
    <mergeCell ref="F15:F16"/>
    <mergeCell ref="G15:H15"/>
    <mergeCell ref="I15:L15"/>
    <mergeCell ref="M15:O15"/>
    <mergeCell ref="G11:I11"/>
  </mergeCells>
  <printOptions/>
  <pageMargins left="0.7874015748031497" right="0.7874015748031497" top="1.1811023622047245" bottom="0.3937007874015748" header="0.31496062992125984" footer="0.31496062992125984"/>
  <pageSetup fitToHeight="0" horizontalDpi="600" verticalDpi="600" orientation="landscape" paperSize="9" scale="47" r:id="rId1"/>
  <rowBreaks count="8" manualBreakCount="8">
    <brk id="22" max="14" man="1"/>
    <brk id="32" max="14" man="1"/>
    <brk id="44" max="14" man="1"/>
    <brk id="62" max="14" man="1"/>
    <brk id="68" max="14" man="1"/>
    <brk id="74" max="14" man="1"/>
    <brk id="85" max="14" man="1"/>
    <brk id="9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IV114"/>
  <sheetViews>
    <sheetView view="pageBreakPreview" zoomScale="50" zoomScaleNormal="50" zoomScaleSheetLayoutView="50" zoomScalePageLayoutView="0" workbookViewId="0" topLeftCell="A49">
      <selection activeCell="F11" sqref="F11:F12"/>
    </sheetView>
  </sheetViews>
  <sheetFormatPr defaultColWidth="9.25390625" defaultRowHeight="12.75"/>
  <cols>
    <col min="1" max="1" width="15.00390625" style="907" customWidth="1"/>
    <col min="2" max="2" width="12.75390625" style="1206" customWidth="1"/>
    <col min="3" max="3" width="11.75390625" style="1207" customWidth="1"/>
    <col min="4" max="4" width="63.625" style="43" customWidth="1"/>
    <col min="5" max="5" width="78.00390625" style="1208" customWidth="1"/>
    <col min="6" max="6" width="15.25390625" style="1207" customWidth="1"/>
    <col min="7" max="7" width="22.00390625" style="1209" customWidth="1"/>
    <col min="8" max="8" width="18.625" style="1209" customWidth="1"/>
    <col min="9" max="9" width="13.875" style="1209" customWidth="1"/>
    <col min="10" max="10" width="25.00390625" style="1210" customWidth="1"/>
    <col min="11" max="11" width="29.00390625" style="1210" customWidth="1"/>
    <col min="12" max="12" width="13.25390625" style="907" customWidth="1"/>
    <col min="13" max="13" width="10.875" style="907" bestFit="1" customWidth="1"/>
    <col min="14" max="14" width="9.25390625" style="907" customWidth="1"/>
    <col min="15" max="15" width="13.75390625" style="907" bestFit="1" customWidth="1"/>
    <col min="16" max="16384" width="9.25390625" style="907" customWidth="1"/>
  </cols>
  <sheetData>
    <row r="2" spans="1:12" ht="20.25">
      <c r="A2" s="67"/>
      <c r="B2" s="68"/>
      <c r="C2" s="69"/>
      <c r="D2" s="70"/>
      <c r="E2" s="71"/>
      <c r="F2" s="69"/>
      <c r="G2" s="217"/>
      <c r="H2" s="217"/>
      <c r="J2" s="76" t="s">
        <v>5</v>
      </c>
      <c r="K2" s="485"/>
      <c r="L2" s="924"/>
    </row>
    <row r="3" spans="1:12" ht="20.25">
      <c r="A3" s="67"/>
      <c r="B3" s="68"/>
      <c r="C3" s="69"/>
      <c r="D3" s="70"/>
      <c r="E3" s="71"/>
      <c r="F3" s="69"/>
      <c r="G3" s="217"/>
      <c r="H3" s="217"/>
      <c r="J3" s="76" t="s">
        <v>192</v>
      </c>
      <c r="K3" s="485"/>
      <c r="L3" s="924"/>
    </row>
    <row r="4" spans="1:19" ht="21.75" customHeight="1">
      <c r="A4" s="67"/>
      <c r="B4" s="68"/>
      <c r="C4" s="69"/>
      <c r="D4" s="70"/>
      <c r="E4" s="71"/>
      <c r="F4" s="69"/>
      <c r="G4" s="217"/>
      <c r="H4" s="217"/>
      <c r="J4" s="216" t="s">
        <v>795</v>
      </c>
      <c r="K4" s="486"/>
      <c r="L4" s="925"/>
      <c r="M4" s="914"/>
      <c r="N4" s="914"/>
      <c r="O4" s="914"/>
      <c r="P4" s="914"/>
      <c r="Q4" s="914"/>
      <c r="R4" s="914"/>
      <c r="S4" s="914"/>
    </row>
    <row r="5" spans="3:19" s="47" customFormat="1" ht="15.75">
      <c r="C5" s="331"/>
      <c r="F5" s="84"/>
      <c r="G5" s="343"/>
      <c r="H5" s="366"/>
      <c r="I5" s="366"/>
      <c r="J5" s="1130" t="s">
        <v>797</v>
      </c>
      <c r="K5" s="1666"/>
      <c r="L5" s="1215"/>
      <c r="M5" s="1665"/>
      <c r="N5" s="1335"/>
      <c r="O5" s="1336"/>
      <c r="P5" s="1665"/>
      <c r="Q5" s="1665"/>
      <c r="R5" s="1665"/>
      <c r="S5" s="1665"/>
    </row>
    <row r="6" spans="1:19" ht="42.75" customHeight="1">
      <c r="A6" s="67"/>
      <c r="B6" s="68"/>
      <c r="C6" s="69"/>
      <c r="D6" s="70"/>
      <c r="E6" s="71"/>
      <c r="F6" s="69"/>
      <c r="G6" s="217"/>
      <c r="H6" s="217"/>
      <c r="I6" s="1955"/>
      <c r="J6" s="1955"/>
      <c r="K6" s="1955"/>
      <c r="L6" s="1955"/>
      <c r="M6" s="914"/>
      <c r="N6" s="914"/>
      <c r="O6" s="914"/>
      <c r="P6" s="914"/>
      <c r="Q6" s="914"/>
      <c r="R6" s="914"/>
      <c r="S6" s="914"/>
    </row>
    <row r="7" spans="1:12" ht="27.75" customHeight="1">
      <c r="A7" s="1956" t="s">
        <v>748</v>
      </c>
      <c r="B7" s="1956"/>
      <c r="C7" s="1956"/>
      <c r="D7" s="1956"/>
      <c r="E7" s="1956"/>
      <c r="F7" s="1956"/>
      <c r="G7" s="1956"/>
      <c r="H7" s="1956"/>
      <c r="I7" s="1956"/>
      <c r="J7" s="1956"/>
      <c r="K7" s="1956"/>
      <c r="L7" s="1956"/>
    </row>
    <row r="8" spans="1:256" s="72" customFormat="1" ht="14.25" customHeight="1">
      <c r="A8" s="1957"/>
      <c r="B8" s="1957"/>
      <c r="C8" s="1957"/>
      <c r="D8" s="1957"/>
      <c r="E8" s="1957"/>
      <c r="F8" s="1957"/>
      <c r="G8" s="1957"/>
      <c r="H8" s="1957"/>
      <c r="I8" s="1957"/>
      <c r="J8" s="1957"/>
      <c r="K8" s="1957"/>
      <c r="L8" s="907"/>
      <c r="M8" s="907"/>
      <c r="N8" s="907"/>
      <c r="O8" s="907"/>
      <c r="P8" s="907"/>
      <c r="Q8" s="907"/>
      <c r="R8" s="907"/>
      <c r="S8" s="907"/>
      <c r="T8" s="907"/>
      <c r="U8" s="907"/>
      <c r="V8" s="907"/>
      <c r="W8" s="907"/>
      <c r="X8" s="907"/>
      <c r="Y8" s="907"/>
      <c r="Z8" s="907"/>
      <c r="AA8" s="907"/>
      <c r="AB8" s="907"/>
      <c r="AC8" s="907"/>
      <c r="AD8" s="907"/>
      <c r="AE8" s="907"/>
      <c r="AF8" s="907"/>
      <c r="AG8" s="907"/>
      <c r="AH8" s="907"/>
      <c r="AI8" s="907"/>
      <c r="AJ8" s="907"/>
      <c r="AK8" s="907"/>
      <c r="AL8" s="907"/>
      <c r="AM8" s="907"/>
      <c r="AN8" s="907"/>
      <c r="AO8" s="907"/>
      <c r="AP8" s="907"/>
      <c r="AQ8" s="907"/>
      <c r="AR8" s="907"/>
      <c r="AS8" s="907"/>
      <c r="AT8" s="907"/>
      <c r="AU8" s="907"/>
      <c r="AV8" s="907"/>
      <c r="AW8" s="907"/>
      <c r="AX8" s="907"/>
      <c r="AY8" s="907"/>
      <c r="AZ8" s="907"/>
      <c r="BA8" s="907"/>
      <c r="BB8" s="907"/>
      <c r="BC8" s="907"/>
      <c r="BD8" s="907"/>
      <c r="BE8" s="907"/>
      <c r="BF8" s="907"/>
      <c r="BG8" s="907"/>
      <c r="BH8" s="907"/>
      <c r="BI8" s="907"/>
      <c r="BJ8" s="907"/>
      <c r="BK8" s="907"/>
      <c r="BL8" s="907"/>
      <c r="BM8" s="907"/>
      <c r="BN8" s="907"/>
      <c r="BO8" s="907"/>
      <c r="BP8" s="907"/>
      <c r="BQ8" s="907"/>
      <c r="BR8" s="907"/>
      <c r="BS8" s="907"/>
      <c r="BT8" s="907"/>
      <c r="BU8" s="907"/>
      <c r="BV8" s="907"/>
      <c r="BW8" s="907"/>
      <c r="BX8" s="907"/>
      <c r="BY8" s="907"/>
      <c r="BZ8" s="907"/>
      <c r="CA8" s="907"/>
      <c r="CB8" s="907"/>
      <c r="CC8" s="907"/>
      <c r="CD8" s="907"/>
      <c r="CE8" s="907"/>
      <c r="CF8" s="907"/>
      <c r="CG8" s="907"/>
      <c r="CH8" s="907"/>
      <c r="CI8" s="907"/>
      <c r="CJ8" s="907"/>
      <c r="CK8" s="907"/>
      <c r="CL8" s="907"/>
      <c r="CM8" s="907"/>
      <c r="CN8" s="907"/>
      <c r="CO8" s="907"/>
      <c r="CP8" s="907"/>
      <c r="CQ8" s="907"/>
      <c r="CR8" s="907"/>
      <c r="CS8" s="907"/>
      <c r="CT8" s="907"/>
      <c r="CU8" s="907"/>
      <c r="CV8" s="907"/>
      <c r="CW8" s="907"/>
      <c r="CX8" s="907"/>
      <c r="CY8" s="907"/>
      <c r="CZ8" s="907"/>
      <c r="DA8" s="907"/>
      <c r="DB8" s="907"/>
      <c r="DC8" s="907"/>
      <c r="DD8" s="907"/>
      <c r="DE8" s="907"/>
      <c r="DF8" s="907"/>
      <c r="DG8" s="907"/>
      <c r="DH8" s="907"/>
      <c r="DI8" s="907"/>
      <c r="DJ8" s="907"/>
      <c r="DK8" s="907"/>
      <c r="DL8" s="907"/>
      <c r="DM8" s="907"/>
      <c r="DN8" s="907"/>
      <c r="DO8" s="907"/>
      <c r="DP8" s="907"/>
      <c r="DQ8" s="907"/>
      <c r="DR8" s="907"/>
      <c r="DS8" s="907"/>
      <c r="DT8" s="907"/>
      <c r="DU8" s="907"/>
      <c r="DV8" s="907"/>
      <c r="DW8" s="907"/>
      <c r="DX8" s="907"/>
      <c r="DY8" s="907"/>
      <c r="DZ8" s="907"/>
      <c r="EA8" s="907"/>
      <c r="EB8" s="907"/>
      <c r="EC8" s="907"/>
      <c r="ED8" s="907"/>
      <c r="EE8" s="907"/>
      <c r="EF8" s="907"/>
      <c r="EG8" s="907"/>
      <c r="EH8" s="907"/>
      <c r="EI8" s="907"/>
      <c r="EJ8" s="907"/>
      <c r="EK8" s="907"/>
      <c r="EL8" s="907"/>
      <c r="EM8" s="907"/>
      <c r="EN8" s="907"/>
      <c r="EO8" s="907"/>
      <c r="EP8" s="907"/>
      <c r="EQ8" s="907"/>
      <c r="ER8" s="907"/>
      <c r="ES8" s="907"/>
      <c r="ET8" s="907"/>
      <c r="EU8" s="907"/>
      <c r="EV8" s="907"/>
      <c r="EW8" s="907"/>
      <c r="EX8" s="907"/>
      <c r="EY8" s="907"/>
      <c r="EZ8" s="907"/>
      <c r="FA8" s="907"/>
      <c r="FB8" s="907"/>
      <c r="FC8" s="907"/>
      <c r="FD8" s="907"/>
      <c r="FE8" s="907"/>
      <c r="FF8" s="907"/>
      <c r="FG8" s="907"/>
      <c r="FH8" s="907"/>
      <c r="FI8" s="907"/>
      <c r="FJ8" s="907"/>
      <c r="FK8" s="907"/>
      <c r="FL8" s="907"/>
      <c r="FM8" s="907"/>
      <c r="FN8" s="907"/>
      <c r="FO8" s="907"/>
      <c r="FP8" s="907"/>
      <c r="FQ8" s="907"/>
      <c r="FR8" s="907"/>
      <c r="FS8" s="907"/>
      <c r="FT8" s="907"/>
      <c r="FU8" s="907"/>
      <c r="FV8" s="907"/>
      <c r="FW8" s="907"/>
      <c r="FX8" s="907"/>
      <c r="FY8" s="907"/>
      <c r="FZ8" s="907"/>
      <c r="GA8" s="907"/>
      <c r="GB8" s="907"/>
      <c r="GC8" s="907"/>
      <c r="GD8" s="907"/>
      <c r="GE8" s="907"/>
      <c r="GF8" s="907"/>
      <c r="GG8" s="907"/>
      <c r="GH8" s="907"/>
      <c r="GI8" s="907"/>
      <c r="GJ8" s="907"/>
      <c r="GK8" s="907"/>
      <c r="GL8" s="907"/>
      <c r="GM8" s="907"/>
      <c r="GN8" s="907"/>
      <c r="GO8" s="907"/>
      <c r="GP8" s="907"/>
      <c r="GQ8" s="907"/>
      <c r="GR8" s="907"/>
      <c r="GS8" s="907"/>
      <c r="GT8" s="907"/>
      <c r="GU8" s="907"/>
      <c r="GV8" s="907"/>
      <c r="GW8" s="907"/>
      <c r="GX8" s="907"/>
      <c r="GY8" s="907"/>
      <c r="GZ8" s="907"/>
      <c r="HA8" s="907"/>
      <c r="HB8" s="907"/>
      <c r="HC8" s="907"/>
      <c r="HD8" s="907"/>
      <c r="HE8" s="907"/>
      <c r="HF8" s="907"/>
      <c r="HG8" s="907"/>
      <c r="HH8" s="907"/>
      <c r="HI8" s="907"/>
      <c r="HJ8" s="907"/>
      <c r="HK8" s="907"/>
      <c r="HL8" s="907"/>
      <c r="HM8" s="907"/>
      <c r="HN8" s="907"/>
      <c r="HO8" s="907"/>
      <c r="HP8" s="907"/>
      <c r="HQ8" s="907"/>
      <c r="HR8" s="907"/>
      <c r="HS8" s="907"/>
      <c r="HT8" s="907"/>
      <c r="HU8" s="907"/>
      <c r="HV8" s="907"/>
      <c r="HW8" s="907"/>
      <c r="HX8" s="907"/>
      <c r="HY8" s="907"/>
      <c r="HZ8" s="907"/>
      <c r="IA8" s="907"/>
      <c r="IB8" s="907"/>
      <c r="IC8" s="907"/>
      <c r="ID8" s="907"/>
      <c r="IE8" s="907"/>
      <c r="IF8" s="907"/>
      <c r="IG8" s="907"/>
      <c r="IH8" s="907"/>
      <c r="II8" s="907"/>
      <c r="IJ8" s="907"/>
      <c r="IK8" s="907"/>
      <c r="IL8" s="907"/>
      <c r="IM8" s="907"/>
      <c r="IN8" s="907"/>
      <c r="IO8" s="907"/>
      <c r="IP8" s="907"/>
      <c r="IQ8" s="907"/>
      <c r="IR8" s="907"/>
      <c r="IS8" s="907"/>
      <c r="IT8" s="907"/>
      <c r="IU8" s="907"/>
      <c r="IV8" s="907"/>
    </row>
    <row r="9" spans="1:256" s="72" customFormat="1" ht="30" customHeight="1">
      <c r="A9" s="1892">
        <v>1559100000</v>
      </c>
      <c r="B9" s="1892"/>
      <c r="C9" s="1892"/>
      <c r="D9" s="1958"/>
      <c r="E9" s="1958"/>
      <c r="F9" s="1958"/>
      <c r="G9" s="1958"/>
      <c r="H9" s="1958"/>
      <c r="I9" s="1958"/>
      <c r="J9" s="1958"/>
      <c r="K9" s="1958"/>
      <c r="L9" s="907"/>
      <c r="M9" s="907"/>
      <c r="N9" s="907"/>
      <c r="O9" s="907"/>
      <c r="P9" s="907"/>
      <c r="Q9" s="907"/>
      <c r="R9" s="907"/>
      <c r="S9" s="907"/>
      <c r="T9" s="907"/>
      <c r="U9" s="907"/>
      <c r="V9" s="907"/>
      <c r="W9" s="907"/>
      <c r="X9" s="907"/>
      <c r="Y9" s="907"/>
      <c r="Z9" s="907"/>
      <c r="AA9" s="907"/>
      <c r="AB9" s="907"/>
      <c r="AC9" s="907"/>
      <c r="AD9" s="907"/>
      <c r="AE9" s="907"/>
      <c r="AF9" s="907"/>
      <c r="AG9" s="907"/>
      <c r="AH9" s="907"/>
      <c r="AI9" s="907"/>
      <c r="AJ9" s="907"/>
      <c r="AK9" s="907"/>
      <c r="AL9" s="907"/>
      <c r="AM9" s="907"/>
      <c r="AN9" s="907"/>
      <c r="AO9" s="907"/>
      <c r="AP9" s="907"/>
      <c r="AQ9" s="907"/>
      <c r="AR9" s="907"/>
      <c r="AS9" s="907"/>
      <c r="AT9" s="907"/>
      <c r="AU9" s="907"/>
      <c r="AV9" s="907"/>
      <c r="AW9" s="907"/>
      <c r="AX9" s="907"/>
      <c r="AY9" s="907"/>
      <c r="AZ9" s="907"/>
      <c r="BA9" s="907"/>
      <c r="BB9" s="907"/>
      <c r="BC9" s="907"/>
      <c r="BD9" s="907"/>
      <c r="BE9" s="907"/>
      <c r="BF9" s="907"/>
      <c r="BG9" s="907"/>
      <c r="BH9" s="907"/>
      <c r="BI9" s="907"/>
      <c r="BJ9" s="907"/>
      <c r="BK9" s="907"/>
      <c r="BL9" s="907"/>
      <c r="BM9" s="907"/>
      <c r="BN9" s="907"/>
      <c r="BO9" s="907"/>
      <c r="BP9" s="907"/>
      <c r="BQ9" s="907"/>
      <c r="BR9" s="907"/>
      <c r="BS9" s="907"/>
      <c r="BT9" s="907"/>
      <c r="BU9" s="907"/>
      <c r="BV9" s="907"/>
      <c r="BW9" s="907"/>
      <c r="BX9" s="907"/>
      <c r="BY9" s="907"/>
      <c r="BZ9" s="907"/>
      <c r="CA9" s="907"/>
      <c r="CB9" s="907"/>
      <c r="CC9" s="907"/>
      <c r="CD9" s="907"/>
      <c r="CE9" s="907"/>
      <c r="CF9" s="907"/>
      <c r="CG9" s="907"/>
      <c r="CH9" s="907"/>
      <c r="CI9" s="907"/>
      <c r="CJ9" s="907"/>
      <c r="CK9" s="907"/>
      <c r="CL9" s="907"/>
      <c r="CM9" s="907"/>
      <c r="CN9" s="907"/>
      <c r="CO9" s="907"/>
      <c r="CP9" s="907"/>
      <c r="CQ9" s="907"/>
      <c r="CR9" s="907"/>
      <c r="CS9" s="907"/>
      <c r="CT9" s="907"/>
      <c r="CU9" s="907"/>
      <c r="CV9" s="907"/>
      <c r="CW9" s="907"/>
      <c r="CX9" s="907"/>
      <c r="CY9" s="907"/>
      <c r="CZ9" s="907"/>
      <c r="DA9" s="907"/>
      <c r="DB9" s="907"/>
      <c r="DC9" s="907"/>
      <c r="DD9" s="907"/>
      <c r="DE9" s="907"/>
      <c r="DF9" s="907"/>
      <c r="DG9" s="907"/>
      <c r="DH9" s="907"/>
      <c r="DI9" s="907"/>
      <c r="DJ9" s="907"/>
      <c r="DK9" s="907"/>
      <c r="DL9" s="907"/>
      <c r="DM9" s="907"/>
      <c r="DN9" s="907"/>
      <c r="DO9" s="907"/>
      <c r="DP9" s="907"/>
      <c r="DQ9" s="907"/>
      <c r="DR9" s="907"/>
      <c r="DS9" s="907"/>
      <c r="DT9" s="907"/>
      <c r="DU9" s="907"/>
      <c r="DV9" s="907"/>
      <c r="DW9" s="907"/>
      <c r="DX9" s="907"/>
      <c r="DY9" s="907"/>
      <c r="DZ9" s="907"/>
      <c r="EA9" s="907"/>
      <c r="EB9" s="907"/>
      <c r="EC9" s="907"/>
      <c r="ED9" s="907"/>
      <c r="EE9" s="907"/>
      <c r="EF9" s="907"/>
      <c r="EG9" s="907"/>
      <c r="EH9" s="907"/>
      <c r="EI9" s="907"/>
      <c r="EJ9" s="907"/>
      <c r="EK9" s="907"/>
      <c r="EL9" s="907"/>
      <c r="EM9" s="907"/>
      <c r="EN9" s="907"/>
      <c r="EO9" s="907"/>
      <c r="EP9" s="907"/>
      <c r="EQ9" s="907"/>
      <c r="ER9" s="907"/>
      <c r="ES9" s="907"/>
      <c r="ET9" s="907"/>
      <c r="EU9" s="907"/>
      <c r="EV9" s="907"/>
      <c r="EW9" s="907"/>
      <c r="EX9" s="907"/>
      <c r="EY9" s="907"/>
      <c r="EZ9" s="907"/>
      <c r="FA9" s="907"/>
      <c r="FB9" s="907"/>
      <c r="FC9" s="907"/>
      <c r="FD9" s="907"/>
      <c r="FE9" s="907"/>
      <c r="FF9" s="907"/>
      <c r="FG9" s="907"/>
      <c r="FH9" s="907"/>
      <c r="FI9" s="907"/>
      <c r="FJ9" s="907"/>
      <c r="FK9" s="907"/>
      <c r="FL9" s="907"/>
      <c r="FM9" s="907"/>
      <c r="FN9" s="907"/>
      <c r="FO9" s="907"/>
      <c r="FP9" s="907"/>
      <c r="FQ9" s="907"/>
      <c r="FR9" s="907"/>
      <c r="FS9" s="907"/>
      <c r="FT9" s="907"/>
      <c r="FU9" s="907"/>
      <c r="FV9" s="907"/>
      <c r="FW9" s="907"/>
      <c r="FX9" s="907"/>
      <c r="FY9" s="907"/>
      <c r="FZ9" s="907"/>
      <c r="GA9" s="907"/>
      <c r="GB9" s="907"/>
      <c r="GC9" s="907"/>
      <c r="GD9" s="907"/>
      <c r="GE9" s="907"/>
      <c r="GF9" s="907"/>
      <c r="GG9" s="907"/>
      <c r="GH9" s="907"/>
      <c r="GI9" s="907"/>
      <c r="GJ9" s="907"/>
      <c r="GK9" s="907"/>
      <c r="GL9" s="907"/>
      <c r="GM9" s="907"/>
      <c r="GN9" s="907"/>
      <c r="GO9" s="907"/>
      <c r="GP9" s="907"/>
      <c r="GQ9" s="907"/>
      <c r="GR9" s="907"/>
      <c r="GS9" s="907"/>
      <c r="GT9" s="907"/>
      <c r="GU9" s="907"/>
      <c r="GV9" s="907"/>
      <c r="GW9" s="907"/>
      <c r="GX9" s="907"/>
      <c r="GY9" s="907"/>
      <c r="GZ9" s="907"/>
      <c r="HA9" s="907"/>
      <c r="HB9" s="907"/>
      <c r="HC9" s="907"/>
      <c r="HD9" s="907"/>
      <c r="HE9" s="907"/>
      <c r="HF9" s="907"/>
      <c r="HG9" s="907"/>
      <c r="HH9" s="907"/>
      <c r="HI9" s="907"/>
      <c r="HJ9" s="907"/>
      <c r="HK9" s="907"/>
      <c r="HL9" s="907"/>
      <c r="HM9" s="907"/>
      <c r="HN9" s="907"/>
      <c r="HO9" s="907"/>
      <c r="HP9" s="907"/>
      <c r="HQ9" s="907"/>
      <c r="HR9" s="907"/>
      <c r="HS9" s="907"/>
      <c r="HT9" s="907"/>
      <c r="HU9" s="907"/>
      <c r="HV9" s="907"/>
      <c r="HW9" s="907"/>
      <c r="HX9" s="907"/>
      <c r="HY9" s="907"/>
      <c r="HZ9" s="907"/>
      <c r="IA9" s="907"/>
      <c r="IB9" s="907"/>
      <c r="IC9" s="907"/>
      <c r="ID9" s="907"/>
      <c r="IE9" s="907"/>
      <c r="IF9" s="907"/>
      <c r="IG9" s="907"/>
      <c r="IH9" s="907"/>
      <c r="II9" s="907"/>
      <c r="IJ9" s="907"/>
      <c r="IK9" s="907"/>
      <c r="IL9" s="907"/>
      <c r="IM9" s="907"/>
      <c r="IN9" s="907"/>
      <c r="IO9" s="907"/>
      <c r="IP9" s="907"/>
      <c r="IQ9" s="907"/>
      <c r="IR9" s="907"/>
      <c r="IS9" s="907"/>
      <c r="IT9" s="907"/>
      <c r="IU9" s="907"/>
      <c r="IV9" s="907"/>
    </row>
    <row r="10" spans="1:256" s="93" customFormat="1" ht="18" customHeight="1" thickBot="1">
      <c r="A10" s="1893" t="s">
        <v>337</v>
      </c>
      <c r="B10" s="1893"/>
      <c r="C10" s="1893"/>
      <c r="D10" s="943"/>
      <c r="E10" s="943"/>
      <c r="F10" s="1554"/>
      <c r="G10" s="943"/>
      <c r="H10" s="943"/>
      <c r="I10" s="943"/>
      <c r="J10" s="943"/>
      <c r="K10" s="1555" t="s">
        <v>307</v>
      </c>
      <c r="L10" s="907"/>
      <c r="M10" s="907"/>
      <c r="N10" s="907"/>
      <c r="O10" s="907"/>
      <c r="P10" s="907"/>
      <c r="Q10" s="907"/>
      <c r="R10" s="907"/>
      <c r="S10" s="907"/>
      <c r="T10" s="907"/>
      <c r="U10" s="907"/>
      <c r="V10" s="907"/>
      <c r="W10" s="907"/>
      <c r="X10" s="907"/>
      <c r="Y10" s="907"/>
      <c r="Z10" s="907"/>
      <c r="AA10" s="907"/>
      <c r="AB10" s="907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O10" s="907"/>
      <c r="AP10" s="907"/>
      <c r="AQ10" s="907"/>
      <c r="AR10" s="907"/>
      <c r="AS10" s="907"/>
      <c r="AT10" s="907"/>
      <c r="AU10" s="907"/>
      <c r="AV10" s="907"/>
      <c r="AW10" s="907"/>
      <c r="AX10" s="907"/>
      <c r="AY10" s="907"/>
      <c r="AZ10" s="907"/>
      <c r="BA10" s="907"/>
      <c r="BB10" s="907"/>
      <c r="BC10" s="907"/>
      <c r="BD10" s="907"/>
      <c r="BE10" s="907"/>
      <c r="BF10" s="907"/>
      <c r="BG10" s="907"/>
      <c r="BH10" s="907"/>
      <c r="BI10" s="907"/>
      <c r="BJ10" s="907"/>
      <c r="BK10" s="907"/>
      <c r="BL10" s="907"/>
      <c r="BM10" s="907"/>
      <c r="BN10" s="907"/>
      <c r="BO10" s="907"/>
      <c r="BP10" s="907"/>
      <c r="BQ10" s="907"/>
      <c r="BR10" s="907"/>
      <c r="BS10" s="907"/>
      <c r="BT10" s="907"/>
      <c r="BU10" s="907"/>
      <c r="BV10" s="907"/>
      <c r="BW10" s="907"/>
      <c r="BX10" s="907"/>
      <c r="BY10" s="907"/>
      <c r="BZ10" s="907"/>
      <c r="CA10" s="907"/>
      <c r="CB10" s="907"/>
      <c r="CC10" s="907"/>
      <c r="CD10" s="907"/>
      <c r="CE10" s="907"/>
      <c r="CF10" s="907"/>
      <c r="CG10" s="907"/>
      <c r="CH10" s="907"/>
      <c r="CI10" s="907"/>
      <c r="CJ10" s="907"/>
      <c r="CK10" s="907"/>
      <c r="CL10" s="907"/>
      <c r="CM10" s="907"/>
      <c r="CN10" s="907"/>
      <c r="CO10" s="907"/>
      <c r="CP10" s="907"/>
      <c r="CQ10" s="907"/>
      <c r="CR10" s="907"/>
      <c r="CS10" s="907"/>
      <c r="CT10" s="907"/>
      <c r="CU10" s="907"/>
      <c r="CV10" s="907"/>
      <c r="CW10" s="907"/>
      <c r="CX10" s="907"/>
      <c r="CY10" s="907"/>
      <c r="CZ10" s="907"/>
      <c r="DA10" s="907"/>
      <c r="DB10" s="907"/>
      <c r="DC10" s="907"/>
      <c r="DD10" s="907"/>
      <c r="DE10" s="907"/>
      <c r="DF10" s="907"/>
      <c r="DG10" s="907"/>
      <c r="DH10" s="907"/>
      <c r="DI10" s="907"/>
      <c r="DJ10" s="907"/>
      <c r="DK10" s="907"/>
      <c r="DL10" s="907"/>
      <c r="DM10" s="907"/>
      <c r="DN10" s="907"/>
      <c r="DO10" s="907"/>
      <c r="DP10" s="907"/>
      <c r="DQ10" s="907"/>
      <c r="DR10" s="907"/>
      <c r="DS10" s="907"/>
      <c r="DT10" s="907"/>
      <c r="DU10" s="907"/>
      <c r="DV10" s="907"/>
      <c r="DW10" s="907"/>
      <c r="DX10" s="907"/>
      <c r="DY10" s="907"/>
      <c r="DZ10" s="907"/>
      <c r="EA10" s="907"/>
      <c r="EB10" s="907"/>
      <c r="EC10" s="907"/>
      <c r="ED10" s="907"/>
      <c r="EE10" s="907"/>
      <c r="EF10" s="907"/>
      <c r="EG10" s="907"/>
      <c r="EH10" s="907"/>
      <c r="EI10" s="907"/>
      <c r="EJ10" s="907"/>
      <c r="EK10" s="907"/>
      <c r="EL10" s="907"/>
      <c r="EM10" s="907"/>
      <c r="EN10" s="907"/>
      <c r="EO10" s="907"/>
      <c r="EP10" s="907"/>
      <c r="EQ10" s="907"/>
      <c r="ER10" s="907"/>
      <c r="ES10" s="907"/>
      <c r="ET10" s="907"/>
      <c r="EU10" s="907"/>
      <c r="EV10" s="907"/>
      <c r="EW10" s="907"/>
      <c r="EX10" s="907"/>
      <c r="EY10" s="907"/>
      <c r="EZ10" s="907"/>
      <c r="FA10" s="907"/>
      <c r="FB10" s="907"/>
      <c r="FC10" s="907"/>
      <c r="FD10" s="907"/>
      <c r="FE10" s="907"/>
      <c r="FF10" s="907"/>
      <c r="FG10" s="907"/>
      <c r="FH10" s="907"/>
      <c r="FI10" s="907"/>
      <c r="FJ10" s="907"/>
      <c r="FK10" s="907"/>
      <c r="FL10" s="907"/>
      <c r="FM10" s="907"/>
      <c r="FN10" s="907"/>
      <c r="FO10" s="907"/>
      <c r="FP10" s="907"/>
      <c r="FQ10" s="907"/>
      <c r="FR10" s="907"/>
      <c r="FS10" s="907"/>
      <c r="FT10" s="907"/>
      <c r="FU10" s="907"/>
      <c r="FV10" s="907"/>
      <c r="FW10" s="907"/>
      <c r="FX10" s="907"/>
      <c r="FY10" s="907"/>
      <c r="FZ10" s="907"/>
      <c r="GA10" s="907"/>
      <c r="GB10" s="907"/>
      <c r="GC10" s="907"/>
      <c r="GD10" s="907"/>
      <c r="GE10" s="907"/>
      <c r="GF10" s="907"/>
      <c r="GG10" s="907"/>
      <c r="GH10" s="907"/>
      <c r="GI10" s="907"/>
      <c r="GJ10" s="907"/>
      <c r="GK10" s="907"/>
      <c r="GL10" s="907"/>
      <c r="GM10" s="907"/>
      <c r="GN10" s="907"/>
      <c r="GO10" s="907"/>
      <c r="GP10" s="907"/>
      <c r="GQ10" s="907"/>
      <c r="GR10" s="907"/>
      <c r="GS10" s="907"/>
      <c r="GT10" s="907"/>
      <c r="GU10" s="907"/>
      <c r="GV10" s="907"/>
      <c r="GW10" s="907"/>
      <c r="GX10" s="907"/>
      <c r="GY10" s="907"/>
      <c r="GZ10" s="907"/>
      <c r="HA10" s="907"/>
      <c r="HB10" s="907"/>
      <c r="HC10" s="907"/>
      <c r="HD10" s="907"/>
      <c r="HE10" s="907"/>
      <c r="HF10" s="907"/>
      <c r="HG10" s="907"/>
      <c r="HH10" s="907"/>
      <c r="HI10" s="907"/>
      <c r="HJ10" s="907"/>
      <c r="HK10" s="907"/>
      <c r="HL10" s="907"/>
      <c r="HM10" s="907"/>
      <c r="HN10" s="907"/>
      <c r="HO10" s="907"/>
      <c r="HP10" s="907"/>
      <c r="HQ10" s="907"/>
      <c r="HR10" s="907"/>
      <c r="HS10" s="907"/>
      <c r="HT10" s="907"/>
      <c r="HU10" s="907"/>
      <c r="HV10" s="907"/>
      <c r="HW10" s="907"/>
      <c r="HX10" s="907"/>
      <c r="HY10" s="907"/>
      <c r="HZ10" s="907"/>
      <c r="IA10" s="907"/>
      <c r="IB10" s="907"/>
      <c r="IC10" s="907"/>
      <c r="ID10" s="907"/>
      <c r="IE10" s="907"/>
      <c r="IF10" s="907"/>
      <c r="IG10" s="907"/>
      <c r="IH10" s="907"/>
      <c r="II10" s="907"/>
      <c r="IJ10" s="907"/>
      <c r="IK10" s="907"/>
      <c r="IL10" s="907"/>
      <c r="IM10" s="907"/>
      <c r="IN10" s="907"/>
      <c r="IO10" s="907"/>
      <c r="IP10" s="907"/>
      <c r="IQ10" s="907"/>
      <c r="IR10" s="907"/>
      <c r="IS10" s="907"/>
      <c r="IT10" s="907"/>
      <c r="IU10" s="907"/>
      <c r="IV10" s="907"/>
    </row>
    <row r="11" spans="1:256" s="93" customFormat="1" ht="66" customHeight="1">
      <c r="A11" s="1953" t="s">
        <v>341</v>
      </c>
      <c r="B11" s="1898" t="s">
        <v>342</v>
      </c>
      <c r="C11" s="1944" t="s">
        <v>308</v>
      </c>
      <c r="D11" s="1898" t="s">
        <v>350</v>
      </c>
      <c r="E11" s="1944" t="s">
        <v>6</v>
      </c>
      <c r="F11" s="1898" t="s">
        <v>670</v>
      </c>
      <c r="G11" s="1944" t="s">
        <v>486</v>
      </c>
      <c r="H11" s="1946" t="s">
        <v>581</v>
      </c>
      <c r="I11" s="1898" t="s">
        <v>418</v>
      </c>
      <c r="J11" s="1946" t="s">
        <v>452</v>
      </c>
      <c r="K11" s="1949" t="s">
        <v>686</v>
      </c>
      <c r="L11" s="1951" t="s">
        <v>671</v>
      </c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s="93" customFormat="1" ht="69.75" customHeight="1" thickBot="1">
      <c r="A12" s="1954"/>
      <c r="B12" s="1899"/>
      <c r="C12" s="1945"/>
      <c r="D12" s="1899"/>
      <c r="E12" s="1945"/>
      <c r="F12" s="1899"/>
      <c r="G12" s="1945"/>
      <c r="H12" s="1947"/>
      <c r="I12" s="1899"/>
      <c r="J12" s="1947"/>
      <c r="K12" s="1950"/>
      <c r="L12" s="1952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s="93" customFormat="1" ht="16.5" thickBot="1">
      <c r="A13" s="1556" t="s">
        <v>309</v>
      </c>
      <c r="B13" s="1557" t="s">
        <v>310</v>
      </c>
      <c r="C13" s="1556" t="s">
        <v>311</v>
      </c>
      <c r="D13" s="1557" t="s">
        <v>312</v>
      </c>
      <c r="E13" s="1556" t="s">
        <v>313</v>
      </c>
      <c r="F13" s="1557" t="s">
        <v>351</v>
      </c>
      <c r="G13" s="1556" t="s">
        <v>352</v>
      </c>
      <c r="H13" s="1557" t="s">
        <v>419</v>
      </c>
      <c r="I13" s="1556" t="s">
        <v>582</v>
      </c>
      <c r="J13" s="1557" t="s">
        <v>749</v>
      </c>
      <c r="K13" s="1556" t="s">
        <v>750</v>
      </c>
      <c r="L13" s="1747" t="s">
        <v>751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pans="1:256" s="464" customFormat="1" ht="58.5" customHeight="1" thickBot="1">
      <c r="A14" s="1558" t="s">
        <v>77</v>
      </c>
      <c r="B14" s="823"/>
      <c r="C14" s="1559"/>
      <c r="D14" s="824" t="s">
        <v>9</v>
      </c>
      <c r="E14" s="825"/>
      <c r="F14" s="328"/>
      <c r="G14" s="605"/>
      <c r="H14" s="1560"/>
      <c r="I14" s="1560"/>
      <c r="J14" s="656">
        <f>J15</f>
        <v>25818309</v>
      </c>
      <c r="K14" s="656">
        <f>K15</f>
        <v>16887498.799999997</v>
      </c>
      <c r="L14" s="114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s="93" customFormat="1" ht="78.75" customHeight="1">
      <c r="A15" s="657" t="s">
        <v>78</v>
      </c>
      <c r="B15" s="826"/>
      <c r="C15" s="826"/>
      <c r="D15" s="827" t="s">
        <v>9</v>
      </c>
      <c r="E15" s="828"/>
      <c r="F15" s="588"/>
      <c r="G15" s="658"/>
      <c r="H15" s="659"/>
      <c r="I15" s="659"/>
      <c r="J15" s="660">
        <f>J16+J17+J18+J20+J21+J22+J19</f>
        <v>25818309</v>
      </c>
      <c r="K15" s="660">
        <f>K16+K17+K18+K20+K21+K22+K19</f>
        <v>16887498.799999997</v>
      </c>
      <c r="L15" s="1144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pans="1:256" s="93" customFormat="1" ht="66" customHeight="1">
      <c r="A16" s="327" t="s">
        <v>79</v>
      </c>
      <c r="B16" s="829" t="s">
        <v>80</v>
      </c>
      <c r="C16" s="829" t="s">
        <v>195</v>
      </c>
      <c r="D16" s="1145" t="s">
        <v>583</v>
      </c>
      <c r="E16" s="830" t="s">
        <v>181</v>
      </c>
      <c r="F16" s="831"/>
      <c r="G16" s="832"/>
      <c r="H16" s="832"/>
      <c r="I16" s="832"/>
      <c r="J16" s="589">
        <f>160990+1934747</f>
        <v>2095737</v>
      </c>
      <c r="K16" s="1561">
        <v>2095735.93</v>
      </c>
      <c r="L16" s="1146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1:256" s="94" customFormat="1" ht="48" customHeight="1">
      <c r="A17" s="663" t="s">
        <v>81</v>
      </c>
      <c r="B17" s="662" t="s">
        <v>222</v>
      </c>
      <c r="C17" s="662" t="s">
        <v>196</v>
      </c>
      <c r="D17" s="1147" t="s">
        <v>470</v>
      </c>
      <c r="E17" s="833" t="s">
        <v>314</v>
      </c>
      <c r="F17" s="834"/>
      <c r="G17" s="835"/>
      <c r="H17" s="835"/>
      <c r="I17" s="835"/>
      <c r="J17" s="836">
        <f>7440800+6200000</f>
        <v>13640800</v>
      </c>
      <c r="K17" s="1562">
        <v>7399991.6</v>
      </c>
      <c r="L17" s="1146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pans="1:256" s="94" customFormat="1" ht="114.75" customHeight="1">
      <c r="A18" s="663" t="s">
        <v>277</v>
      </c>
      <c r="B18" s="662" t="s">
        <v>278</v>
      </c>
      <c r="C18" s="662" t="s">
        <v>279</v>
      </c>
      <c r="D18" s="1147" t="s">
        <v>306</v>
      </c>
      <c r="E18" s="833" t="s">
        <v>314</v>
      </c>
      <c r="F18" s="834"/>
      <c r="G18" s="835"/>
      <c r="H18" s="835"/>
      <c r="I18" s="835"/>
      <c r="J18" s="836">
        <v>304000</v>
      </c>
      <c r="K18" s="1562">
        <v>303999.84</v>
      </c>
      <c r="L18" s="1146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s="94" customFormat="1" ht="67.5" customHeight="1">
      <c r="A19" s="663" t="s">
        <v>280</v>
      </c>
      <c r="B19" s="1563" t="s">
        <v>281</v>
      </c>
      <c r="C19" s="1563" t="s">
        <v>282</v>
      </c>
      <c r="D19" s="1564" t="s">
        <v>492</v>
      </c>
      <c r="E19" s="830" t="s">
        <v>181</v>
      </c>
      <c r="F19" s="834"/>
      <c r="G19" s="835"/>
      <c r="H19" s="835"/>
      <c r="I19" s="835"/>
      <c r="J19" s="836">
        <v>517000</v>
      </c>
      <c r="K19" s="1562"/>
      <c r="L19" s="1146"/>
      <c r="M19" s="1142"/>
      <c r="N19" s="1142"/>
      <c r="O19" s="1142"/>
      <c r="P19" s="1142"/>
      <c r="Q19" s="1142"/>
      <c r="R19" s="1142"/>
      <c r="S19" s="1142"/>
      <c r="T19" s="1142"/>
      <c r="U19" s="1142"/>
      <c r="V19" s="1142"/>
      <c r="W19" s="1142"/>
      <c r="X19" s="1142"/>
      <c r="Y19" s="1142"/>
      <c r="Z19" s="1142"/>
      <c r="AA19" s="1142"/>
      <c r="AB19" s="1142"/>
      <c r="AC19" s="1142"/>
      <c r="AD19" s="1142"/>
      <c r="AE19" s="1142"/>
      <c r="AF19" s="1142"/>
      <c r="AG19" s="1142"/>
      <c r="AH19" s="1142"/>
      <c r="AI19" s="1142"/>
      <c r="AJ19" s="1142"/>
      <c r="AK19" s="1142"/>
      <c r="AL19" s="1142"/>
      <c r="AM19" s="1142"/>
      <c r="AN19" s="1142"/>
      <c r="AO19" s="1142"/>
      <c r="AP19" s="1142"/>
      <c r="AQ19" s="1142"/>
      <c r="AR19" s="1142"/>
      <c r="AS19" s="1142"/>
      <c r="AT19" s="1142"/>
      <c r="AU19" s="1142"/>
      <c r="AV19" s="1142"/>
      <c r="AW19" s="1142"/>
      <c r="AX19" s="1142"/>
      <c r="AY19" s="1142"/>
      <c r="AZ19" s="1142"/>
      <c r="BA19" s="1142"/>
      <c r="BB19" s="1142"/>
      <c r="BC19" s="1142"/>
      <c r="BD19" s="1142"/>
      <c r="BE19" s="1142"/>
      <c r="BF19" s="1142"/>
      <c r="BG19" s="1142"/>
      <c r="BH19" s="1142"/>
      <c r="BI19" s="1142"/>
      <c r="BJ19" s="1142"/>
      <c r="BK19" s="1142"/>
      <c r="BL19" s="1142"/>
      <c r="BM19" s="1142"/>
      <c r="BN19" s="1142"/>
      <c r="BO19" s="1142"/>
      <c r="BP19" s="1142"/>
      <c r="BQ19" s="1142"/>
      <c r="BR19" s="1142"/>
      <c r="BS19" s="1142"/>
      <c r="BT19" s="1142"/>
      <c r="BU19" s="1142"/>
      <c r="BV19" s="1142"/>
      <c r="BW19" s="1142"/>
      <c r="BX19" s="1142"/>
      <c r="BY19" s="1142"/>
      <c r="BZ19" s="1142"/>
      <c r="CA19" s="1142"/>
      <c r="CB19" s="1142"/>
      <c r="CC19" s="1142"/>
      <c r="CD19" s="1142"/>
      <c r="CE19" s="1142"/>
      <c r="CF19" s="1142"/>
      <c r="CG19" s="1142"/>
      <c r="CH19" s="1142"/>
      <c r="CI19" s="1142"/>
      <c r="CJ19" s="1142"/>
      <c r="CK19" s="1142"/>
      <c r="CL19" s="1142"/>
      <c r="CM19" s="1142"/>
      <c r="CN19" s="1142"/>
      <c r="CO19" s="1142"/>
      <c r="CP19" s="1142"/>
      <c r="CQ19" s="1142"/>
      <c r="CR19" s="1142"/>
      <c r="CS19" s="1142"/>
      <c r="CT19" s="1142"/>
      <c r="CU19" s="1142"/>
      <c r="CV19" s="1142"/>
      <c r="CW19" s="1142"/>
      <c r="CX19" s="1142"/>
      <c r="CY19" s="1142"/>
      <c r="CZ19" s="1142"/>
      <c r="DA19" s="1142"/>
      <c r="DB19" s="1142"/>
      <c r="DC19" s="1142"/>
      <c r="DD19" s="1142"/>
      <c r="DE19" s="1142"/>
      <c r="DF19" s="1142"/>
      <c r="DG19" s="1142"/>
      <c r="DH19" s="1142"/>
      <c r="DI19" s="1142"/>
      <c r="DJ19" s="1142"/>
      <c r="DK19" s="1142"/>
      <c r="DL19" s="1142"/>
      <c r="DM19" s="1142"/>
      <c r="DN19" s="1142"/>
      <c r="DO19" s="1142"/>
      <c r="DP19" s="1142"/>
      <c r="DQ19" s="1142"/>
      <c r="DR19" s="1142"/>
      <c r="DS19" s="1142"/>
      <c r="DT19" s="1142"/>
      <c r="DU19" s="1142"/>
      <c r="DV19" s="1142"/>
      <c r="DW19" s="1142"/>
      <c r="DX19" s="1142"/>
      <c r="DY19" s="1142"/>
      <c r="DZ19" s="1142"/>
      <c r="EA19" s="1142"/>
      <c r="EB19" s="1142"/>
      <c r="EC19" s="1142"/>
      <c r="ED19" s="1142"/>
      <c r="EE19" s="1142"/>
      <c r="EF19" s="1142"/>
      <c r="EG19" s="1142"/>
      <c r="EH19" s="1142"/>
      <c r="EI19" s="1142"/>
      <c r="EJ19" s="1142"/>
      <c r="EK19" s="1142"/>
      <c r="EL19" s="1142"/>
      <c r="EM19" s="1142"/>
      <c r="EN19" s="1142"/>
      <c r="EO19" s="1142"/>
      <c r="EP19" s="1142"/>
      <c r="EQ19" s="1142"/>
      <c r="ER19" s="1142"/>
      <c r="ES19" s="1142"/>
      <c r="ET19" s="1142"/>
      <c r="EU19" s="1142"/>
      <c r="EV19" s="1142"/>
      <c r="EW19" s="1142"/>
      <c r="EX19" s="1142"/>
      <c r="EY19" s="1142"/>
      <c r="EZ19" s="1142"/>
      <c r="FA19" s="1142"/>
      <c r="FB19" s="1142"/>
      <c r="FC19" s="1142"/>
      <c r="FD19" s="1142"/>
      <c r="FE19" s="1142"/>
      <c r="FF19" s="1142"/>
      <c r="FG19" s="1142"/>
      <c r="FH19" s="1142"/>
      <c r="FI19" s="1142"/>
      <c r="FJ19" s="1142"/>
      <c r="FK19" s="1142"/>
      <c r="FL19" s="1142"/>
      <c r="FM19" s="1142"/>
      <c r="FN19" s="1142"/>
      <c r="FO19" s="1142"/>
      <c r="FP19" s="1142"/>
      <c r="FQ19" s="1142"/>
      <c r="FR19" s="1142"/>
      <c r="FS19" s="1142"/>
      <c r="FT19" s="1142"/>
      <c r="FU19" s="1142"/>
      <c r="FV19" s="1142"/>
      <c r="FW19" s="1142"/>
      <c r="FX19" s="1142"/>
      <c r="FY19" s="1142"/>
      <c r="FZ19" s="1142"/>
      <c r="GA19" s="1142"/>
      <c r="GB19" s="1142"/>
      <c r="GC19" s="1142"/>
      <c r="GD19" s="1142"/>
      <c r="GE19" s="1142"/>
      <c r="GF19" s="1142"/>
      <c r="GG19" s="1142"/>
      <c r="GH19" s="1142"/>
      <c r="GI19" s="1142"/>
      <c r="GJ19" s="1142"/>
      <c r="GK19" s="1142"/>
      <c r="GL19" s="1142"/>
      <c r="GM19" s="1142"/>
      <c r="GN19" s="1142"/>
      <c r="GO19" s="1142"/>
      <c r="GP19" s="1142"/>
      <c r="GQ19" s="1142"/>
      <c r="GR19" s="1142"/>
      <c r="GS19" s="1142"/>
      <c r="GT19" s="1142"/>
      <c r="GU19" s="1142"/>
      <c r="GV19" s="1142"/>
      <c r="GW19" s="1142"/>
      <c r="GX19" s="1142"/>
      <c r="GY19" s="1142"/>
      <c r="GZ19" s="1142"/>
      <c r="HA19" s="1142"/>
      <c r="HB19" s="1142"/>
      <c r="HC19" s="1142"/>
      <c r="HD19" s="1142"/>
      <c r="HE19" s="1142"/>
      <c r="HF19" s="1142"/>
      <c r="HG19" s="1142"/>
      <c r="HH19" s="1142"/>
      <c r="HI19" s="1142"/>
      <c r="HJ19" s="1142"/>
      <c r="HK19" s="1142"/>
      <c r="HL19" s="1142"/>
      <c r="HM19" s="1142"/>
      <c r="HN19" s="1142"/>
      <c r="HO19" s="1142"/>
      <c r="HP19" s="1142"/>
      <c r="HQ19" s="1142"/>
      <c r="HR19" s="1142"/>
      <c r="HS19" s="1142"/>
      <c r="HT19" s="1142"/>
      <c r="HU19" s="1142"/>
      <c r="HV19" s="1142"/>
      <c r="HW19" s="1142"/>
      <c r="HX19" s="1142"/>
      <c r="HY19" s="1142"/>
      <c r="HZ19" s="1142"/>
      <c r="IA19" s="1142"/>
      <c r="IB19" s="1142"/>
      <c r="IC19" s="1142"/>
      <c r="ID19" s="1142"/>
      <c r="IE19" s="1142"/>
      <c r="IF19" s="1142"/>
      <c r="IG19" s="1142"/>
      <c r="IH19" s="1142"/>
      <c r="II19" s="1142"/>
      <c r="IJ19" s="1142"/>
      <c r="IK19" s="1142"/>
      <c r="IL19" s="1142"/>
      <c r="IM19" s="1142"/>
      <c r="IN19" s="1142"/>
      <c r="IO19" s="1142"/>
      <c r="IP19" s="1142"/>
      <c r="IQ19" s="1142"/>
      <c r="IR19" s="1142"/>
      <c r="IS19" s="1142"/>
      <c r="IT19" s="1142"/>
      <c r="IU19" s="1142"/>
      <c r="IV19" s="1142"/>
    </row>
    <row r="20" spans="1:256" s="465" customFormat="1" ht="69.75">
      <c r="A20" s="1680" t="s">
        <v>67</v>
      </c>
      <c r="B20" s="837" t="s">
        <v>68</v>
      </c>
      <c r="C20" s="837" t="s">
        <v>198</v>
      </c>
      <c r="D20" s="1148" t="s">
        <v>69</v>
      </c>
      <c r="E20" s="830" t="s">
        <v>487</v>
      </c>
      <c r="F20" s="834"/>
      <c r="G20" s="835"/>
      <c r="H20" s="835"/>
      <c r="I20" s="835"/>
      <c r="J20" s="836">
        <v>51172</v>
      </c>
      <c r="K20" s="1562">
        <v>48171.43</v>
      </c>
      <c r="L20" s="1146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 s="466" customFormat="1" ht="90" customHeight="1">
      <c r="A21" s="1675" t="s">
        <v>463</v>
      </c>
      <c r="B21" s="1687" t="s">
        <v>525</v>
      </c>
      <c r="C21" s="1687" t="s">
        <v>184</v>
      </c>
      <c r="D21" s="1149" t="s">
        <v>464</v>
      </c>
      <c r="E21" s="838" t="s">
        <v>181</v>
      </c>
      <c r="F21" s="834"/>
      <c r="G21" s="835"/>
      <c r="H21" s="835"/>
      <c r="I21" s="835"/>
      <c r="J21" s="836">
        <v>755000</v>
      </c>
      <c r="K21" s="1562"/>
      <c r="L21" s="1146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pans="1:256" s="466" customFormat="1" ht="80.25" customHeight="1">
      <c r="A22" s="1680" t="s">
        <v>442</v>
      </c>
      <c r="B22" s="662">
        <v>9800</v>
      </c>
      <c r="C22" s="837" t="s">
        <v>216</v>
      </c>
      <c r="D22" s="1757" t="s">
        <v>528</v>
      </c>
      <c r="E22" s="838" t="s">
        <v>584</v>
      </c>
      <c r="F22" s="834"/>
      <c r="G22" s="835"/>
      <c r="H22" s="835"/>
      <c r="I22" s="835"/>
      <c r="J22" s="836">
        <f>900000+6950000+89600+515000</f>
        <v>8454600</v>
      </c>
      <c r="K22" s="1562">
        <v>7039600</v>
      </c>
      <c r="L22" s="1146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pans="1:256" s="466" customFormat="1" ht="68.25" customHeight="1" thickBot="1">
      <c r="A23" s="1252" t="s">
        <v>84</v>
      </c>
      <c r="B23" s="1751" t="s">
        <v>560</v>
      </c>
      <c r="C23" s="1253" t="s">
        <v>560</v>
      </c>
      <c r="D23" s="1752" t="s">
        <v>585</v>
      </c>
      <c r="E23" s="1753"/>
      <c r="F23" s="1754"/>
      <c r="G23" s="1254"/>
      <c r="H23" s="1254"/>
      <c r="I23" s="1254"/>
      <c r="J23" s="1755">
        <f>J24</f>
        <v>443675</v>
      </c>
      <c r="K23" s="1755">
        <f>K24</f>
        <v>435005</v>
      </c>
      <c r="L23" s="1756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pans="1:256" s="487" customFormat="1" ht="67.5" customHeight="1">
      <c r="A24" s="840" t="s">
        <v>85</v>
      </c>
      <c r="B24" s="841" t="s">
        <v>560</v>
      </c>
      <c r="C24" s="841" t="s">
        <v>560</v>
      </c>
      <c r="D24" s="1150" t="s">
        <v>585</v>
      </c>
      <c r="E24" s="842"/>
      <c r="F24" s="843"/>
      <c r="G24" s="844"/>
      <c r="H24" s="844"/>
      <c r="I24" s="844"/>
      <c r="J24" s="590">
        <f>J25+J26</f>
        <v>443675</v>
      </c>
      <c r="K24" s="590">
        <f>K25+K26</f>
        <v>435005</v>
      </c>
      <c r="L24" s="1151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pans="1:256" s="466" customFormat="1" ht="96" customHeight="1">
      <c r="A25" s="1685" t="s">
        <v>15</v>
      </c>
      <c r="B25" s="1678">
        <v>1021</v>
      </c>
      <c r="C25" s="1686" t="s">
        <v>202</v>
      </c>
      <c r="D25" s="1679" t="s">
        <v>496</v>
      </c>
      <c r="E25" s="839" t="s">
        <v>181</v>
      </c>
      <c r="F25" s="1152"/>
      <c r="G25" s="1153"/>
      <c r="H25" s="1153"/>
      <c r="I25" s="1153"/>
      <c r="J25" s="1154">
        <f>168195+52080+175550</f>
        <v>395825</v>
      </c>
      <c r="K25" s="1569">
        <v>387155</v>
      </c>
      <c r="L25" s="1151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pans="1:256" s="292" customFormat="1" ht="97.5" customHeight="1">
      <c r="A26" s="1900" t="s">
        <v>506</v>
      </c>
      <c r="B26" s="1902" t="s">
        <v>427</v>
      </c>
      <c r="C26" s="1959" t="s">
        <v>199</v>
      </c>
      <c r="D26" s="1961" t="s">
        <v>465</v>
      </c>
      <c r="E26" s="839" t="s">
        <v>181</v>
      </c>
      <c r="F26" s="845"/>
      <c r="G26" s="846"/>
      <c r="H26" s="846"/>
      <c r="I26" s="846"/>
      <c r="J26" s="469">
        <v>47850</v>
      </c>
      <c r="K26" s="1570">
        <v>47850</v>
      </c>
      <c r="L26" s="1155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s="292" customFormat="1" ht="47.25" thickBot="1">
      <c r="A27" s="1948"/>
      <c r="B27" s="1934"/>
      <c r="C27" s="1960"/>
      <c r="D27" s="1962"/>
      <c r="E27" s="919" t="s">
        <v>586</v>
      </c>
      <c r="F27" s="920"/>
      <c r="G27" s="921"/>
      <c r="H27" s="921"/>
      <c r="I27" s="921"/>
      <c r="J27" s="922">
        <v>47850</v>
      </c>
      <c r="K27" s="1571">
        <v>47850</v>
      </c>
      <c r="L27" s="1156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pans="1:256" s="292" customFormat="1" ht="61.5" thickBot="1">
      <c r="A28" s="1565" t="s">
        <v>94</v>
      </c>
      <c r="B28" s="1566" t="s">
        <v>560</v>
      </c>
      <c r="C28" s="1566" t="s">
        <v>560</v>
      </c>
      <c r="D28" s="1572" t="s">
        <v>752</v>
      </c>
      <c r="E28" s="1573"/>
      <c r="F28" s="1574"/>
      <c r="G28" s="1575"/>
      <c r="H28" s="1575"/>
      <c r="I28" s="1575"/>
      <c r="J28" s="1576">
        <f>J29</f>
        <v>5338101</v>
      </c>
      <c r="K28" s="1576">
        <f>K29</f>
        <v>3035371</v>
      </c>
      <c r="L28" s="1577"/>
      <c r="M28" s="1142"/>
      <c r="N28" s="1142"/>
      <c r="O28" s="1142"/>
      <c r="P28" s="1142"/>
      <c r="Q28" s="1142"/>
      <c r="R28" s="1142"/>
      <c r="S28" s="1142"/>
      <c r="T28" s="1142"/>
      <c r="U28" s="1142"/>
      <c r="V28" s="1142"/>
      <c r="W28" s="1142"/>
      <c r="X28" s="1142"/>
      <c r="Y28" s="1142"/>
      <c r="Z28" s="1142"/>
      <c r="AA28" s="1142"/>
      <c r="AB28" s="1142"/>
      <c r="AC28" s="1142"/>
      <c r="AD28" s="1142"/>
      <c r="AE28" s="1142"/>
      <c r="AF28" s="1142"/>
      <c r="AG28" s="1142"/>
      <c r="AH28" s="1142"/>
      <c r="AI28" s="1142"/>
      <c r="AJ28" s="1142"/>
      <c r="AK28" s="1142"/>
      <c r="AL28" s="1142"/>
      <c r="AM28" s="1142"/>
      <c r="AN28" s="1142"/>
      <c r="AO28" s="1142"/>
      <c r="AP28" s="1142"/>
      <c r="AQ28" s="1142"/>
      <c r="AR28" s="1142"/>
      <c r="AS28" s="1142"/>
      <c r="AT28" s="1142"/>
      <c r="AU28" s="1142"/>
      <c r="AV28" s="1142"/>
      <c r="AW28" s="1142"/>
      <c r="AX28" s="1142"/>
      <c r="AY28" s="1142"/>
      <c r="AZ28" s="1142"/>
      <c r="BA28" s="1142"/>
      <c r="BB28" s="1142"/>
      <c r="BC28" s="1142"/>
      <c r="BD28" s="1142"/>
      <c r="BE28" s="1142"/>
      <c r="BF28" s="1142"/>
      <c r="BG28" s="1142"/>
      <c r="BH28" s="1142"/>
      <c r="BI28" s="1142"/>
      <c r="BJ28" s="1142"/>
      <c r="BK28" s="1142"/>
      <c r="BL28" s="1142"/>
      <c r="BM28" s="1142"/>
      <c r="BN28" s="1142"/>
      <c r="BO28" s="1142"/>
      <c r="BP28" s="1142"/>
      <c r="BQ28" s="1142"/>
      <c r="BR28" s="1142"/>
      <c r="BS28" s="1142"/>
      <c r="BT28" s="1142"/>
      <c r="BU28" s="1142"/>
      <c r="BV28" s="1142"/>
      <c r="BW28" s="1142"/>
      <c r="BX28" s="1142"/>
      <c r="BY28" s="1142"/>
      <c r="BZ28" s="1142"/>
      <c r="CA28" s="1142"/>
      <c r="CB28" s="1142"/>
      <c r="CC28" s="1142"/>
      <c r="CD28" s="1142"/>
      <c r="CE28" s="1142"/>
      <c r="CF28" s="1142"/>
      <c r="CG28" s="1142"/>
      <c r="CH28" s="1142"/>
      <c r="CI28" s="1142"/>
      <c r="CJ28" s="1142"/>
      <c r="CK28" s="1142"/>
      <c r="CL28" s="1142"/>
      <c r="CM28" s="1142"/>
      <c r="CN28" s="1142"/>
      <c r="CO28" s="1142"/>
      <c r="CP28" s="1142"/>
      <c r="CQ28" s="1142"/>
      <c r="CR28" s="1142"/>
      <c r="CS28" s="1142"/>
      <c r="CT28" s="1142"/>
      <c r="CU28" s="1142"/>
      <c r="CV28" s="1142"/>
      <c r="CW28" s="1142"/>
      <c r="CX28" s="1142"/>
      <c r="CY28" s="1142"/>
      <c r="CZ28" s="1142"/>
      <c r="DA28" s="1142"/>
      <c r="DB28" s="1142"/>
      <c r="DC28" s="1142"/>
      <c r="DD28" s="1142"/>
      <c r="DE28" s="1142"/>
      <c r="DF28" s="1142"/>
      <c r="DG28" s="1142"/>
      <c r="DH28" s="1142"/>
      <c r="DI28" s="1142"/>
      <c r="DJ28" s="1142"/>
      <c r="DK28" s="1142"/>
      <c r="DL28" s="1142"/>
      <c r="DM28" s="1142"/>
      <c r="DN28" s="1142"/>
      <c r="DO28" s="1142"/>
      <c r="DP28" s="1142"/>
      <c r="DQ28" s="1142"/>
      <c r="DR28" s="1142"/>
      <c r="DS28" s="1142"/>
      <c r="DT28" s="1142"/>
      <c r="DU28" s="1142"/>
      <c r="DV28" s="1142"/>
      <c r="DW28" s="1142"/>
      <c r="DX28" s="1142"/>
      <c r="DY28" s="1142"/>
      <c r="DZ28" s="1142"/>
      <c r="EA28" s="1142"/>
      <c r="EB28" s="1142"/>
      <c r="EC28" s="1142"/>
      <c r="ED28" s="1142"/>
      <c r="EE28" s="1142"/>
      <c r="EF28" s="1142"/>
      <c r="EG28" s="1142"/>
      <c r="EH28" s="1142"/>
      <c r="EI28" s="1142"/>
      <c r="EJ28" s="1142"/>
      <c r="EK28" s="1142"/>
      <c r="EL28" s="1142"/>
      <c r="EM28" s="1142"/>
      <c r="EN28" s="1142"/>
      <c r="EO28" s="1142"/>
      <c r="EP28" s="1142"/>
      <c r="EQ28" s="1142"/>
      <c r="ER28" s="1142"/>
      <c r="ES28" s="1142"/>
      <c r="ET28" s="1142"/>
      <c r="EU28" s="1142"/>
      <c r="EV28" s="1142"/>
      <c r="EW28" s="1142"/>
      <c r="EX28" s="1142"/>
      <c r="EY28" s="1142"/>
      <c r="EZ28" s="1142"/>
      <c r="FA28" s="1142"/>
      <c r="FB28" s="1142"/>
      <c r="FC28" s="1142"/>
      <c r="FD28" s="1142"/>
      <c r="FE28" s="1142"/>
      <c r="FF28" s="1142"/>
      <c r="FG28" s="1142"/>
      <c r="FH28" s="1142"/>
      <c r="FI28" s="1142"/>
      <c r="FJ28" s="1142"/>
      <c r="FK28" s="1142"/>
      <c r="FL28" s="1142"/>
      <c r="FM28" s="1142"/>
      <c r="FN28" s="1142"/>
      <c r="FO28" s="1142"/>
      <c r="FP28" s="1142"/>
      <c r="FQ28" s="1142"/>
      <c r="FR28" s="1142"/>
      <c r="FS28" s="1142"/>
      <c r="FT28" s="1142"/>
      <c r="FU28" s="1142"/>
      <c r="FV28" s="1142"/>
      <c r="FW28" s="1142"/>
      <c r="FX28" s="1142"/>
      <c r="FY28" s="1142"/>
      <c r="FZ28" s="1142"/>
      <c r="GA28" s="1142"/>
      <c r="GB28" s="1142"/>
      <c r="GC28" s="1142"/>
      <c r="GD28" s="1142"/>
      <c r="GE28" s="1142"/>
      <c r="GF28" s="1142"/>
      <c r="GG28" s="1142"/>
      <c r="GH28" s="1142"/>
      <c r="GI28" s="1142"/>
      <c r="GJ28" s="1142"/>
      <c r="GK28" s="1142"/>
      <c r="GL28" s="1142"/>
      <c r="GM28" s="1142"/>
      <c r="GN28" s="1142"/>
      <c r="GO28" s="1142"/>
      <c r="GP28" s="1142"/>
      <c r="GQ28" s="1142"/>
      <c r="GR28" s="1142"/>
      <c r="GS28" s="1142"/>
      <c r="GT28" s="1142"/>
      <c r="GU28" s="1142"/>
      <c r="GV28" s="1142"/>
      <c r="GW28" s="1142"/>
      <c r="GX28" s="1142"/>
      <c r="GY28" s="1142"/>
      <c r="GZ28" s="1142"/>
      <c r="HA28" s="1142"/>
      <c r="HB28" s="1142"/>
      <c r="HC28" s="1142"/>
      <c r="HD28" s="1142"/>
      <c r="HE28" s="1142"/>
      <c r="HF28" s="1142"/>
      <c r="HG28" s="1142"/>
      <c r="HH28" s="1142"/>
      <c r="HI28" s="1142"/>
      <c r="HJ28" s="1142"/>
      <c r="HK28" s="1142"/>
      <c r="HL28" s="1142"/>
      <c r="HM28" s="1142"/>
      <c r="HN28" s="1142"/>
      <c r="HO28" s="1142"/>
      <c r="HP28" s="1142"/>
      <c r="HQ28" s="1142"/>
      <c r="HR28" s="1142"/>
      <c r="HS28" s="1142"/>
      <c r="HT28" s="1142"/>
      <c r="HU28" s="1142"/>
      <c r="HV28" s="1142"/>
      <c r="HW28" s="1142"/>
      <c r="HX28" s="1142"/>
      <c r="HY28" s="1142"/>
      <c r="HZ28" s="1142"/>
      <c r="IA28" s="1142"/>
      <c r="IB28" s="1142"/>
      <c r="IC28" s="1142"/>
      <c r="ID28" s="1142"/>
      <c r="IE28" s="1142"/>
      <c r="IF28" s="1142"/>
      <c r="IG28" s="1142"/>
      <c r="IH28" s="1142"/>
      <c r="II28" s="1142"/>
      <c r="IJ28" s="1142"/>
      <c r="IK28" s="1142"/>
      <c r="IL28" s="1142"/>
      <c r="IM28" s="1142"/>
      <c r="IN28" s="1142"/>
      <c r="IO28" s="1142"/>
      <c r="IP28" s="1142"/>
      <c r="IQ28" s="1142"/>
      <c r="IR28" s="1142"/>
      <c r="IS28" s="1142"/>
      <c r="IT28" s="1142"/>
      <c r="IU28" s="1142"/>
      <c r="IV28" s="1142"/>
    </row>
    <row r="29" spans="1:256" s="294" customFormat="1" ht="60.75">
      <c r="A29" s="1578" t="s">
        <v>95</v>
      </c>
      <c r="B29" s="1579" t="s">
        <v>560</v>
      </c>
      <c r="C29" s="1579" t="s">
        <v>560</v>
      </c>
      <c r="D29" s="1580" t="s">
        <v>752</v>
      </c>
      <c r="E29" s="1581"/>
      <c r="F29" s="1582"/>
      <c r="G29" s="1583"/>
      <c r="H29" s="1583"/>
      <c r="I29" s="1583"/>
      <c r="J29" s="1584">
        <f>J30+J31+J32</f>
        <v>5338101</v>
      </c>
      <c r="K29" s="1584">
        <f>K30+K31+K32</f>
        <v>3035371</v>
      </c>
      <c r="L29" s="1585"/>
      <c r="M29" s="1142"/>
      <c r="N29" s="1142"/>
      <c r="O29" s="1142"/>
      <c r="P29" s="1142"/>
      <c r="Q29" s="1142"/>
      <c r="R29" s="1142"/>
      <c r="S29" s="1142"/>
      <c r="T29" s="1142"/>
      <c r="U29" s="1142"/>
      <c r="V29" s="1142"/>
      <c r="W29" s="1142"/>
      <c r="X29" s="1142"/>
      <c r="Y29" s="1142"/>
      <c r="Z29" s="1142"/>
      <c r="AA29" s="1142"/>
      <c r="AB29" s="1142"/>
      <c r="AC29" s="1142"/>
      <c r="AD29" s="1142"/>
      <c r="AE29" s="1142"/>
      <c r="AF29" s="1142"/>
      <c r="AG29" s="1142"/>
      <c r="AH29" s="1142"/>
      <c r="AI29" s="1142"/>
      <c r="AJ29" s="1142"/>
      <c r="AK29" s="1142"/>
      <c r="AL29" s="1142"/>
      <c r="AM29" s="1142"/>
      <c r="AN29" s="1142"/>
      <c r="AO29" s="1142"/>
      <c r="AP29" s="1142"/>
      <c r="AQ29" s="1142"/>
      <c r="AR29" s="1142"/>
      <c r="AS29" s="1142"/>
      <c r="AT29" s="1142"/>
      <c r="AU29" s="1142"/>
      <c r="AV29" s="1142"/>
      <c r="AW29" s="1142"/>
      <c r="AX29" s="1142"/>
      <c r="AY29" s="1142"/>
      <c r="AZ29" s="1142"/>
      <c r="BA29" s="1142"/>
      <c r="BB29" s="1142"/>
      <c r="BC29" s="1142"/>
      <c r="BD29" s="1142"/>
      <c r="BE29" s="1142"/>
      <c r="BF29" s="1142"/>
      <c r="BG29" s="1142"/>
      <c r="BH29" s="1142"/>
      <c r="BI29" s="1142"/>
      <c r="BJ29" s="1142"/>
      <c r="BK29" s="1142"/>
      <c r="BL29" s="1142"/>
      <c r="BM29" s="1142"/>
      <c r="BN29" s="1142"/>
      <c r="BO29" s="1142"/>
      <c r="BP29" s="1142"/>
      <c r="BQ29" s="1142"/>
      <c r="BR29" s="1142"/>
      <c r="BS29" s="1142"/>
      <c r="BT29" s="1142"/>
      <c r="BU29" s="1142"/>
      <c r="BV29" s="1142"/>
      <c r="BW29" s="1142"/>
      <c r="BX29" s="1142"/>
      <c r="BY29" s="1142"/>
      <c r="BZ29" s="1142"/>
      <c r="CA29" s="1142"/>
      <c r="CB29" s="1142"/>
      <c r="CC29" s="1142"/>
      <c r="CD29" s="1142"/>
      <c r="CE29" s="1142"/>
      <c r="CF29" s="1142"/>
      <c r="CG29" s="1142"/>
      <c r="CH29" s="1142"/>
      <c r="CI29" s="1142"/>
      <c r="CJ29" s="1142"/>
      <c r="CK29" s="1142"/>
      <c r="CL29" s="1142"/>
      <c r="CM29" s="1142"/>
      <c r="CN29" s="1142"/>
      <c r="CO29" s="1142"/>
      <c r="CP29" s="1142"/>
      <c r="CQ29" s="1142"/>
      <c r="CR29" s="1142"/>
      <c r="CS29" s="1142"/>
      <c r="CT29" s="1142"/>
      <c r="CU29" s="1142"/>
      <c r="CV29" s="1142"/>
      <c r="CW29" s="1142"/>
      <c r="CX29" s="1142"/>
      <c r="CY29" s="1142"/>
      <c r="CZ29" s="1142"/>
      <c r="DA29" s="1142"/>
      <c r="DB29" s="1142"/>
      <c r="DC29" s="1142"/>
      <c r="DD29" s="1142"/>
      <c r="DE29" s="1142"/>
      <c r="DF29" s="1142"/>
      <c r="DG29" s="1142"/>
      <c r="DH29" s="1142"/>
      <c r="DI29" s="1142"/>
      <c r="DJ29" s="1142"/>
      <c r="DK29" s="1142"/>
      <c r="DL29" s="1142"/>
      <c r="DM29" s="1142"/>
      <c r="DN29" s="1142"/>
      <c r="DO29" s="1142"/>
      <c r="DP29" s="1142"/>
      <c r="DQ29" s="1142"/>
      <c r="DR29" s="1142"/>
      <c r="DS29" s="1142"/>
      <c r="DT29" s="1142"/>
      <c r="DU29" s="1142"/>
      <c r="DV29" s="1142"/>
      <c r="DW29" s="1142"/>
      <c r="DX29" s="1142"/>
      <c r="DY29" s="1142"/>
      <c r="DZ29" s="1142"/>
      <c r="EA29" s="1142"/>
      <c r="EB29" s="1142"/>
      <c r="EC29" s="1142"/>
      <c r="ED29" s="1142"/>
      <c r="EE29" s="1142"/>
      <c r="EF29" s="1142"/>
      <c r="EG29" s="1142"/>
      <c r="EH29" s="1142"/>
      <c r="EI29" s="1142"/>
      <c r="EJ29" s="1142"/>
      <c r="EK29" s="1142"/>
      <c r="EL29" s="1142"/>
      <c r="EM29" s="1142"/>
      <c r="EN29" s="1142"/>
      <c r="EO29" s="1142"/>
      <c r="EP29" s="1142"/>
      <c r="EQ29" s="1142"/>
      <c r="ER29" s="1142"/>
      <c r="ES29" s="1142"/>
      <c r="ET29" s="1142"/>
      <c r="EU29" s="1142"/>
      <c r="EV29" s="1142"/>
      <c r="EW29" s="1142"/>
      <c r="EX29" s="1142"/>
      <c r="EY29" s="1142"/>
      <c r="EZ29" s="1142"/>
      <c r="FA29" s="1142"/>
      <c r="FB29" s="1142"/>
      <c r="FC29" s="1142"/>
      <c r="FD29" s="1142"/>
      <c r="FE29" s="1142"/>
      <c r="FF29" s="1142"/>
      <c r="FG29" s="1142"/>
      <c r="FH29" s="1142"/>
      <c r="FI29" s="1142"/>
      <c r="FJ29" s="1142"/>
      <c r="FK29" s="1142"/>
      <c r="FL29" s="1142"/>
      <c r="FM29" s="1142"/>
      <c r="FN29" s="1142"/>
      <c r="FO29" s="1142"/>
      <c r="FP29" s="1142"/>
      <c r="FQ29" s="1142"/>
      <c r="FR29" s="1142"/>
      <c r="FS29" s="1142"/>
      <c r="FT29" s="1142"/>
      <c r="FU29" s="1142"/>
      <c r="FV29" s="1142"/>
      <c r="FW29" s="1142"/>
      <c r="FX29" s="1142"/>
      <c r="FY29" s="1142"/>
      <c r="FZ29" s="1142"/>
      <c r="GA29" s="1142"/>
      <c r="GB29" s="1142"/>
      <c r="GC29" s="1142"/>
      <c r="GD29" s="1142"/>
      <c r="GE29" s="1142"/>
      <c r="GF29" s="1142"/>
      <c r="GG29" s="1142"/>
      <c r="GH29" s="1142"/>
      <c r="GI29" s="1142"/>
      <c r="GJ29" s="1142"/>
      <c r="GK29" s="1142"/>
      <c r="GL29" s="1142"/>
      <c r="GM29" s="1142"/>
      <c r="GN29" s="1142"/>
      <c r="GO29" s="1142"/>
      <c r="GP29" s="1142"/>
      <c r="GQ29" s="1142"/>
      <c r="GR29" s="1142"/>
      <c r="GS29" s="1142"/>
      <c r="GT29" s="1142"/>
      <c r="GU29" s="1142"/>
      <c r="GV29" s="1142"/>
      <c r="GW29" s="1142"/>
      <c r="GX29" s="1142"/>
      <c r="GY29" s="1142"/>
      <c r="GZ29" s="1142"/>
      <c r="HA29" s="1142"/>
      <c r="HB29" s="1142"/>
      <c r="HC29" s="1142"/>
      <c r="HD29" s="1142"/>
      <c r="HE29" s="1142"/>
      <c r="HF29" s="1142"/>
      <c r="HG29" s="1142"/>
      <c r="HH29" s="1142"/>
      <c r="HI29" s="1142"/>
      <c r="HJ29" s="1142"/>
      <c r="HK29" s="1142"/>
      <c r="HL29" s="1142"/>
      <c r="HM29" s="1142"/>
      <c r="HN29" s="1142"/>
      <c r="HO29" s="1142"/>
      <c r="HP29" s="1142"/>
      <c r="HQ29" s="1142"/>
      <c r="HR29" s="1142"/>
      <c r="HS29" s="1142"/>
      <c r="HT29" s="1142"/>
      <c r="HU29" s="1142"/>
      <c r="HV29" s="1142"/>
      <c r="HW29" s="1142"/>
      <c r="HX29" s="1142"/>
      <c r="HY29" s="1142"/>
      <c r="HZ29" s="1142"/>
      <c r="IA29" s="1142"/>
      <c r="IB29" s="1142"/>
      <c r="IC29" s="1142"/>
      <c r="ID29" s="1142"/>
      <c r="IE29" s="1142"/>
      <c r="IF29" s="1142"/>
      <c r="IG29" s="1142"/>
      <c r="IH29" s="1142"/>
      <c r="II29" s="1142"/>
      <c r="IJ29" s="1142"/>
      <c r="IK29" s="1142"/>
      <c r="IL29" s="1142"/>
      <c r="IM29" s="1142"/>
      <c r="IN29" s="1142"/>
      <c r="IO29" s="1142"/>
      <c r="IP29" s="1142"/>
      <c r="IQ29" s="1142"/>
      <c r="IR29" s="1142"/>
      <c r="IS29" s="1142"/>
      <c r="IT29" s="1142"/>
      <c r="IU29" s="1142"/>
      <c r="IV29" s="1142"/>
    </row>
    <row r="30" spans="1:256" s="467" customFormat="1" ht="96.75" customHeight="1">
      <c r="A30" s="1586" t="s">
        <v>96</v>
      </c>
      <c r="B30" s="881" t="s">
        <v>87</v>
      </c>
      <c r="C30" s="881" t="s">
        <v>195</v>
      </c>
      <c r="D30" s="1587" t="s">
        <v>753</v>
      </c>
      <c r="E30" s="830" t="s">
        <v>181</v>
      </c>
      <c r="F30" s="1588"/>
      <c r="G30" s="847"/>
      <c r="H30" s="847"/>
      <c r="I30" s="847"/>
      <c r="J30" s="589">
        <v>83950</v>
      </c>
      <c r="K30" s="1561"/>
      <c r="L30" s="1155"/>
      <c r="M30" s="1142"/>
      <c r="N30" s="1142"/>
      <c r="O30" s="1142"/>
      <c r="P30" s="1142"/>
      <c r="Q30" s="1142"/>
      <c r="R30" s="1142"/>
      <c r="S30" s="1142"/>
      <c r="T30" s="1142"/>
      <c r="U30" s="1142"/>
      <c r="V30" s="1142"/>
      <c r="W30" s="1142"/>
      <c r="X30" s="1142"/>
      <c r="Y30" s="1142"/>
      <c r="Z30" s="1142"/>
      <c r="AA30" s="1142"/>
      <c r="AB30" s="1142"/>
      <c r="AC30" s="1142"/>
      <c r="AD30" s="1142"/>
      <c r="AE30" s="1142"/>
      <c r="AF30" s="1142"/>
      <c r="AG30" s="1142"/>
      <c r="AH30" s="1142"/>
      <c r="AI30" s="1142"/>
      <c r="AJ30" s="1142"/>
      <c r="AK30" s="1142"/>
      <c r="AL30" s="1142"/>
      <c r="AM30" s="1142"/>
      <c r="AN30" s="1142"/>
      <c r="AO30" s="1142"/>
      <c r="AP30" s="1142"/>
      <c r="AQ30" s="1142"/>
      <c r="AR30" s="1142"/>
      <c r="AS30" s="1142"/>
      <c r="AT30" s="1142"/>
      <c r="AU30" s="1142"/>
      <c r="AV30" s="1142"/>
      <c r="AW30" s="1142"/>
      <c r="AX30" s="1142"/>
      <c r="AY30" s="1142"/>
      <c r="AZ30" s="1142"/>
      <c r="BA30" s="1142"/>
      <c r="BB30" s="1142"/>
      <c r="BC30" s="1142"/>
      <c r="BD30" s="1142"/>
      <c r="BE30" s="1142"/>
      <c r="BF30" s="1142"/>
      <c r="BG30" s="1142"/>
      <c r="BH30" s="1142"/>
      <c r="BI30" s="1142"/>
      <c r="BJ30" s="1142"/>
      <c r="BK30" s="1142"/>
      <c r="BL30" s="1142"/>
      <c r="BM30" s="1142"/>
      <c r="BN30" s="1142"/>
      <c r="BO30" s="1142"/>
      <c r="BP30" s="1142"/>
      <c r="BQ30" s="1142"/>
      <c r="BR30" s="1142"/>
      <c r="BS30" s="1142"/>
      <c r="BT30" s="1142"/>
      <c r="BU30" s="1142"/>
      <c r="BV30" s="1142"/>
      <c r="BW30" s="1142"/>
      <c r="BX30" s="1142"/>
      <c r="BY30" s="1142"/>
      <c r="BZ30" s="1142"/>
      <c r="CA30" s="1142"/>
      <c r="CB30" s="1142"/>
      <c r="CC30" s="1142"/>
      <c r="CD30" s="1142"/>
      <c r="CE30" s="1142"/>
      <c r="CF30" s="1142"/>
      <c r="CG30" s="1142"/>
      <c r="CH30" s="1142"/>
      <c r="CI30" s="1142"/>
      <c r="CJ30" s="1142"/>
      <c r="CK30" s="1142"/>
      <c r="CL30" s="1142"/>
      <c r="CM30" s="1142"/>
      <c r="CN30" s="1142"/>
      <c r="CO30" s="1142"/>
      <c r="CP30" s="1142"/>
      <c r="CQ30" s="1142"/>
      <c r="CR30" s="1142"/>
      <c r="CS30" s="1142"/>
      <c r="CT30" s="1142"/>
      <c r="CU30" s="1142"/>
      <c r="CV30" s="1142"/>
      <c r="CW30" s="1142"/>
      <c r="CX30" s="1142"/>
      <c r="CY30" s="1142"/>
      <c r="CZ30" s="1142"/>
      <c r="DA30" s="1142"/>
      <c r="DB30" s="1142"/>
      <c r="DC30" s="1142"/>
      <c r="DD30" s="1142"/>
      <c r="DE30" s="1142"/>
      <c r="DF30" s="1142"/>
      <c r="DG30" s="1142"/>
      <c r="DH30" s="1142"/>
      <c r="DI30" s="1142"/>
      <c r="DJ30" s="1142"/>
      <c r="DK30" s="1142"/>
      <c r="DL30" s="1142"/>
      <c r="DM30" s="1142"/>
      <c r="DN30" s="1142"/>
      <c r="DO30" s="1142"/>
      <c r="DP30" s="1142"/>
      <c r="DQ30" s="1142"/>
      <c r="DR30" s="1142"/>
      <c r="DS30" s="1142"/>
      <c r="DT30" s="1142"/>
      <c r="DU30" s="1142"/>
      <c r="DV30" s="1142"/>
      <c r="DW30" s="1142"/>
      <c r="DX30" s="1142"/>
      <c r="DY30" s="1142"/>
      <c r="DZ30" s="1142"/>
      <c r="EA30" s="1142"/>
      <c r="EB30" s="1142"/>
      <c r="EC30" s="1142"/>
      <c r="ED30" s="1142"/>
      <c r="EE30" s="1142"/>
      <c r="EF30" s="1142"/>
      <c r="EG30" s="1142"/>
      <c r="EH30" s="1142"/>
      <c r="EI30" s="1142"/>
      <c r="EJ30" s="1142"/>
      <c r="EK30" s="1142"/>
      <c r="EL30" s="1142"/>
      <c r="EM30" s="1142"/>
      <c r="EN30" s="1142"/>
      <c r="EO30" s="1142"/>
      <c r="EP30" s="1142"/>
      <c r="EQ30" s="1142"/>
      <c r="ER30" s="1142"/>
      <c r="ES30" s="1142"/>
      <c r="ET30" s="1142"/>
      <c r="EU30" s="1142"/>
      <c r="EV30" s="1142"/>
      <c r="EW30" s="1142"/>
      <c r="EX30" s="1142"/>
      <c r="EY30" s="1142"/>
      <c r="EZ30" s="1142"/>
      <c r="FA30" s="1142"/>
      <c r="FB30" s="1142"/>
      <c r="FC30" s="1142"/>
      <c r="FD30" s="1142"/>
      <c r="FE30" s="1142"/>
      <c r="FF30" s="1142"/>
      <c r="FG30" s="1142"/>
      <c r="FH30" s="1142"/>
      <c r="FI30" s="1142"/>
      <c r="FJ30" s="1142"/>
      <c r="FK30" s="1142"/>
      <c r="FL30" s="1142"/>
      <c r="FM30" s="1142"/>
      <c r="FN30" s="1142"/>
      <c r="FO30" s="1142"/>
      <c r="FP30" s="1142"/>
      <c r="FQ30" s="1142"/>
      <c r="FR30" s="1142"/>
      <c r="FS30" s="1142"/>
      <c r="FT30" s="1142"/>
      <c r="FU30" s="1142"/>
      <c r="FV30" s="1142"/>
      <c r="FW30" s="1142"/>
      <c r="FX30" s="1142"/>
      <c r="FY30" s="1142"/>
      <c r="FZ30" s="1142"/>
      <c r="GA30" s="1142"/>
      <c r="GB30" s="1142"/>
      <c r="GC30" s="1142"/>
      <c r="GD30" s="1142"/>
      <c r="GE30" s="1142"/>
      <c r="GF30" s="1142"/>
      <c r="GG30" s="1142"/>
      <c r="GH30" s="1142"/>
      <c r="GI30" s="1142"/>
      <c r="GJ30" s="1142"/>
      <c r="GK30" s="1142"/>
      <c r="GL30" s="1142"/>
      <c r="GM30" s="1142"/>
      <c r="GN30" s="1142"/>
      <c r="GO30" s="1142"/>
      <c r="GP30" s="1142"/>
      <c r="GQ30" s="1142"/>
      <c r="GR30" s="1142"/>
      <c r="GS30" s="1142"/>
      <c r="GT30" s="1142"/>
      <c r="GU30" s="1142"/>
      <c r="GV30" s="1142"/>
      <c r="GW30" s="1142"/>
      <c r="GX30" s="1142"/>
      <c r="GY30" s="1142"/>
      <c r="GZ30" s="1142"/>
      <c r="HA30" s="1142"/>
      <c r="HB30" s="1142"/>
      <c r="HC30" s="1142"/>
      <c r="HD30" s="1142"/>
      <c r="HE30" s="1142"/>
      <c r="HF30" s="1142"/>
      <c r="HG30" s="1142"/>
      <c r="HH30" s="1142"/>
      <c r="HI30" s="1142"/>
      <c r="HJ30" s="1142"/>
      <c r="HK30" s="1142"/>
      <c r="HL30" s="1142"/>
      <c r="HM30" s="1142"/>
      <c r="HN30" s="1142"/>
      <c r="HO30" s="1142"/>
      <c r="HP30" s="1142"/>
      <c r="HQ30" s="1142"/>
      <c r="HR30" s="1142"/>
      <c r="HS30" s="1142"/>
      <c r="HT30" s="1142"/>
      <c r="HU30" s="1142"/>
      <c r="HV30" s="1142"/>
      <c r="HW30" s="1142"/>
      <c r="HX30" s="1142"/>
      <c r="HY30" s="1142"/>
      <c r="HZ30" s="1142"/>
      <c r="IA30" s="1142"/>
      <c r="IB30" s="1142"/>
      <c r="IC30" s="1142"/>
      <c r="ID30" s="1142"/>
      <c r="IE30" s="1142"/>
      <c r="IF30" s="1142"/>
      <c r="IG30" s="1142"/>
      <c r="IH30" s="1142"/>
      <c r="II30" s="1142"/>
      <c r="IJ30" s="1142"/>
      <c r="IK30" s="1142"/>
      <c r="IL30" s="1142"/>
      <c r="IM30" s="1142"/>
      <c r="IN30" s="1142"/>
      <c r="IO30" s="1142"/>
      <c r="IP30" s="1142"/>
      <c r="IQ30" s="1142"/>
      <c r="IR30" s="1142"/>
      <c r="IS30" s="1142"/>
      <c r="IT30" s="1142"/>
      <c r="IU30" s="1142"/>
      <c r="IV30" s="1142"/>
    </row>
    <row r="31" spans="1:256" s="292" customFormat="1" ht="408" customHeight="1">
      <c r="A31" s="1264" t="s">
        <v>694</v>
      </c>
      <c r="B31" s="1681" t="s">
        <v>702</v>
      </c>
      <c r="C31" s="1681" t="s">
        <v>391</v>
      </c>
      <c r="D31" s="1589" t="s">
        <v>754</v>
      </c>
      <c r="E31" s="868" t="s">
        <v>755</v>
      </c>
      <c r="F31" s="1588"/>
      <c r="G31" s="847"/>
      <c r="H31" s="847"/>
      <c r="I31" s="847"/>
      <c r="J31" s="589">
        <v>3758953</v>
      </c>
      <c r="K31" s="1561">
        <v>1540173</v>
      </c>
      <c r="L31" s="1155"/>
      <c r="M31" s="1142"/>
      <c r="N31" s="1142"/>
      <c r="O31" s="1142"/>
      <c r="P31" s="1142"/>
      <c r="Q31" s="1142"/>
      <c r="R31" s="1142"/>
      <c r="S31" s="1142"/>
      <c r="T31" s="1142"/>
      <c r="U31" s="1142"/>
      <c r="V31" s="1142"/>
      <c r="W31" s="1142"/>
      <c r="X31" s="1142"/>
      <c r="Y31" s="1142"/>
      <c r="Z31" s="1142"/>
      <c r="AA31" s="1142"/>
      <c r="AB31" s="1142"/>
      <c r="AC31" s="1142"/>
      <c r="AD31" s="1142"/>
      <c r="AE31" s="1142"/>
      <c r="AF31" s="1142"/>
      <c r="AG31" s="1142"/>
      <c r="AH31" s="1142"/>
      <c r="AI31" s="1142"/>
      <c r="AJ31" s="1142"/>
      <c r="AK31" s="1142"/>
      <c r="AL31" s="1142"/>
      <c r="AM31" s="1142"/>
      <c r="AN31" s="1142"/>
      <c r="AO31" s="1142"/>
      <c r="AP31" s="1142"/>
      <c r="AQ31" s="1142"/>
      <c r="AR31" s="1142"/>
      <c r="AS31" s="1142"/>
      <c r="AT31" s="1142"/>
      <c r="AU31" s="1142"/>
      <c r="AV31" s="1142"/>
      <c r="AW31" s="1142"/>
      <c r="AX31" s="1142"/>
      <c r="AY31" s="1142"/>
      <c r="AZ31" s="1142"/>
      <c r="BA31" s="1142"/>
      <c r="BB31" s="1142"/>
      <c r="BC31" s="1142"/>
      <c r="BD31" s="1142"/>
      <c r="BE31" s="1142"/>
      <c r="BF31" s="1142"/>
      <c r="BG31" s="1142"/>
      <c r="BH31" s="1142"/>
      <c r="BI31" s="1142"/>
      <c r="BJ31" s="1142"/>
      <c r="BK31" s="1142"/>
      <c r="BL31" s="1142"/>
      <c r="BM31" s="1142"/>
      <c r="BN31" s="1142"/>
      <c r="BO31" s="1142"/>
      <c r="BP31" s="1142"/>
      <c r="BQ31" s="1142"/>
      <c r="BR31" s="1142"/>
      <c r="BS31" s="1142"/>
      <c r="BT31" s="1142"/>
      <c r="BU31" s="1142"/>
      <c r="BV31" s="1142"/>
      <c r="BW31" s="1142"/>
      <c r="BX31" s="1142"/>
      <c r="BY31" s="1142"/>
      <c r="BZ31" s="1142"/>
      <c r="CA31" s="1142"/>
      <c r="CB31" s="1142"/>
      <c r="CC31" s="1142"/>
      <c r="CD31" s="1142"/>
      <c r="CE31" s="1142"/>
      <c r="CF31" s="1142"/>
      <c r="CG31" s="1142"/>
      <c r="CH31" s="1142"/>
      <c r="CI31" s="1142"/>
      <c r="CJ31" s="1142"/>
      <c r="CK31" s="1142"/>
      <c r="CL31" s="1142"/>
      <c r="CM31" s="1142"/>
      <c r="CN31" s="1142"/>
      <c r="CO31" s="1142"/>
      <c r="CP31" s="1142"/>
      <c r="CQ31" s="1142"/>
      <c r="CR31" s="1142"/>
      <c r="CS31" s="1142"/>
      <c r="CT31" s="1142"/>
      <c r="CU31" s="1142"/>
      <c r="CV31" s="1142"/>
      <c r="CW31" s="1142"/>
      <c r="CX31" s="1142"/>
      <c r="CY31" s="1142"/>
      <c r="CZ31" s="1142"/>
      <c r="DA31" s="1142"/>
      <c r="DB31" s="1142"/>
      <c r="DC31" s="1142"/>
      <c r="DD31" s="1142"/>
      <c r="DE31" s="1142"/>
      <c r="DF31" s="1142"/>
      <c r="DG31" s="1142"/>
      <c r="DH31" s="1142"/>
      <c r="DI31" s="1142"/>
      <c r="DJ31" s="1142"/>
      <c r="DK31" s="1142"/>
      <c r="DL31" s="1142"/>
      <c r="DM31" s="1142"/>
      <c r="DN31" s="1142"/>
      <c r="DO31" s="1142"/>
      <c r="DP31" s="1142"/>
      <c r="DQ31" s="1142"/>
      <c r="DR31" s="1142"/>
      <c r="DS31" s="1142"/>
      <c r="DT31" s="1142"/>
      <c r="DU31" s="1142"/>
      <c r="DV31" s="1142"/>
      <c r="DW31" s="1142"/>
      <c r="DX31" s="1142"/>
      <c r="DY31" s="1142"/>
      <c r="DZ31" s="1142"/>
      <c r="EA31" s="1142"/>
      <c r="EB31" s="1142"/>
      <c r="EC31" s="1142"/>
      <c r="ED31" s="1142"/>
      <c r="EE31" s="1142"/>
      <c r="EF31" s="1142"/>
      <c r="EG31" s="1142"/>
      <c r="EH31" s="1142"/>
      <c r="EI31" s="1142"/>
      <c r="EJ31" s="1142"/>
      <c r="EK31" s="1142"/>
      <c r="EL31" s="1142"/>
      <c r="EM31" s="1142"/>
      <c r="EN31" s="1142"/>
      <c r="EO31" s="1142"/>
      <c r="EP31" s="1142"/>
      <c r="EQ31" s="1142"/>
      <c r="ER31" s="1142"/>
      <c r="ES31" s="1142"/>
      <c r="ET31" s="1142"/>
      <c r="EU31" s="1142"/>
      <c r="EV31" s="1142"/>
      <c r="EW31" s="1142"/>
      <c r="EX31" s="1142"/>
      <c r="EY31" s="1142"/>
      <c r="EZ31" s="1142"/>
      <c r="FA31" s="1142"/>
      <c r="FB31" s="1142"/>
      <c r="FC31" s="1142"/>
      <c r="FD31" s="1142"/>
      <c r="FE31" s="1142"/>
      <c r="FF31" s="1142"/>
      <c r="FG31" s="1142"/>
      <c r="FH31" s="1142"/>
      <c r="FI31" s="1142"/>
      <c r="FJ31" s="1142"/>
      <c r="FK31" s="1142"/>
      <c r="FL31" s="1142"/>
      <c r="FM31" s="1142"/>
      <c r="FN31" s="1142"/>
      <c r="FO31" s="1142"/>
      <c r="FP31" s="1142"/>
      <c r="FQ31" s="1142"/>
      <c r="FR31" s="1142"/>
      <c r="FS31" s="1142"/>
      <c r="FT31" s="1142"/>
      <c r="FU31" s="1142"/>
      <c r="FV31" s="1142"/>
      <c r="FW31" s="1142"/>
      <c r="FX31" s="1142"/>
      <c r="FY31" s="1142"/>
      <c r="FZ31" s="1142"/>
      <c r="GA31" s="1142"/>
      <c r="GB31" s="1142"/>
      <c r="GC31" s="1142"/>
      <c r="GD31" s="1142"/>
      <c r="GE31" s="1142"/>
      <c r="GF31" s="1142"/>
      <c r="GG31" s="1142"/>
      <c r="GH31" s="1142"/>
      <c r="GI31" s="1142"/>
      <c r="GJ31" s="1142"/>
      <c r="GK31" s="1142"/>
      <c r="GL31" s="1142"/>
      <c r="GM31" s="1142"/>
      <c r="GN31" s="1142"/>
      <c r="GO31" s="1142"/>
      <c r="GP31" s="1142"/>
      <c r="GQ31" s="1142"/>
      <c r="GR31" s="1142"/>
      <c r="GS31" s="1142"/>
      <c r="GT31" s="1142"/>
      <c r="GU31" s="1142"/>
      <c r="GV31" s="1142"/>
      <c r="GW31" s="1142"/>
      <c r="GX31" s="1142"/>
      <c r="GY31" s="1142"/>
      <c r="GZ31" s="1142"/>
      <c r="HA31" s="1142"/>
      <c r="HB31" s="1142"/>
      <c r="HC31" s="1142"/>
      <c r="HD31" s="1142"/>
      <c r="HE31" s="1142"/>
      <c r="HF31" s="1142"/>
      <c r="HG31" s="1142"/>
      <c r="HH31" s="1142"/>
      <c r="HI31" s="1142"/>
      <c r="HJ31" s="1142"/>
      <c r="HK31" s="1142"/>
      <c r="HL31" s="1142"/>
      <c r="HM31" s="1142"/>
      <c r="HN31" s="1142"/>
      <c r="HO31" s="1142"/>
      <c r="HP31" s="1142"/>
      <c r="HQ31" s="1142"/>
      <c r="HR31" s="1142"/>
      <c r="HS31" s="1142"/>
      <c r="HT31" s="1142"/>
      <c r="HU31" s="1142"/>
      <c r="HV31" s="1142"/>
      <c r="HW31" s="1142"/>
      <c r="HX31" s="1142"/>
      <c r="HY31" s="1142"/>
      <c r="HZ31" s="1142"/>
      <c r="IA31" s="1142"/>
      <c r="IB31" s="1142"/>
      <c r="IC31" s="1142"/>
      <c r="ID31" s="1142"/>
      <c r="IE31" s="1142"/>
      <c r="IF31" s="1142"/>
      <c r="IG31" s="1142"/>
      <c r="IH31" s="1142"/>
      <c r="II31" s="1142"/>
      <c r="IJ31" s="1142"/>
      <c r="IK31" s="1142"/>
      <c r="IL31" s="1142"/>
      <c r="IM31" s="1142"/>
      <c r="IN31" s="1142"/>
      <c r="IO31" s="1142"/>
      <c r="IP31" s="1142"/>
      <c r="IQ31" s="1142"/>
      <c r="IR31" s="1142"/>
      <c r="IS31" s="1142"/>
      <c r="IT31" s="1142"/>
      <c r="IU31" s="1142"/>
      <c r="IV31" s="1142"/>
    </row>
    <row r="32" spans="1:256" s="294" customFormat="1" ht="408" customHeight="1" thickBot="1">
      <c r="A32" s="1688" t="s">
        <v>695</v>
      </c>
      <c r="B32" s="1676" t="s">
        <v>703</v>
      </c>
      <c r="C32" s="1676" t="s">
        <v>391</v>
      </c>
      <c r="D32" s="1733" t="s">
        <v>756</v>
      </c>
      <c r="E32" s="1734" t="s">
        <v>755</v>
      </c>
      <c r="F32" s="920"/>
      <c r="G32" s="921"/>
      <c r="H32" s="921"/>
      <c r="I32" s="921"/>
      <c r="J32" s="469">
        <v>1495198</v>
      </c>
      <c r="K32" s="1570">
        <v>1495198</v>
      </c>
      <c r="L32" s="1156"/>
      <c r="M32" s="1142"/>
      <c r="N32" s="1142"/>
      <c r="O32" s="1142"/>
      <c r="P32" s="1142"/>
      <c r="Q32" s="1142"/>
      <c r="R32" s="1142"/>
      <c r="S32" s="1142"/>
      <c r="T32" s="1142"/>
      <c r="U32" s="1142"/>
      <c r="V32" s="1142"/>
      <c r="W32" s="1142"/>
      <c r="X32" s="1142"/>
      <c r="Y32" s="1142"/>
      <c r="Z32" s="1142"/>
      <c r="AA32" s="1142"/>
      <c r="AB32" s="1142"/>
      <c r="AC32" s="1142"/>
      <c r="AD32" s="1142"/>
      <c r="AE32" s="1142"/>
      <c r="AF32" s="1142"/>
      <c r="AG32" s="1142"/>
      <c r="AH32" s="1142"/>
      <c r="AI32" s="1142"/>
      <c r="AJ32" s="1142"/>
      <c r="AK32" s="1142"/>
      <c r="AL32" s="1142"/>
      <c r="AM32" s="1142"/>
      <c r="AN32" s="1142"/>
      <c r="AO32" s="1142"/>
      <c r="AP32" s="1142"/>
      <c r="AQ32" s="1142"/>
      <c r="AR32" s="1142"/>
      <c r="AS32" s="1142"/>
      <c r="AT32" s="1142"/>
      <c r="AU32" s="1142"/>
      <c r="AV32" s="1142"/>
      <c r="AW32" s="1142"/>
      <c r="AX32" s="1142"/>
      <c r="AY32" s="1142"/>
      <c r="AZ32" s="1142"/>
      <c r="BA32" s="1142"/>
      <c r="BB32" s="1142"/>
      <c r="BC32" s="1142"/>
      <c r="BD32" s="1142"/>
      <c r="BE32" s="1142"/>
      <c r="BF32" s="1142"/>
      <c r="BG32" s="1142"/>
      <c r="BH32" s="1142"/>
      <c r="BI32" s="1142"/>
      <c r="BJ32" s="1142"/>
      <c r="BK32" s="1142"/>
      <c r="BL32" s="1142"/>
      <c r="BM32" s="1142"/>
      <c r="BN32" s="1142"/>
      <c r="BO32" s="1142"/>
      <c r="BP32" s="1142"/>
      <c r="BQ32" s="1142"/>
      <c r="BR32" s="1142"/>
      <c r="BS32" s="1142"/>
      <c r="BT32" s="1142"/>
      <c r="BU32" s="1142"/>
      <c r="BV32" s="1142"/>
      <c r="BW32" s="1142"/>
      <c r="BX32" s="1142"/>
      <c r="BY32" s="1142"/>
      <c r="BZ32" s="1142"/>
      <c r="CA32" s="1142"/>
      <c r="CB32" s="1142"/>
      <c r="CC32" s="1142"/>
      <c r="CD32" s="1142"/>
      <c r="CE32" s="1142"/>
      <c r="CF32" s="1142"/>
      <c r="CG32" s="1142"/>
      <c r="CH32" s="1142"/>
      <c r="CI32" s="1142"/>
      <c r="CJ32" s="1142"/>
      <c r="CK32" s="1142"/>
      <c r="CL32" s="1142"/>
      <c r="CM32" s="1142"/>
      <c r="CN32" s="1142"/>
      <c r="CO32" s="1142"/>
      <c r="CP32" s="1142"/>
      <c r="CQ32" s="1142"/>
      <c r="CR32" s="1142"/>
      <c r="CS32" s="1142"/>
      <c r="CT32" s="1142"/>
      <c r="CU32" s="1142"/>
      <c r="CV32" s="1142"/>
      <c r="CW32" s="1142"/>
      <c r="CX32" s="1142"/>
      <c r="CY32" s="1142"/>
      <c r="CZ32" s="1142"/>
      <c r="DA32" s="1142"/>
      <c r="DB32" s="1142"/>
      <c r="DC32" s="1142"/>
      <c r="DD32" s="1142"/>
      <c r="DE32" s="1142"/>
      <c r="DF32" s="1142"/>
      <c r="DG32" s="1142"/>
      <c r="DH32" s="1142"/>
      <c r="DI32" s="1142"/>
      <c r="DJ32" s="1142"/>
      <c r="DK32" s="1142"/>
      <c r="DL32" s="1142"/>
      <c r="DM32" s="1142"/>
      <c r="DN32" s="1142"/>
      <c r="DO32" s="1142"/>
      <c r="DP32" s="1142"/>
      <c r="DQ32" s="1142"/>
      <c r="DR32" s="1142"/>
      <c r="DS32" s="1142"/>
      <c r="DT32" s="1142"/>
      <c r="DU32" s="1142"/>
      <c r="DV32" s="1142"/>
      <c r="DW32" s="1142"/>
      <c r="DX32" s="1142"/>
      <c r="DY32" s="1142"/>
      <c r="DZ32" s="1142"/>
      <c r="EA32" s="1142"/>
      <c r="EB32" s="1142"/>
      <c r="EC32" s="1142"/>
      <c r="ED32" s="1142"/>
      <c r="EE32" s="1142"/>
      <c r="EF32" s="1142"/>
      <c r="EG32" s="1142"/>
      <c r="EH32" s="1142"/>
      <c r="EI32" s="1142"/>
      <c r="EJ32" s="1142"/>
      <c r="EK32" s="1142"/>
      <c r="EL32" s="1142"/>
      <c r="EM32" s="1142"/>
      <c r="EN32" s="1142"/>
      <c r="EO32" s="1142"/>
      <c r="EP32" s="1142"/>
      <c r="EQ32" s="1142"/>
      <c r="ER32" s="1142"/>
      <c r="ES32" s="1142"/>
      <c r="ET32" s="1142"/>
      <c r="EU32" s="1142"/>
      <c r="EV32" s="1142"/>
      <c r="EW32" s="1142"/>
      <c r="EX32" s="1142"/>
      <c r="EY32" s="1142"/>
      <c r="EZ32" s="1142"/>
      <c r="FA32" s="1142"/>
      <c r="FB32" s="1142"/>
      <c r="FC32" s="1142"/>
      <c r="FD32" s="1142"/>
      <c r="FE32" s="1142"/>
      <c r="FF32" s="1142"/>
      <c r="FG32" s="1142"/>
      <c r="FH32" s="1142"/>
      <c r="FI32" s="1142"/>
      <c r="FJ32" s="1142"/>
      <c r="FK32" s="1142"/>
      <c r="FL32" s="1142"/>
      <c r="FM32" s="1142"/>
      <c r="FN32" s="1142"/>
      <c r="FO32" s="1142"/>
      <c r="FP32" s="1142"/>
      <c r="FQ32" s="1142"/>
      <c r="FR32" s="1142"/>
      <c r="FS32" s="1142"/>
      <c r="FT32" s="1142"/>
      <c r="FU32" s="1142"/>
      <c r="FV32" s="1142"/>
      <c r="FW32" s="1142"/>
      <c r="FX32" s="1142"/>
      <c r="FY32" s="1142"/>
      <c r="FZ32" s="1142"/>
      <c r="GA32" s="1142"/>
      <c r="GB32" s="1142"/>
      <c r="GC32" s="1142"/>
      <c r="GD32" s="1142"/>
      <c r="GE32" s="1142"/>
      <c r="GF32" s="1142"/>
      <c r="GG32" s="1142"/>
      <c r="GH32" s="1142"/>
      <c r="GI32" s="1142"/>
      <c r="GJ32" s="1142"/>
      <c r="GK32" s="1142"/>
      <c r="GL32" s="1142"/>
      <c r="GM32" s="1142"/>
      <c r="GN32" s="1142"/>
      <c r="GO32" s="1142"/>
      <c r="GP32" s="1142"/>
      <c r="GQ32" s="1142"/>
      <c r="GR32" s="1142"/>
      <c r="GS32" s="1142"/>
      <c r="GT32" s="1142"/>
      <c r="GU32" s="1142"/>
      <c r="GV32" s="1142"/>
      <c r="GW32" s="1142"/>
      <c r="GX32" s="1142"/>
      <c r="GY32" s="1142"/>
      <c r="GZ32" s="1142"/>
      <c r="HA32" s="1142"/>
      <c r="HB32" s="1142"/>
      <c r="HC32" s="1142"/>
      <c r="HD32" s="1142"/>
      <c r="HE32" s="1142"/>
      <c r="HF32" s="1142"/>
      <c r="HG32" s="1142"/>
      <c r="HH32" s="1142"/>
      <c r="HI32" s="1142"/>
      <c r="HJ32" s="1142"/>
      <c r="HK32" s="1142"/>
      <c r="HL32" s="1142"/>
      <c r="HM32" s="1142"/>
      <c r="HN32" s="1142"/>
      <c r="HO32" s="1142"/>
      <c r="HP32" s="1142"/>
      <c r="HQ32" s="1142"/>
      <c r="HR32" s="1142"/>
      <c r="HS32" s="1142"/>
      <c r="HT32" s="1142"/>
      <c r="HU32" s="1142"/>
      <c r="HV32" s="1142"/>
      <c r="HW32" s="1142"/>
      <c r="HX32" s="1142"/>
      <c r="HY32" s="1142"/>
      <c r="HZ32" s="1142"/>
      <c r="IA32" s="1142"/>
      <c r="IB32" s="1142"/>
      <c r="IC32" s="1142"/>
      <c r="ID32" s="1142"/>
      <c r="IE32" s="1142"/>
      <c r="IF32" s="1142"/>
      <c r="IG32" s="1142"/>
      <c r="IH32" s="1142"/>
      <c r="II32" s="1142"/>
      <c r="IJ32" s="1142"/>
      <c r="IK32" s="1142"/>
      <c r="IL32" s="1142"/>
      <c r="IM32" s="1142"/>
      <c r="IN32" s="1142"/>
      <c r="IO32" s="1142"/>
      <c r="IP32" s="1142"/>
      <c r="IQ32" s="1142"/>
      <c r="IR32" s="1142"/>
      <c r="IS32" s="1142"/>
      <c r="IT32" s="1142"/>
      <c r="IU32" s="1142"/>
      <c r="IV32" s="1142"/>
    </row>
    <row r="33" spans="1:256" s="292" customFormat="1" ht="80.25" customHeight="1" thickBot="1">
      <c r="A33" s="1565" t="s">
        <v>10</v>
      </c>
      <c r="B33" s="1566" t="s">
        <v>560</v>
      </c>
      <c r="C33" s="1566" t="s">
        <v>560</v>
      </c>
      <c r="D33" s="1572" t="s">
        <v>568</v>
      </c>
      <c r="E33" s="1573"/>
      <c r="F33" s="1574"/>
      <c r="G33" s="1575"/>
      <c r="H33" s="1575"/>
      <c r="I33" s="1575"/>
      <c r="J33" s="1576">
        <f>J34</f>
        <v>23000</v>
      </c>
      <c r="K33" s="1576">
        <f>K34</f>
        <v>23000</v>
      </c>
      <c r="L33" s="1577"/>
      <c r="M33" s="1142"/>
      <c r="N33" s="1142"/>
      <c r="O33" s="1142"/>
      <c r="P33" s="1142"/>
      <c r="Q33" s="1142"/>
      <c r="R33" s="1142"/>
      <c r="S33" s="1142"/>
      <c r="T33" s="1142"/>
      <c r="U33" s="1142"/>
      <c r="V33" s="1142"/>
      <c r="W33" s="1142"/>
      <c r="X33" s="1142"/>
      <c r="Y33" s="1142"/>
      <c r="Z33" s="1142"/>
      <c r="AA33" s="1142"/>
      <c r="AB33" s="1142"/>
      <c r="AC33" s="1142"/>
      <c r="AD33" s="1142"/>
      <c r="AE33" s="1142"/>
      <c r="AF33" s="1142"/>
      <c r="AG33" s="1142"/>
      <c r="AH33" s="1142"/>
      <c r="AI33" s="1142"/>
      <c r="AJ33" s="1142"/>
      <c r="AK33" s="1142"/>
      <c r="AL33" s="1142"/>
      <c r="AM33" s="1142"/>
      <c r="AN33" s="1142"/>
      <c r="AO33" s="1142"/>
      <c r="AP33" s="1142"/>
      <c r="AQ33" s="1142"/>
      <c r="AR33" s="1142"/>
      <c r="AS33" s="1142"/>
      <c r="AT33" s="1142"/>
      <c r="AU33" s="1142"/>
      <c r="AV33" s="1142"/>
      <c r="AW33" s="1142"/>
      <c r="AX33" s="1142"/>
      <c r="AY33" s="1142"/>
      <c r="AZ33" s="1142"/>
      <c r="BA33" s="1142"/>
      <c r="BB33" s="1142"/>
      <c r="BC33" s="1142"/>
      <c r="BD33" s="1142"/>
      <c r="BE33" s="1142"/>
      <c r="BF33" s="1142"/>
      <c r="BG33" s="1142"/>
      <c r="BH33" s="1142"/>
      <c r="BI33" s="1142"/>
      <c r="BJ33" s="1142"/>
      <c r="BK33" s="1142"/>
      <c r="BL33" s="1142"/>
      <c r="BM33" s="1142"/>
      <c r="BN33" s="1142"/>
      <c r="BO33" s="1142"/>
      <c r="BP33" s="1142"/>
      <c r="BQ33" s="1142"/>
      <c r="BR33" s="1142"/>
      <c r="BS33" s="1142"/>
      <c r="BT33" s="1142"/>
      <c r="BU33" s="1142"/>
      <c r="BV33" s="1142"/>
      <c r="BW33" s="1142"/>
      <c r="BX33" s="1142"/>
      <c r="BY33" s="1142"/>
      <c r="BZ33" s="1142"/>
      <c r="CA33" s="1142"/>
      <c r="CB33" s="1142"/>
      <c r="CC33" s="1142"/>
      <c r="CD33" s="1142"/>
      <c r="CE33" s="1142"/>
      <c r="CF33" s="1142"/>
      <c r="CG33" s="1142"/>
      <c r="CH33" s="1142"/>
      <c r="CI33" s="1142"/>
      <c r="CJ33" s="1142"/>
      <c r="CK33" s="1142"/>
      <c r="CL33" s="1142"/>
      <c r="CM33" s="1142"/>
      <c r="CN33" s="1142"/>
      <c r="CO33" s="1142"/>
      <c r="CP33" s="1142"/>
      <c r="CQ33" s="1142"/>
      <c r="CR33" s="1142"/>
      <c r="CS33" s="1142"/>
      <c r="CT33" s="1142"/>
      <c r="CU33" s="1142"/>
      <c r="CV33" s="1142"/>
      <c r="CW33" s="1142"/>
      <c r="CX33" s="1142"/>
      <c r="CY33" s="1142"/>
      <c r="CZ33" s="1142"/>
      <c r="DA33" s="1142"/>
      <c r="DB33" s="1142"/>
      <c r="DC33" s="1142"/>
      <c r="DD33" s="1142"/>
      <c r="DE33" s="1142"/>
      <c r="DF33" s="1142"/>
      <c r="DG33" s="1142"/>
      <c r="DH33" s="1142"/>
      <c r="DI33" s="1142"/>
      <c r="DJ33" s="1142"/>
      <c r="DK33" s="1142"/>
      <c r="DL33" s="1142"/>
      <c r="DM33" s="1142"/>
      <c r="DN33" s="1142"/>
      <c r="DO33" s="1142"/>
      <c r="DP33" s="1142"/>
      <c r="DQ33" s="1142"/>
      <c r="DR33" s="1142"/>
      <c r="DS33" s="1142"/>
      <c r="DT33" s="1142"/>
      <c r="DU33" s="1142"/>
      <c r="DV33" s="1142"/>
      <c r="DW33" s="1142"/>
      <c r="DX33" s="1142"/>
      <c r="DY33" s="1142"/>
      <c r="DZ33" s="1142"/>
      <c r="EA33" s="1142"/>
      <c r="EB33" s="1142"/>
      <c r="EC33" s="1142"/>
      <c r="ED33" s="1142"/>
      <c r="EE33" s="1142"/>
      <c r="EF33" s="1142"/>
      <c r="EG33" s="1142"/>
      <c r="EH33" s="1142"/>
      <c r="EI33" s="1142"/>
      <c r="EJ33" s="1142"/>
      <c r="EK33" s="1142"/>
      <c r="EL33" s="1142"/>
      <c r="EM33" s="1142"/>
      <c r="EN33" s="1142"/>
      <c r="EO33" s="1142"/>
      <c r="EP33" s="1142"/>
      <c r="EQ33" s="1142"/>
      <c r="ER33" s="1142"/>
      <c r="ES33" s="1142"/>
      <c r="ET33" s="1142"/>
      <c r="EU33" s="1142"/>
      <c r="EV33" s="1142"/>
      <c r="EW33" s="1142"/>
      <c r="EX33" s="1142"/>
      <c r="EY33" s="1142"/>
      <c r="EZ33" s="1142"/>
      <c r="FA33" s="1142"/>
      <c r="FB33" s="1142"/>
      <c r="FC33" s="1142"/>
      <c r="FD33" s="1142"/>
      <c r="FE33" s="1142"/>
      <c r="FF33" s="1142"/>
      <c r="FG33" s="1142"/>
      <c r="FH33" s="1142"/>
      <c r="FI33" s="1142"/>
      <c r="FJ33" s="1142"/>
      <c r="FK33" s="1142"/>
      <c r="FL33" s="1142"/>
      <c r="FM33" s="1142"/>
      <c r="FN33" s="1142"/>
      <c r="FO33" s="1142"/>
      <c r="FP33" s="1142"/>
      <c r="FQ33" s="1142"/>
      <c r="FR33" s="1142"/>
      <c r="FS33" s="1142"/>
      <c r="FT33" s="1142"/>
      <c r="FU33" s="1142"/>
      <c r="FV33" s="1142"/>
      <c r="FW33" s="1142"/>
      <c r="FX33" s="1142"/>
      <c r="FY33" s="1142"/>
      <c r="FZ33" s="1142"/>
      <c r="GA33" s="1142"/>
      <c r="GB33" s="1142"/>
      <c r="GC33" s="1142"/>
      <c r="GD33" s="1142"/>
      <c r="GE33" s="1142"/>
      <c r="GF33" s="1142"/>
      <c r="GG33" s="1142"/>
      <c r="GH33" s="1142"/>
      <c r="GI33" s="1142"/>
      <c r="GJ33" s="1142"/>
      <c r="GK33" s="1142"/>
      <c r="GL33" s="1142"/>
      <c r="GM33" s="1142"/>
      <c r="GN33" s="1142"/>
      <c r="GO33" s="1142"/>
      <c r="GP33" s="1142"/>
      <c r="GQ33" s="1142"/>
      <c r="GR33" s="1142"/>
      <c r="GS33" s="1142"/>
      <c r="GT33" s="1142"/>
      <c r="GU33" s="1142"/>
      <c r="GV33" s="1142"/>
      <c r="GW33" s="1142"/>
      <c r="GX33" s="1142"/>
      <c r="GY33" s="1142"/>
      <c r="GZ33" s="1142"/>
      <c r="HA33" s="1142"/>
      <c r="HB33" s="1142"/>
      <c r="HC33" s="1142"/>
      <c r="HD33" s="1142"/>
      <c r="HE33" s="1142"/>
      <c r="HF33" s="1142"/>
      <c r="HG33" s="1142"/>
      <c r="HH33" s="1142"/>
      <c r="HI33" s="1142"/>
      <c r="HJ33" s="1142"/>
      <c r="HK33" s="1142"/>
      <c r="HL33" s="1142"/>
      <c r="HM33" s="1142"/>
      <c r="HN33" s="1142"/>
      <c r="HO33" s="1142"/>
      <c r="HP33" s="1142"/>
      <c r="HQ33" s="1142"/>
      <c r="HR33" s="1142"/>
      <c r="HS33" s="1142"/>
      <c r="HT33" s="1142"/>
      <c r="HU33" s="1142"/>
      <c r="HV33" s="1142"/>
      <c r="HW33" s="1142"/>
      <c r="HX33" s="1142"/>
      <c r="HY33" s="1142"/>
      <c r="HZ33" s="1142"/>
      <c r="IA33" s="1142"/>
      <c r="IB33" s="1142"/>
      <c r="IC33" s="1142"/>
      <c r="ID33" s="1142"/>
      <c r="IE33" s="1142"/>
      <c r="IF33" s="1142"/>
      <c r="IG33" s="1142"/>
      <c r="IH33" s="1142"/>
      <c r="II33" s="1142"/>
      <c r="IJ33" s="1142"/>
      <c r="IK33" s="1142"/>
      <c r="IL33" s="1142"/>
      <c r="IM33" s="1142"/>
      <c r="IN33" s="1142"/>
      <c r="IO33" s="1142"/>
      <c r="IP33" s="1142"/>
      <c r="IQ33" s="1142"/>
      <c r="IR33" s="1142"/>
      <c r="IS33" s="1142"/>
      <c r="IT33" s="1142"/>
      <c r="IU33" s="1142"/>
      <c r="IV33" s="1142"/>
    </row>
    <row r="34" spans="1:256" s="292" customFormat="1" ht="87" customHeight="1">
      <c r="A34" s="1578" t="s">
        <v>11</v>
      </c>
      <c r="B34" s="1579" t="s">
        <v>560</v>
      </c>
      <c r="C34" s="1579" t="s">
        <v>560</v>
      </c>
      <c r="D34" s="1580" t="s">
        <v>568</v>
      </c>
      <c r="E34" s="1581"/>
      <c r="F34" s="1582"/>
      <c r="G34" s="1583"/>
      <c r="H34" s="1583"/>
      <c r="I34" s="1583"/>
      <c r="J34" s="1584">
        <f>J35</f>
        <v>23000</v>
      </c>
      <c r="K34" s="1584">
        <f>K35</f>
        <v>23000</v>
      </c>
      <c r="L34" s="1585"/>
      <c r="M34" s="1142"/>
      <c r="N34" s="1142"/>
      <c r="O34" s="1142"/>
      <c r="P34" s="1142"/>
      <c r="Q34" s="1142"/>
      <c r="R34" s="1142"/>
      <c r="S34" s="1142"/>
      <c r="T34" s="1142"/>
      <c r="U34" s="1142"/>
      <c r="V34" s="1142"/>
      <c r="W34" s="1142"/>
      <c r="X34" s="1142"/>
      <c r="Y34" s="1142"/>
      <c r="Z34" s="1142"/>
      <c r="AA34" s="1142"/>
      <c r="AB34" s="1142"/>
      <c r="AC34" s="1142"/>
      <c r="AD34" s="1142"/>
      <c r="AE34" s="1142"/>
      <c r="AF34" s="1142"/>
      <c r="AG34" s="1142"/>
      <c r="AH34" s="1142"/>
      <c r="AI34" s="1142"/>
      <c r="AJ34" s="1142"/>
      <c r="AK34" s="1142"/>
      <c r="AL34" s="1142"/>
      <c r="AM34" s="1142"/>
      <c r="AN34" s="1142"/>
      <c r="AO34" s="1142"/>
      <c r="AP34" s="1142"/>
      <c r="AQ34" s="1142"/>
      <c r="AR34" s="1142"/>
      <c r="AS34" s="1142"/>
      <c r="AT34" s="1142"/>
      <c r="AU34" s="1142"/>
      <c r="AV34" s="1142"/>
      <c r="AW34" s="1142"/>
      <c r="AX34" s="1142"/>
      <c r="AY34" s="1142"/>
      <c r="AZ34" s="1142"/>
      <c r="BA34" s="1142"/>
      <c r="BB34" s="1142"/>
      <c r="BC34" s="1142"/>
      <c r="BD34" s="1142"/>
      <c r="BE34" s="1142"/>
      <c r="BF34" s="1142"/>
      <c r="BG34" s="1142"/>
      <c r="BH34" s="1142"/>
      <c r="BI34" s="1142"/>
      <c r="BJ34" s="1142"/>
      <c r="BK34" s="1142"/>
      <c r="BL34" s="1142"/>
      <c r="BM34" s="1142"/>
      <c r="BN34" s="1142"/>
      <c r="BO34" s="1142"/>
      <c r="BP34" s="1142"/>
      <c r="BQ34" s="1142"/>
      <c r="BR34" s="1142"/>
      <c r="BS34" s="1142"/>
      <c r="BT34" s="1142"/>
      <c r="BU34" s="1142"/>
      <c r="BV34" s="1142"/>
      <c r="BW34" s="1142"/>
      <c r="BX34" s="1142"/>
      <c r="BY34" s="1142"/>
      <c r="BZ34" s="1142"/>
      <c r="CA34" s="1142"/>
      <c r="CB34" s="1142"/>
      <c r="CC34" s="1142"/>
      <c r="CD34" s="1142"/>
      <c r="CE34" s="1142"/>
      <c r="CF34" s="1142"/>
      <c r="CG34" s="1142"/>
      <c r="CH34" s="1142"/>
      <c r="CI34" s="1142"/>
      <c r="CJ34" s="1142"/>
      <c r="CK34" s="1142"/>
      <c r="CL34" s="1142"/>
      <c r="CM34" s="1142"/>
      <c r="CN34" s="1142"/>
      <c r="CO34" s="1142"/>
      <c r="CP34" s="1142"/>
      <c r="CQ34" s="1142"/>
      <c r="CR34" s="1142"/>
      <c r="CS34" s="1142"/>
      <c r="CT34" s="1142"/>
      <c r="CU34" s="1142"/>
      <c r="CV34" s="1142"/>
      <c r="CW34" s="1142"/>
      <c r="CX34" s="1142"/>
      <c r="CY34" s="1142"/>
      <c r="CZ34" s="1142"/>
      <c r="DA34" s="1142"/>
      <c r="DB34" s="1142"/>
      <c r="DC34" s="1142"/>
      <c r="DD34" s="1142"/>
      <c r="DE34" s="1142"/>
      <c r="DF34" s="1142"/>
      <c r="DG34" s="1142"/>
      <c r="DH34" s="1142"/>
      <c r="DI34" s="1142"/>
      <c r="DJ34" s="1142"/>
      <c r="DK34" s="1142"/>
      <c r="DL34" s="1142"/>
      <c r="DM34" s="1142"/>
      <c r="DN34" s="1142"/>
      <c r="DO34" s="1142"/>
      <c r="DP34" s="1142"/>
      <c r="DQ34" s="1142"/>
      <c r="DR34" s="1142"/>
      <c r="DS34" s="1142"/>
      <c r="DT34" s="1142"/>
      <c r="DU34" s="1142"/>
      <c r="DV34" s="1142"/>
      <c r="DW34" s="1142"/>
      <c r="DX34" s="1142"/>
      <c r="DY34" s="1142"/>
      <c r="DZ34" s="1142"/>
      <c r="EA34" s="1142"/>
      <c r="EB34" s="1142"/>
      <c r="EC34" s="1142"/>
      <c r="ED34" s="1142"/>
      <c r="EE34" s="1142"/>
      <c r="EF34" s="1142"/>
      <c r="EG34" s="1142"/>
      <c r="EH34" s="1142"/>
      <c r="EI34" s="1142"/>
      <c r="EJ34" s="1142"/>
      <c r="EK34" s="1142"/>
      <c r="EL34" s="1142"/>
      <c r="EM34" s="1142"/>
      <c r="EN34" s="1142"/>
      <c r="EO34" s="1142"/>
      <c r="EP34" s="1142"/>
      <c r="EQ34" s="1142"/>
      <c r="ER34" s="1142"/>
      <c r="ES34" s="1142"/>
      <c r="ET34" s="1142"/>
      <c r="EU34" s="1142"/>
      <c r="EV34" s="1142"/>
      <c r="EW34" s="1142"/>
      <c r="EX34" s="1142"/>
      <c r="EY34" s="1142"/>
      <c r="EZ34" s="1142"/>
      <c r="FA34" s="1142"/>
      <c r="FB34" s="1142"/>
      <c r="FC34" s="1142"/>
      <c r="FD34" s="1142"/>
      <c r="FE34" s="1142"/>
      <c r="FF34" s="1142"/>
      <c r="FG34" s="1142"/>
      <c r="FH34" s="1142"/>
      <c r="FI34" s="1142"/>
      <c r="FJ34" s="1142"/>
      <c r="FK34" s="1142"/>
      <c r="FL34" s="1142"/>
      <c r="FM34" s="1142"/>
      <c r="FN34" s="1142"/>
      <c r="FO34" s="1142"/>
      <c r="FP34" s="1142"/>
      <c r="FQ34" s="1142"/>
      <c r="FR34" s="1142"/>
      <c r="FS34" s="1142"/>
      <c r="FT34" s="1142"/>
      <c r="FU34" s="1142"/>
      <c r="FV34" s="1142"/>
      <c r="FW34" s="1142"/>
      <c r="FX34" s="1142"/>
      <c r="FY34" s="1142"/>
      <c r="FZ34" s="1142"/>
      <c r="GA34" s="1142"/>
      <c r="GB34" s="1142"/>
      <c r="GC34" s="1142"/>
      <c r="GD34" s="1142"/>
      <c r="GE34" s="1142"/>
      <c r="GF34" s="1142"/>
      <c r="GG34" s="1142"/>
      <c r="GH34" s="1142"/>
      <c r="GI34" s="1142"/>
      <c r="GJ34" s="1142"/>
      <c r="GK34" s="1142"/>
      <c r="GL34" s="1142"/>
      <c r="GM34" s="1142"/>
      <c r="GN34" s="1142"/>
      <c r="GO34" s="1142"/>
      <c r="GP34" s="1142"/>
      <c r="GQ34" s="1142"/>
      <c r="GR34" s="1142"/>
      <c r="GS34" s="1142"/>
      <c r="GT34" s="1142"/>
      <c r="GU34" s="1142"/>
      <c r="GV34" s="1142"/>
      <c r="GW34" s="1142"/>
      <c r="GX34" s="1142"/>
      <c r="GY34" s="1142"/>
      <c r="GZ34" s="1142"/>
      <c r="HA34" s="1142"/>
      <c r="HB34" s="1142"/>
      <c r="HC34" s="1142"/>
      <c r="HD34" s="1142"/>
      <c r="HE34" s="1142"/>
      <c r="HF34" s="1142"/>
      <c r="HG34" s="1142"/>
      <c r="HH34" s="1142"/>
      <c r="HI34" s="1142"/>
      <c r="HJ34" s="1142"/>
      <c r="HK34" s="1142"/>
      <c r="HL34" s="1142"/>
      <c r="HM34" s="1142"/>
      <c r="HN34" s="1142"/>
      <c r="HO34" s="1142"/>
      <c r="HP34" s="1142"/>
      <c r="HQ34" s="1142"/>
      <c r="HR34" s="1142"/>
      <c r="HS34" s="1142"/>
      <c r="HT34" s="1142"/>
      <c r="HU34" s="1142"/>
      <c r="HV34" s="1142"/>
      <c r="HW34" s="1142"/>
      <c r="HX34" s="1142"/>
      <c r="HY34" s="1142"/>
      <c r="HZ34" s="1142"/>
      <c r="IA34" s="1142"/>
      <c r="IB34" s="1142"/>
      <c r="IC34" s="1142"/>
      <c r="ID34" s="1142"/>
      <c r="IE34" s="1142"/>
      <c r="IF34" s="1142"/>
      <c r="IG34" s="1142"/>
      <c r="IH34" s="1142"/>
      <c r="II34" s="1142"/>
      <c r="IJ34" s="1142"/>
      <c r="IK34" s="1142"/>
      <c r="IL34" s="1142"/>
      <c r="IM34" s="1142"/>
      <c r="IN34" s="1142"/>
      <c r="IO34" s="1142"/>
      <c r="IP34" s="1142"/>
      <c r="IQ34" s="1142"/>
      <c r="IR34" s="1142"/>
      <c r="IS34" s="1142"/>
      <c r="IT34" s="1142"/>
      <c r="IU34" s="1142"/>
      <c r="IV34" s="1142"/>
    </row>
    <row r="35" spans="1:256" s="292" customFormat="1" ht="45.75" customHeight="1" thickBot="1">
      <c r="A35" s="1590" t="s">
        <v>48</v>
      </c>
      <c r="B35" s="1683" t="s">
        <v>146</v>
      </c>
      <c r="C35" s="1683" t="s">
        <v>147</v>
      </c>
      <c r="D35" s="1591" t="s">
        <v>148</v>
      </c>
      <c r="E35" s="830" t="s">
        <v>181</v>
      </c>
      <c r="F35" s="1592"/>
      <c r="G35" s="1593"/>
      <c r="H35" s="1593"/>
      <c r="I35" s="1593"/>
      <c r="J35" s="1594">
        <v>23000</v>
      </c>
      <c r="K35" s="1595">
        <v>23000</v>
      </c>
      <c r="L35" s="1596"/>
      <c r="M35" s="1142"/>
      <c r="N35" s="1142"/>
      <c r="O35" s="1142"/>
      <c r="P35" s="1142"/>
      <c r="Q35" s="1142"/>
      <c r="R35" s="1142"/>
      <c r="S35" s="1142"/>
      <c r="T35" s="1142"/>
      <c r="U35" s="1142"/>
      <c r="V35" s="1142"/>
      <c r="W35" s="1142"/>
      <c r="X35" s="1142"/>
      <c r="Y35" s="1142"/>
      <c r="Z35" s="1142"/>
      <c r="AA35" s="1142"/>
      <c r="AB35" s="1142"/>
      <c r="AC35" s="1142"/>
      <c r="AD35" s="1142"/>
      <c r="AE35" s="1142"/>
      <c r="AF35" s="1142"/>
      <c r="AG35" s="1142"/>
      <c r="AH35" s="1142"/>
      <c r="AI35" s="1142"/>
      <c r="AJ35" s="1142"/>
      <c r="AK35" s="1142"/>
      <c r="AL35" s="1142"/>
      <c r="AM35" s="1142"/>
      <c r="AN35" s="1142"/>
      <c r="AO35" s="1142"/>
      <c r="AP35" s="1142"/>
      <c r="AQ35" s="1142"/>
      <c r="AR35" s="1142"/>
      <c r="AS35" s="1142"/>
      <c r="AT35" s="1142"/>
      <c r="AU35" s="1142"/>
      <c r="AV35" s="1142"/>
      <c r="AW35" s="1142"/>
      <c r="AX35" s="1142"/>
      <c r="AY35" s="1142"/>
      <c r="AZ35" s="1142"/>
      <c r="BA35" s="1142"/>
      <c r="BB35" s="1142"/>
      <c r="BC35" s="1142"/>
      <c r="BD35" s="1142"/>
      <c r="BE35" s="1142"/>
      <c r="BF35" s="1142"/>
      <c r="BG35" s="1142"/>
      <c r="BH35" s="1142"/>
      <c r="BI35" s="1142"/>
      <c r="BJ35" s="1142"/>
      <c r="BK35" s="1142"/>
      <c r="BL35" s="1142"/>
      <c r="BM35" s="1142"/>
      <c r="BN35" s="1142"/>
      <c r="BO35" s="1142"/>
      <c r="BP35" s="1142"/>
      <c r="BQ35" s="1142"/>
      <c r="BR35" s="1142"/>
      <c r="BS35" s="1142"/>
      <c r="BT35" s="1142"/>
      <c r="BU35" s="1142"/>
      <c r="BV35" s="1142"/>
      <c r="BW35" s="1142"/>
      <c r="BX35" s="1142"/>
      <c r="BY35" s="1142"/>
      <c r="BZ35" s="1142"/>
      <c r="CA35" s="1142"/>
      <c r="CB35" s="1142"/>
      <c r="CC35" s="1142"/>
      <c r="CD35" s="1142"/>
      <c r="CE35" s="1142"/>
      <c r="CF35" s="1142"/>
      <c r="CG35" s="1142"/>
      <c r="CH35" s="1142"/>
      <c r="CI35" s="1142"/>
      <c r="CJ35" s="1142"/>
      <c r="CK35" s="1142"/>
      <c r="CL35" s="1142"/>
      <c r="CM35" s="1142"/>
      <c r="CN35" s="1142"/>
      <c r="CO35" s="1142"/>
      <c r="CP35" s="1142"/>
      <c r="CQ35" s="1142"/>
      <c r="CR35" s="1142"/>
      <c r="CS35" s="1142"/>
      <c r="CT35" s="1142"/>
      <c r="CU35" s="1142"/>
      <c r="CV35" s="1142"/>
      <c r="CW35" s="1142"/>
      <c r="CX35" s="1142"/>
      <c r="CY35" s="1142"/>
      <c r="CZ35" s="1142"/>
      <c r="DA35" s="1142"/>
      <c r="DB35" s="1142"/>
      <c r="DC35" s="1142"/>
      <c r="DD35" s="1142"/>
      <c r="DE35" s="1142"/>
      <c r="DF35" s="1142"/>
      <c r="DG35" s="1142"/>
      <c r="DH35" s="1142"/>
      <c r="DI35" s="1142"/>
      <c r="DJ35" s="1142"/>
      <c r="DK35" s="1142"/>
      <c r="DL35" s="1142"/>
      <c r="DM35" s="1142"/>
      <c r="DN35" s="1142"/>
      <c r="DO35" s="1142"/>
      <c r="DP35" s="1142"/>
      <c r="DQ35" s="1142"/>
      <c r="DR35" s="1142"/>
      <c r="DS35" s="1142"/>
      <c r="DT35" s="1142"/>
      <c r="DU35" s="1142"/>
      <c r="DV35" s="1142"/>
      <c r="DW35" s="1142"/>
      <c r="DX35" s="1142"/>
      <c r="DY35" s="1142"/>
      <c r="DZ35" s="1142"/>
      <c r="EA35" s="1142"/>
      <c r="EB35" s="1142"/>
      <c r="EC35" s="1142"/>
      <c r="ED35" s="1142"/>
      <c r="EE35" s="1142"/>
      <c r="EF35" s="1142"/>
      <c r="EG35" s="1142"/>
      <c r="EH35" s="1142"/>
      <c r="EI35" s="1142"/>
      <c r="EJ35" s="1142"/>
      <c r="EK35" s="1142"/>
      <c r="EL35" s="1142"/>
      <c r="EM35" s="1142"/>
      <c r="EN35" s="1142"/>
      <c r="EO35" s="1142"/>
      <c r="EP35" s="1142"/>
      <c r="EQ35" s="1142"/>
      <c r="ER35" s="1142"/>
      <c r="ES35" s="1142"/>
      <c r="ET35" s="1142"/>
      <c r="EU35" s="1142"/>
      <c r="EV35" s="1142"/>
      <c r="EW35" s="1142"/>
      <c r="EX35" s="1142"/>
      <c r="EY35" s="1142"/>
      <c r="EZ35" s="1142"/>
      <c r="FA35" s="1142"/>
      <c r="FB35" s="1142"/>
      <c r="FC35" s="1142"/>
      <c r="FD35" s="1142"/>
      <c r="FE35" s="1142"/>
      <c r="FF35" s="1142"/>
      <c r="FG35" s="1142"/>
      <c r="FH35" s="1142"/>
      <c r="FI35" s="1142"/>
      <c r="FJ35" s="1142"/>
      <c r="FK35" s="1142"/>
      <c r="FL35" s="1142"/>
      <c r="FM35" s="1142"/>
      <c r="FN35" s="1142"/>
      <c r="FO35" s="1142"/>
      <c r="FP35" s="1142"/>
      <c r="FQ35" s="1142"/>
      <c r="FR35" s="1142"/>
      <c r="FS35" s="1142"/>
      <c r="FT35" s="1142"/>
      <c r="FU35" s="1142"/>
      <c r="FV35" s="1142"/>
      <c r="FW35" s="1142"/>
      <c r="FX35" s="1142"/>
      <c r="FY35" s="1142"/>
      <c r="FZ35" s="1142"/>
      <c r="GA35" s="1142"/>
      <c r="GB35" s="1142"/>
      <c r="GC35" s="1142"/>
      <c r="GD35" s="1142"/>
      <c r="GE35" s="1142"/>
      <c r="GF35" s="1142"/>
      <c r="GG35" s="1142"/>
      <c r="GH35" s="1142"/>
      <c r="GI35" s="1142"/>
      <c r="GJ35" s="1142"/>
      <c r="GK35" s="1142"/>
      <c r="GL35" s="1142"/>
      <c r="GM35" s="1142"/>
      <c r="GN35" s="1142"/>
      <c r="GO35" s="1142"/>
      <c r="GP35" s="1142"/>
      <c r="GQ35" s="1142"/>
      <c r="GR35" s="1142"/>
      <c r="GS35" s="1142"/>
      <c r="GT35" s="1142"/>
      <c r="GU35" s="1142"/>
      <c r="GV35" s="1142"/>
      <c r="GW35" s="1142"/>
      <c r="GX35" s="1142"/>
      <c r="GY35" s="1142"/>
      <c r="GZ35" s="1142"/>
      <c r="HA35" s="1142"/>
      <c r="HB35" s="1142"/>
      <c r="HC35" s="1142"/>
      <c r="HD35" s="1142"/>
      <c r="HE35" s="1142"/>
      <c r="HF35" s="1142"/>
      <c r="HG35" s="1142"/>
      <c r="HH35" s="1142"/>
      <c r="HI35" s="1142"/>
      <c r="HJ35" s="1142"/>
      <c r="HK35" s="1142"/>
      <c r="HL35" s="1142"/>
      <c r="HM35" s="1142"/>
      <c r="HN35" s="1142"/>
      <c r="HO35" s="1142"/>
      <c r="HP35" s="1142"/>
      <c r="HQ35" s="1142"/>
      <c r="HR35" s="1142"/>
      <c r="HS35" s="1142"/>
      <c r="HT35" s="1142"/>
      <c r="HU35" s="1142"/>
      <c r="HV35" s="1142"/>
      <c r="HW35" s="1142"/>
      <c r="HX35" s="1142"/>
      <c r="HY35" s="1142"/>
      <c r="HZ35" s="1142"/>
      <c r="IA35" s="1142"/>
      <c r="IB35" s="1142"/>
      <c r="IC35" s="1142"/>
      <c r="ID35" s="1142"/>
      <c r="IE35" s="1142"/>
      <c r="IF35" s="1142"/>
      <c r="IG35" s="1142"/>
      <c r="IH35" s="1142"/>
      <c r="II35" s="1142"/>
      <c r="IJ35" s="1142"/>
      <c r="IK35" s="1142"/>
      <c r="IL35" s="1142"/>
      <c r="IM35" s="1142"/>
      <c r="IN35" s="1142"/>
      <c r="IO35" s="1142"/>
      <c r="IP35" s="1142"/>
      <c r="IQ35" s="1142"/>
      <c r="IR35" s="1142"/>
      <c r="IS35" s="1142"/>
      <c r="IT35" s="1142"/>
      <c r="IU35" s="1142"/>
      <c r="IV35" s="1142"/>
    </row>
    <row r="36" spans="1:256" s="292" customFormat="1" ht="74.25" customHeight="1" thickBot="1">
      <c r="A36" s="325" t="s">
        <v>100</v>
      </c>
      <c r="B36" s="823"/>
      <c r="C36" s="823"/>
      <c r="D36" s="1157" t="s">
        <v>354</v>
      </c>
      <c r="E36" s="923"/>
      <c r="F36" s="328"/>
      <c r="G36" s="326"/>
      <c r="H36" s="326"/>
      <c r="I36" s="326"/>
      <c r="J36" s="661">
        <f>J37</f>
        <v>1548794</v>
      </c>
      <c r="K36" s="661">
        <f>K37</f>
        <v>1119375.95</v>
      </c>
      <c r="L36" s="114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spans="1:256" s="292" customFormat="1" ht="86.25" customHeight="1">
      <c r="A37" s="848" t="s">
        <v>101</v>
      </c>
      <c r="B37" s="849"/>
      <c r="C37" s="849"/>
      <c r="D37" s="1158" t="s">
        <v>354</v>
      </c>
      <c r="E37" s="850"/>
      <c r="F37" s="851"/>
      <c r="G37" s="852"/>
      <c r="H37" s="852"/>
      <c r="I37" s="852"/>
      <c r="J37" s="590">
        <f>SUM(J38:J40)</f>
        <v>1548794</v>
      </c>
      <c r="K37" s="590">
        <f>SUM(K38:K40)</f>
        <v>1119375.95</v>
      </c>
      <c r="L37" s="1159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spans="1:256" s="292" customFormat="1" ht="60.75">
      <c r="A38" s="327" t="s">
        <v>102</v>
      </c>
      <c r="B38" s="829" t="s">
        <v>87</v>
      </c>
      <c r="C38" s="829" t="s">
        <v>195</v>
      </c>
      <c r="D38" s="1145" t="s">
        <v>13</v>
      </c>
      <c r="E38" s="830" t="s">
        <v>181</v>
      </c>
      <c r="F38" s="853"/>
      <c r="G38" s="854"/>
      <c r="H38" s="854"/>
      <c r="I38" s="854"/>
      <c r="J38" s="589">
        <v>23000</v>
      </c>
      <c r="K38" s="1561">
        <v>23000</v>
      </c>
      <c r="L38" s="1160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</row>
    <row r="39" spans="1:256" s="292" customFormat="1" ht="93">
      <c r="A39" s="1688" t="s">
        <v>698</v>
      </c>
      <c r="B39" s="1676" t="s">
        <v>397</v>
      </c>
      <c r="C39" s="1676" t="s">
        <v>213</v>
      </c>
      <c r="D39" s="1597" t="s">
        <v>395</v>
      </c>
      <c r="E39" s="830" t="s">
        <v>757</v>
      </c>
      <c r="F39" s="853"/>
      <c r="G39" s="854"/>
      <c r="H39" s="854"/>
      <c r="I39" s="854"/>
      <c r="J39" s="589">
        <v>429418</v>
      </c>
      <c r="K39" s="1561"/>
      <c r="L39" s="1160"/>
      <c r="M39" s="1142"/>
      <c r="N39" s="1142"/>
      <c r="O39" s="1142"/>
      <c r="P39" s="1142"/>
      <c r="Q39" s="1142"/>
      <c r="R39" s="1142"/>
      <c r="S39" s="1142"/>
      <c r="T39" s="1142"/>
      <c r="U39" s="1142"/>
      <c r="V39" s="1142"/>
      <c r="W39" s="1142"/>
      <c r="X39" s="1142"/>
      <c r="Y39" s="1142"/>
      <c r="Z39" s="1142"/>
      <c r="AA39" s="1142"/>
      <c r="AB39" s="1142"/>
      <c r="AC39" s="1142"/>
      <c r="AD39" s="1142"/>
      <c r="AE39" s="1142"/>
      <c r="AF39" s="1142"/>
      <c r="AG39" s="1142"/>
      <c r="AH39" s="1142"/>
      <c r="AI39" s="1142"/>
      <c r="AJ39" s="1142"/>
      <c r="AK39" s="1142"/>
      <c r="AL39" s="1142"/>
      <c r="AM39" s="1142"/>
      <c r="AN39" s="1142"/>
      <c r="AO39" s="1142"/>
      <c r="AP39" s="1142"/>
      <c r="AQ39" s="1142"/>
      <c r="AR39" s="1142"/>
      <c r="AS39" s="1142"/>
      <c r="AT39" s="1142"/>
      <c r="AU39" s="1142"/>
      <c r="AV39" s="1142"/>
      <c r="AW39" s="1142"/>
      <c r="AX39" s="1142"/>
      <c r="AY39" s="1142"/>
      <c r="AZ39" s="1142"/>
      <c r="BA39" s="1142"/>
      <c r="BB39" s="1142"/>
      <c r="BC39" s="1142"/>
      <c r="BD39" s="1142"/>
      <c r="BE39" s="1142"/>
      <c r="BF39" s="1142"/>
      <c r="BG39" s="1142"/>
      <c r="BH39" s="1142"/>
      <c r="BI39" s="1142"/>
      <c r="BJ39" s="1142"/>
      <c r="BK39" s="1142"/>
      <c r="BL39" s="1142"/>
      <c r="BM39" s="1142"/>
      <c r="BN39" s="1142"/>
      <c r="BO39" s="1142"/>
      <c r="BP39" s="1142"/>
      <c r="BQ39" s="1142"/>
      <c r="BR39" s="1142"/>
      <c r="BS39" s="1142"/>
      <c r="BT39" s="1142"/>
      <c r="BU39" s="1142"/>
      <c r="BV39" s="1142"/>
      <c r="BW39" s="1142"/>
      <c r="BX39" s="1142"/>
      <c r="BY39" s="1142"/>
      <c r="BZ39" s="1142"/>
      <c r="CA39" s="1142"/>
      <c r="CB39" s="1142"/>
      <c r="CC39" s="1142"/>
      <c r="CD39" s="1142"/>
      <c r="CE39" s="1142"/>
      <c r="CF39" s="1142"/>
      <c r="CG39" s="1142"/>
      <c r="CH39" s="1142"/>
      <c r="CI39" s="1142"/>
      <c r="CJ39" s="1142"/>
      <c r="CK39" s="1142"/>
      <c r="CL39" s="1142"/>
      <c r="CM39" s="1142"/>
      <c r="CN39" s="1142"/>
      <c r="CO39" s="1142"/>
      <c r="CP39" s="1142"/>
      <c r="CQ39" s="1142"/>
      <c r="CR39" s="1142"/>
      <c r="CS39" s="1142"/>
      <c r="CT39" s="1142"/>
      <c r="CU39" s="1142"/>
      <c r="CV39" s="1142"/>
      <c r="CW39" s="1142"/>
      <c r="CX39" s="1142"/>
      <c r="CY39" s="1142"/>
      <c r="CZ39" s="1142"/>
      <c r="DA39" s="1142"/>
      <c r="DB39" s="1142"/>
      <c r="DC39" s="1142"/>
      <c r="DD39" s="1142"/>
      <c r="DE39" s="1142"/>
      <c r="DF39" s="1142"/>
      <c r="DG39" s="1142"/>
      <c r="DH39" s="1142"/>
      <c r="DI39" s="1142"/>
      <c r="DJ39" s="1142"/>
      <c r="DK39" s="1142"/>
      <c r="DL39" s="1142"/>
      <c r="DM39" s="1142"/>
      <c r="DN39" s="1142"/>
      <c r="DO39" s="1142"/>
      <c r="DP39" s="1142"/>
      <c r="DQ39" s="1142"/>
      <c r="DR39" s="1142"/>
      <c r="DS39" s="1142"/>
      <c r="DT39" s="1142"/>
      <c r="DU39" s="1142"/>
      <c r="DV39" s="1142"/>
      <c r="DW39" s="1142"/>
      <c r="DX39" s="1142"/>
      <c r="DY39" s="1142"/>
      <c r="DZ39" s="1142"/>
      <c r="EA39" s="1142"/>
      <c r="EB39" s="1142"/>
      <c r="EC39" s="1142"/>
      <c r="ED39" s="1142"/>
      <c r="EE39" s="1142"/>
      <c r="EF39" s="1142"/>
      <c r="EG39" s="1142"/>
      <c r="EH39" s="1142"/>
      <c r="EI39" s="1142"/>
      <c r="EJ39" s="1142"/>
      <c r="EK39" s="1142"/>
      <c r="EL39" s="1142"/>
      <c r="EM39" s="1142"/>
      <c r="EN39" s="1142"/>
      <c r="EO39" s="1142"/>
      <c r="EP39" s="1142"/>
      <c r="EQ39" s="1142"/>
      <c r="ER39" s="1142"/>
      <c r="ES39" s="1142"/>
      <c r="ET39" s="1142"/>
      <c r="EU39" s="1142"/>
      <c r="EV39" s="1142"/>
      <c r="EW39" s="1142"/>
      <c r="EX39" s="1142"/>
      <c r="EY39" s="1142"/>
      <c r="EZ39" s="1142"/>
      <c r="FA39" s="1142"/>
      <c r="FB39" s="1142"/>
      <c r="FC39" s="1142"/>
      <c r="FD39" s="1142"/>
      <c r="FE39" s="1142"/>
      <c r="FF39" s="1142"/>
      <c r="FG39" s="1142"/>
      <c r="FH39" s="1142"/>
      <c r="FI39" s="1142"/>
      <c r="FJ39" s="1142"/>
      <c r="FK39" s="1142"/>
      <c r="FL39" s="1142"/>
      <c r="FM39" s="1142"/>
      <c r="FN39" s="1142"/>
      <c r="FO39" s="1142"/>
      <c r="FP39" s="1142"/>
      <c r="FQ39" s="1142"/>
      <c r="FR39" s="1142"/>
      <c r="FS39" s="1142"/>
      <c r="FT39" s="1142"/>
      <c r="FU39" s="1142"/>
      <c r="FV39" s="1142"/>
      <c r="FW39" s="1142"/>
      <c r="FX39" s="1142"/>
      <c r="FY39" s="1142"/>
      <c r="FZ39" s="1142"/>
      <c r="GA39" s="1142"/>
      <c r="GB39" s="1142"/>
      <c r="GC39" s="1142"/>
      <c r="GD39" s="1142"/>
      <c r="GE39" s="1142"/>
      <c r="GF39" s="1142"/>
      <c r="GG39" s="1142"/>
      <c r="GH39" s="1142"/>
      <c r="GI39" s="1142"/>
      <c r="GJ39" s="1142"/>
      <c r="GK39" s="1142"/>
      <c r="GL39" s="1142"/>
      <c r="GM39" s="1142"/>
      <c r="GN39" s="1142"/>
      <c r="GO39" s="1142"/>
      <c r="GP39" s="1142"/>
      <c r="GQ39" s="1142"/>
      <c r="GR39" s="1142"/>
      <c r="GS39" s="1142"/>
      <c r="GT39" s="1142"/>
      <c r="GU39" s="1142"/>
      <c r="GV39" s="1142"/>
      <c r="GW39" s="1142"/>
      <c r="GX39" s="1142"/>
      <c r="GY39" s="1142"/>
      <c r="GZ39" s="1142"/>
      <c r="HA39" s="1142"/>
      <c r="HB39" s="1142"/>
      <c r="HC39" s="1142"/>
      <c r="HD39" s="1142"/>
      <c r="HE39" s="1142"/>
      <c r="HF39" s="1142"/>
      <c r="HG39" s="1142"/>
      <c r="HH39" s="1142"/>
      <c r="HI39" s="1142"/>
      <c r="HJ39" s="1142"/>
      <c r="HK39" s="1142"/>
      <c r="HL39" s="1142"/>
      <c r="HM39" s="1142"/>
      <c r="HN39" s="1142"/>
      <c r="HO39" s="1142"/>
      <c r="HP39" s="1142"/>
      <c r="HQ39" s="1142"/>
      <c r="HR39" s="1142"/>
      <c r="HS39" s="1142"/>
      <c r="HT39" s="1142"/>
      <c r="HU39" s="1142"/>
      <c r="HV39" s="1142"/>
      <c r="HW39" s="1142"/>
      <c r="HX39" s="1142"/>
      <c r="HY39" s="1142"/>
      <c r="HZ39" s="1142"/>
      <c r="IA39" s="1142"/>
      <c r="IB39" s="1142"/>
      <c r="IC39" s="1142"/>
      <c r="ID39" s="1142"/>
      <c r="IE39" s="1142"/>
      <c r="IF39" s="1142"/>
      <c r="IG39" s="1142"/>
      <c r="IH39" s="1142"/>
      <c r="II39" s="1142"/>
      <c r="IJ39" s="1142"/>
      <c r="IK39" s="1142"/>
      <c r="IL39" s="1142"/>
      <c r="IM39" s="1142"/>
      <c r="IN39" s="1142"/>
      <c r="IO39" s="1142"/>
      <c r="IP39" s="1142"/>
      <c r="IQ39" s="1142"/>
      <c r="IR39" s="1142"/>
      <c r="IS39" s="1142"/>
      <c r="IT39" s="1142"/>
      <c r="IU39" s="1142"/>
      <c r="IV39" s="1142"/>
    </row>
    <row r="40" spans="1:256" s="292" customFormat="1" ht="186">
      <c r="A40" s="1680" t="s">
        <v>507</v>
      </c>
      <c r="B40" s="1681" t="s">
        <v>508</v>
      </c>
      <c r="C40" s="1681" t="s">
        <v>334</v>
      </c>
      <c r="D40" s="1178" t="s">
        <v>509</v>
      </c>
      <c r="E40" s="833" t="s">
        <v>758</v>
      </c>
      <c r="F40" s="662" t="s">
        <v>587</v>
      </c>
      <c r="G40" s="835">
        <v>19130675</v>
      </c>
      <c r="H40" s="835">
        <f>5536036+201301.9+19600</f>
        <v>5756937.9</v>
      </c>
      <c r="I40" s="1262">
        <f>H40/G40</f>
        <v>0.30092706608627245</v>
      </c>
      <c r="J40" s="589">
        <v>1096376</v>
      </c>
      <c r="K40" s="1561">
        <v>1096375.95</v>
      </c>
      <c r="L40" s="1263">
        <v>1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</row>
    <row r="41" spans="1:256" s="292" customFormat="1" ht="61.5" thickBot="1">
      <c r="A41" s="1255" t="s">
        <v>225</v>
      </c>
      <c r="B41" s="1256"/>
      <c r="C41" s="1256"/>
      <c r="D41" s="1257" t="s">
        <v>355</v>
      </c>
      <c r="E41" s="1258"/>
      <c r="F41" s="1256"/>
      <c r="G41" s="1259"/>
      <c r="H41" s="1259"/>
      <c r="I41" s="1259"/>
      <c r="J41" s="1260">
        <f>J42</f>
        <v>78875743</v>
      </c>
      <c r="K41" s="1260">
        <f>K42</f>
        <v>29335880.459999997</v>
      </c>
      <c r="L41" s="1261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</row>
    <row r="42" spans="1:256" s="292" customFormat="1" ht="88.5" customHeight="1">
      <c r="A42" s="848" t="s">
        <v>226</v>
      </c>
      <c r="B42" s="843"/>
      <c r="C42" s="855"/>
      <c r="D42" s="1598" t="s">
        <v>355</v>
      </c>
      <c r="E42" s="856"/>
      <c r="F42" s="857"/>
      <c r="G42" s="858"/>
      <c r="H42" s="858"/>
      <c r="I42" s="858"/>
      <c r="J42" s="858">
        <f>J43+J45+J46+J47+J49+J50+J51+J53+J54+J55+J56+J57+J58+J59+J60+J62+J64+J66+J67+J69+J71+J73+J75+J77+J79+J80+J82+J84+J86+J88+J89+J91+J93+J95+J97+J98+J70+J81</f>
        <v>78875743</v>
      </c>
      <c r="K42" s="858">
        <f>K43+K45+K46+K47+K49+K50+K51+K53+K54+K55+K56+K57+K58+K59+K60+K62+K64+K66+K67+K69+K71+K73+K75+K77+K79+K80+K82+K84+K86+K88+K89+K91+K93+K95+K97+K98+K70+K81</f>
        <v>29335880.459999997</v>
      </c>
      <c r="L42" s="1161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</row>
    <row r="43" spans="1:256" s="93" customFormat="1" ht="135" customHeight="1">
      <c r="A43" s="1908">
        <v>1511010</v>
      </c>
      <c r="B43" s="1910" t="s">
        <v>210</v>
      </c>
      <c r="C43" s="1910" t="s">
        <v>201</v>
      </c>
      <c r="D43" s="1912" t="s">
        <v>90</v>
      </c>
      <c r="E43" s="860" t="s">
        <v>588</v>
      </c>
      <c r="F43" s="1906" t="s">
        <v>587</v>
      </c>
      <c r="G43" s="861">
        <v>6724665</v>
      </c>
      <c r="H43" s="861">
        <v>46740</v>
      </c>
      <c r="I43" s="862">
        <f>H43/G43</f>
        <v>0.006950532108290896</v>
      </c>
      <c r="J43" s="861">
        <f>4694110+1317092</f>
        <v>6011202</v>
      </c>
      <c r="K43" s="861">
        <v>4015144.53</v>
      </c>
      <c r="L43" s="1162">
        <f>(H43+K43)/G43*100%</f>
        <v>0.6040277887448668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</row>
    <row r="44" spans="1:256" s="613" customFormat="1" ht="60.75" customHeight="1">
      <c r="A44" s="1921"/>
      <c r="B44" s="1922"/>
      <c r="C44" s="1922"/>
      <c r="D44" s="1923"/>
      <c r="E44" s="886" t="s">
        <v>589</v>
      </c>
      <c r="F44" s="1925"/>
      <c r="G44" s="1163">
        <v>32955</v>
      </c>
      <c r="H44" s="1163">
        <v>0</v>
      </c>
      <c r="I44" s="1164">
        <f>H44/G44</f>
        <v>0</v>
      </c>
      <c r="J44" s="1163">
        <v>32955</v>
      </c>
      <c r="K44" s="1163">
        <v>32693.88</v>
      </c>
      <c r="L44" s="1165">
        <f>100%</f>
        <v>1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</row>
    <row r="45" spans="1:256" s="93" customFormat="1" ht="153" customHeight="1">
      <c r="A45" s="663">
        <v>1511010</v>
      </c>
      <c r="B45" s="881">
        <v>1010</v>
      </c>
      <c r="C45" s="1681" t="s">
        <v>201</v>
      </c>
      <c r="D45" s="1178" t="s">
        <v>759</v>
      </c>
      <c r="E45" s="1599" t="s">
        <v>760</v>
      </c>
      <c r="F45" s="1600" t="s">
        <v>676</v>
      </c>
      <c r="G45" s="1601">
        <v>38448</v>
      </c>
      <c r="H45" s="1602">
        <v>0</v>
      </c>
      <c r="I45" s="1603">
        <f>H45/G45</f>
        <v>0</v>
      </c>
      <c r="J45" s="1601">
        <v>38448</v>
      </c>
      <c r="K45" s="1601"/>
      <c r="L45" s="1162">
        <v>0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</row>
    <row r="46" spans="1:256" s="467" customFormat="1" ht="158.25" customHeight="1">
      <c r="A46" s="663">
        <v>1511010</v>
      </c>
      <c r="B46" s="881">
        <v>1010</v>
      </c>
      <c r="C46" s="1681" t="s">
        <v>201</v>
      </c>
      <c r="D46" s="1178" t="s">
        <v>759</v>
      </c>
      <c r="E46" s="1604" t="s">
        <v>761</v>
      </c>
      <c r="F46" s="1600" t="s">
        <v>676</v>
      </c>
      <c r="G46" s="1602">
        <v>2981628</v>
      </c>
      <c r="H46" s="1602">
        <v>0</v>
      </c>
      <c r="I46" s="1603">
        <f>H46/G46</f>
        <v>0</v>
      </c>
      <c r="J46" s="1602">
        <v>2981628</v>
      </c>
      <c r="K46" s="1602"/>
      <c r="L46" s="1177">
        <v>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</row>
    <row r="47" spans="1:256" s="467" customFormat="1" ht="174.75" customHeight="1">
      <c r="A47" s="1938" t="s">
        <v>467</v>
      </c>
      <c r="B47" s="1940" t="s">
        <v>16</v>
      </c>
      <c r="C47" s="1940" t="s">
        <v>202</v>
      </c>
      <c r="D47" s="1942" t="s">
        <v>496</v>
      </c>
      <c r="E47" s="864" t="s">
        <v>590</v>
      </c>
      <c r="F47" s="1906" t="s">
        <v>591</v>
      </c>
      <c r="G47" s="870">
        <v>14199683</v>
      </c>
      <c r="H47" s="1605">
        <v>1040629</v>
      </c>
      <c r="I47" s="992">
        <f>H47/G47</f>
        <v>0.0732853684128019</v>
      </c>
      <c r="J47" s="870">
        <f>6202186+6588451-2000000</f>
        <v>10790637</v>
      </c>
      <c r="K47" s="870">
        <v>10118009.63</v>
      </c>
      <c r="L47" s="1606">
        <f>(K47+H47)/G47*100%</f>
        <v>0.7858371648155807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</row>
    <row r="48" spans="1:256" s="93" customFormat="1" ht="23.25">
      <c r="A48" s="1939"/>
      <c r="B48" s="1941"/>
      <c r="C48" s="1941"/>
      <c r="D48" s="1943"/>
      <c r="E48" s="886" t="s">
        <v>592</v>
      </c>
      <c r="F48" s="1925"/>
      <c r="G48" s="859">
        <v>1218131</v>
      </c>
      <c r="H48" s="866">
        <v>1040629</v>
      </c>
      <c r="I48" s="867">
        <v>1</v>
      </c>
      <c r="J48" s="861"/>
      <c r="K48" s="861">
        <v>107349.47</v>
      </c>
      <c r="L48" s="1607">
        <v>1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  <c r="IU48" s="63"/>
      <c r="IV48" s="63"/>
    </row>
    <row r="49" spans="1:256" s="93" customFormat="1" ht="186" customHeight="1">
      <c r="A49" s="1608" t="s">
        <v>467</v>
      </c>
      <c r="B49" s="829" t="s">
        <v>16</v>
      </c>
      <c r="C49" s="829" t="s">
        <v>202</v>
      </c>
      <c r="D49" s="1145" t="s">
        <v>496</v>
      </c>
      <c r="E49" s="1609" t="s">
        <v>762</v>
      </c>
      <c r="F49" s="1600" t="s">
        <v>676</v>
      </c>
      <c r="G49" s="877">
        <v>100000</v>
      </c>
      <c r="H49" s="865">
        <v>0</v>
      </c>
      <c r="I49" s="1610">
        <v>0</v>
      </c>
      <c r="J49" s="861">
        <v>100000</v>
      </c>
      <c r="K49" s="861"/>
      <c r="L49" s="1177">
        <v>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</row>
    <row r="50" spans="1:256" s="93" customFormat="1" ht="173.25" customHeight="1">
      <c r="A50" s="1608" t="s">
        <v>467</v>
      </c>
      <c r="B50" s="829" t="s">
        <v>16</v>
      </c>
      <c r="C50" s="829" t="s">
        <v>202</v>
      </c>
      <c r="D50" s="1611" t="s">
        <v>496</v>
      </c>
      <c r="E50" s="1612" t="s">
        <v>763</v>
      </c>
      <c r="F50" s="1600" t="s">
        <v>676</v>
      </c>
      <c r="G50" s="859">
        <v>2995783</v>
      </c>
      <c r="H50" s="865">
        <v>0</v>
      </c>
      <c r="I50" s="1610">
        <v>0</v>
      </c>
      <c r="J50" s="861">
        <v>2995783</v>
      </c>
      <c r="K50" s="861"/>
      <c r="L50" s="1177">
        <f>K50/G50*100%</f>
        <v>0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  <c r="IU50" s="63"/>
      <c r="IV50" s="63"/>
    </row>
    <row r="51" spans="1:256" s="93" customFormat="1" ht="144.75" customHeight="1">
      <c r="A51" s="1938" t="s">
        <v>467</v>
      </c>
      <c r="B51" s="1940" t="s">
        <v>16</v>
      </c>
      <c r="C51" s="1940" t="s">
        <v>202</v>
      </c>
      <c r="D51" s="1942" t="s">
        <v>496</v>
      </c>
      <c r="E51" s="860" t="s">
        <v>593</v>
      </c>
      <c r="F51" s="1924" t="s">
        <v>587</v>
      </c>
      <c r="G51" s="861">
        <v>2577176</v>
      </c>
      <c r="H51" s="861">
        <v>48439</v>
      </c>
      <c r="I51" s="862">
        <f>H51/G51</f>
        <v>0.01879537912816199</v>
      </c>
      <c r="J51" s="861">
        <f>2012776+154318</f>
        <v>2167094</v>
      </c>
      <c r="K51" s="861">
        <v>1592324.29</v>
      </c>
      <c r="L51" s="1162">
        <f>(K51+H51)/G51*100%</f>
        <v>0.6366516256553685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  <c r="IU51" s="63"/>
      <c r="IV51" s="63"/>
    </row>
    <row r="52" spans="1:256" s="93" customFormat="1" ht="33.75" customHeight="1">
      <c r="A52" s="1939"/>
      <c r="B52" s="1941"/>
      <c r="C52" s="1941"/>
      <c r="D52" s="1943"/>
      <c r="E52" s="886" t="s">
        <v>589</v>
      </c>
      <c r="F52" s="1925"/>
      <c r="G52" s="1163">
        <v>32049</v>
      </c>
      <c r="H52" s="1163">
        <v>0</v>
      </c>
      <c r="I52" s="1164">
        <f>H52/G52</f>
        <v>0</v>
      </c>
      <c r="J52" s="1163">
        <v>32049</v>
      </c>
      <c r="K52" s="1163">
        <v>32048.33</v>
      </c>
      <c r="L52" s="1167">
        <v>1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  <c r="IU52" s="63"/>
      <c r="IV52" s="63"/>
    </row>
    <row r="53" spans="1:256" s="93" customFormat="1" ht="159" customHeight="1">
      <c r="A53" s="1608" t="s">
        <v>467</v>
      </c>
      <c r="B53" s="829" t="s">
        <v>16</v>
      </c>
      <c r="C53" s="829" t="s">
        <v>202</v>
      </c>
      <c r="D53" s="1145" t="s">
        <v>496</v>
      </c>
      <c r="E53" s="1599" t="s">
        <v>764</v>
      </c>
      <c r="F53" s="1600" t="s">
        <v>676</v>
      </c>
      <c r="G53" s="1601">
        <v>38448</v>
      </c>
      <c r="H53" s="1601">
        <v>0</v>
      </c>
      <c r="I53" s="1613">
        <v>0</v>
      </c>
      <c r="J53" s="1601">
        <v>38448</v>
      </c>
      <c r="K53" s="1601"/>
      <c r="L53" s="1266">
        <v>0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  <c r="IU53" s="63"/>
      <c r="IV53" s="63"/>
    </row>
    <row r="54" spans="1:256" s="93" customFormat="1" ht="147" customHeight="1">
      <c r="A54" s="1608" t="s">
        <v>467</v>
      </c>
      <c r="B54" s="829" t="s">
        <v>16</v>
      </c>
      <c r="C54" s="1552" t="s">
        <v>202</v>
      </c>
      <c r="D54" s="1145" t="s">
        <v>496</v>
      </c>
      <c r="E54" s="1614" t="s">
        <v>765</v>
      </c>
      <c r="F54" s="1600" t="s">
        <v>676</v>
      </c>
      <c r="G54" s="1602">
        <v>316208</v>
      </c>
      <c r="H54" s="1602">
        <v>0</v>
      </c>
      <c r="I54" s="1603">
        <v>0</v>
      </c>
      <c r="J54" s="1602">
        <v>316208</v>
      </c>
      <c r="K54" s="1602"/>
      <c r="L54" s="1615">
        <v>0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  <c r="IU54" s="63"/>
      <c r="IV54" s="63"/>
    </row>
    <row r="55" spans="1:256" s="93" customFormat="1" ht="194.25" customHeight="1">
      <c r="A55" s="1608" t="s">
        <v>467</v>
      </c>
      <c r="B55" s="829" t="s">
        <v>16</v>
      </c>
      <c r="C55" s="1552" t="s">
        <v>202</v>
      </c>
      <c r="D55" s="1553" t="s">
        <v>496</v>
      </c>
      <c r="E55" s="1614" t="s">
        <v>766</v>
      </c>
      <c r="F55" s="1600" t="s">
        <v>676</v>
      </c>
      <c r="G55" s="1602">
        <v>200000</v>
      </c>
      <c r="H55" s="1602">
        <v>0</v>
      </c>
      <c r="I55" s="1603">
        <v>0</v>
      </c>
      <c r="J55" s="1602">
        <v>200000</v>
      </c>
      <c r="K55" s="1602"/>
      <c r="L55" s="1615">
        <v>0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  <c r="IU55" s="63"/>
      <c r="IV55" s="63"/>
    </row>
    <row r="56" spans="1:256" s="467" customFormat="1" ht="182.25" customHeight="1">
      <c r="A56" s="1608" t="s">
        <v>467</v>
      </c>
      <c r="B56" s="829" t="s">
        <v>16</v>
      </c>
      <c r="C56" s="1552" t="s">
        <v>202</v>
      </c>
      <c r="D56" s="1611" t="s">
        <v>496</v>
      </c>
      <c r="E56" s="1614" t="s">
        <v>767</v>
      </c>
      <c r="F56" s="1600" t="s">
        <v>604</v>
      </c>
      <c r="G56" s="1602">
        <v>15801189</v>
      </c>
      <c r="H56" s="1602">
        <v>11185952</v>
      </c>
      <c r="I56" s="862">
        <v>0.708</v>
      </c>
      <c r="J56" s="1602">
        <v>4615237</v>
      </c>
      <c r="K56" s="1602"/>
      <c r="L56" s="1615">
        <v>0.708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  <c r="IU56" s="63"/>
      <c r="IV56" s="63"/>
    </row>
    <row r="57" spans="1:256" s="93" customFormat="1" ht="138" customHeight="1">
      <c r="A57" s="1680" t="s">
        <v>468</v>
      </c>
      <c r="B57" s="1681" t="s">
        <v>222</v>
      </c>
      <c r="C57" s="1681" t="s">
        <v>196</v>
      </c>
      <c r="D57" s="1682" t="s">
        <v>470</v>
      </c>
      <c r="E57" s="868" t="s">
        <v>594</v>
      </c>
      <c r="F57" s="468" t="s">
        <v>587</v>
      </c>
      <c r="G57" s="869">
        <v>1463482</v>
      </c>
      <c r="H57" s="869">
        <v>1264348</v>
      </c>
      <c r="I57" s="992">
        <f>H57/G57</f>
        <v>0.8639313636928914</v>
      </c>
      <c r="J57" s="870">
        <v>103135</v>
      </c>
      <c r="K57" s="870"/>
      <c r="L57" s="1615">
        <v>0.864</v>
      </c>
      <c r="M57" s="871"/>
      <c r="N57" s="871"/>
      <c r="O57" s="871"/>
      <c r="P57" s="871"/>
      <c r="Q57" s="871"/>
      <c r="R57" s="871"/>
      <c r="S57" s="871"/>
      <c r="T57" s="871"/>
      <c r="U57" s="871"/>
      <c r="V57" s="871"/>
      <c r="W57" s="871"/>
      <c r="X57" s="871"/>
      <c r="Y57" s="871"/>
      <c r="Z57" s="871"/>
      <c r="AA57" s="871"/>
      <c r="AB57" s="871"/>
      <c r="AC57" s="871"/>
      <c r="AD57" s="871"/>
      <c r="AE57" s="871"/>
      <c r="AF57" s="871"/>
      <c r="AG57" s="871"/>
      <c r="AH57" s="871"/>
      <c r="AI57" s="871"/>
      <c r="AJ57" s="871"/>
      <c r="AK57" s="871"/>
      <c r="AL57" s="871"/>
      <c r="AM57" s="871"/>
      <c r="AN57" s="871"/>
      <c r="AO57" s="871"/>
      <c r="AP57" s="871"/>
      <c r="AQ57" s="871"/>
      <c r="AR57" s="871"/>
      <c r="AS57" s="871"/>
      <c r="AT57" s="871"/>
      <c r="AU57" s="871"/>
      <c r="AV57" s="871"/>
      <c r="AW57" s="871"/>
      <c r="AX57" s="871"/>
      <c r="AY57" s="871"/>
      <c r="AZ57" s="871"/>
      <c r="BA57" s="871"/>
      <c r="BB57" s="871"/>
      <c r="BC57" s="871"/>
      <c r="BD57" s="871"/>
      <c r="BE57" s="871"/>
      <c r="BF57" s="871"/>
      <c r="BG57" s="871"/>
      <c r="BH57" s="871"/>
      <c r="BI57" s="871"/>
      <c r="BJ57" s="871"/>
      <c r="BK57" s="871"/>
      <c r="BL57" s="871"/>
      <c r="BM57" s="871"/>
      <c r="BN57" s="871"/>
      <c r="BO57" s="871"/>
      <c r="BP57" s="871"/>
      <c r="BQ57" s="871"/>
      <c r="BR57" s="871"/>
      <c r="BS57" s="871"/>
      <c r="BT57" s="871"/>
      <c r="BU57" s="871"/>
      <c r="BV57" s="871"/>
      <c r="BW57" s="871"/>
      <c r="BX57" s="871"/>
      <c r="BY57" s="871"/>
      <c r="BZ57" s="871"/>
      <c r="CA57" s="871"/>
      <c r="CB57" s="871"/>
      <c r="CC57" s="871"/>
      <c r="CD57" s="871"/>
      <c r="CE57" s="871"/>
      <c r="CF57" s="871"/>
      <c r="CG57" s="871"/>
      <c r="CH57" s="871"/>
      <c r="CI57" s="871"/>
      <c r="CJ57" s="871"/>
      <c r="CK57" s="871"/>
      <c r="CL57" s="871"/>
      <c r="CM57" s="871"/>
      <c r="CN57" s="871"/>
      <c r="CO57" s="871"/>
      <c r="CP57" s="871"/>
      <c r="CQ57" s="871"/>
      <c r="CR57" s="871"/>
      <c r="CS57" s="871"/>
      <c r="CT57" s="871"/>
      <c r="CU57" s="871"/>
      <c r="CV57" s="871"/>
      <c r="CW57" s="871"/>
      <c r="CX57" s="871"/>
      <c r="CY57" s="871"/>
      <c r="CZ57" s="871"/>
      <c r="DA57" s="871"/>
      <c r="DB57" s="871"/>
      <c r="DC57" s="871"/>
      <c r="DD57" s="871"/>
      <c r="DE57" s="871"/>
      <c r="DF57" s="871"/>
      <c r="DG57" s="871"/>
      <c r="DH57" s="871"/>
      <c r="DI57" s="871"/>
      <c r="DJ57" s="871"/>
      <c r="DK57" s="871"/>
      <c r="DL57" s="871"/>
      <c r="DM57" s="871"/>
      <c r="DN57" s="871"/>
      <c r="DO57" s="871"/>
      <c r="DP57" s="871"/>
      <c r="DQ57" s="871"/>
      <c r="DR57" s="871"/>
      <c r="DS57" s="871"/>
      <c r="DT57" s="871"/>
      <c r="DU57" s="871"/>
      <c r="DV57" s="871"/>
      <c r="DW57" s="871"/>
      <c r="DX57" s="871"/>
      <c r="DY57" s="871"/>
      <c r="DZ57" s="871"/>
      <c r="EA57" s="871"/>
      <c r="EB57" s="871"/>
      <c r="EC57" s="871"/>
      <c r="ED57" s="871"/>
      <c r="EE57" s="871"/>
      <c r="EF57" s="871"/>
      <c r="EG57" s="871"/>
      <c r="EH57" s="871"/>
      <c r="EI57" s="871"/>
      <c r="EJ57" s="871"/>
      <c r="EK57" s="871"/>
      <c r="EL57" s="871"/>
      <c r="EM57" s="871"/>
      <c r="EN57" s="871"/>
      <c r="EO57" s="871"/>
      <c r="EP57" s="871"/>
      <c r="EQ57" s="871"/>
      <c r="ER57" s="871"/>
      <c r="ES57" s="871"/>
      <c r="ET57" s="871"/>
      <c r="EU57" s="871"/>
      <c r="EV57" s="871"/>
      <c r="EW57" s="871"/>
      <c r="EX57" s="871"/>
      <c r="EY57" s="871"/>
      <c r="EZ57" s="871"/>
      <c r="FA57" s="871"/>
      <c r="FB57" s="871"/>
      <c r="FC57" s="871"/>
      <c r="FD57" s="871"/>
      <c r="FE57" s="871"/>
      <c r="FF57" s="871"/>
      <c r="FG57" s="871"/>
      <c r="FH57" s="871"/>
      <c r="FI57" s="871"/>
      <c r="FJ57" s="871"/>
      <c r="FK57" s="871"/>
      <c r="FL57" s="871"/>
      <c r="FM57" s="871"/>
      <c r="FN57" s="871"/>
      <c r="FO57" s="871"/>
      <c r="FP57" s="871"/>
      <c r="FQ57" s="871"/>
      <c r="FR57" s="871"/>
      <c r="FS57" s="871"/>
      <c r="FT57" s="871"/>
      <c r="FU57" s="871"/>
      <c r="FV57" s="871"/>
      <c r="FW57" s="871"/>
      <c r="FX57" s="871"/>
      <c r="FY57" s="871"/>
      <c r="FZ57" s="871"/>
      <c r="GA57" s="871"/>
      <c r="GB57" s="871"/>
      <c r="GC57" s="871"/>
      <c r="GD57" s="871"/>
      <c r="GE57" s="871"/>
      <c r="GF57" s="871"/>
      <c r="GG57" s="871"/>
      <c r="GH57" s="871"/>
      <c r="GI57" s="871"/>
      <c r="GJ57" s="871"/>
      <c r="GK57" s="871"/>
      <c r="GL57" s="871"/>
      <c r="GM57" s="871"/>
      <c r="GN57" s="871"/>
      <c r="GO57" s="871"/>
      <c r="GP57" s="871"/>
      <c r="GQ57" s="871"/>
      <c r="GR57" s="871"/>
      <c r="GS57" s="871"/>
      <c r="GT57" s="871"/>
      <c r="GU57" s="871"/>
      <c r="GV57" s="871"/>
      <c r="GW57" s="871"/>
      <c r="GX57" s="871"/>
      <c r="GY57" s="871"/>
      <c r="GZ57" s="871"/>
      <c r="HA57" s="871"/>
      <c r="HB57" s="871"/>
      <c r="HC57" s="871"/>
      <c r="HD57" s="871"/>
      <c r="HE57" s="871"/>
      <c r="HF57" s="871"/>
      <c r="HG57" s="871"/>
      <c r="HH57" s="871"/>
      <c r="HI57" s="871"/>
      <c r="HJ57" s="871"/>
      <c r="HK57" s="871"/>
      <c r="HL57" s="871"/>
      <c r="HM57" s="871"/>
      <c r="HN57" s="871"/>
      <c r="HO57" s="871"/>
      <c r="HP57" s="871"/>
      <c r="HQ57" s="871"/>
      <c r="HR57" s="871"/>
      <c r="HS57" s="871"/>
      <c r="HT57" s="871"/>
      <c r="HU57" s="871"/>
      <c r="HV57" s="871"/>
      <c r="HW57" s="871"/>
      <c r="HX57" s="871"/>
      <c r="HY57" s="871"/>
      <c r="HZ57" s="871"/>
      <c r="IA57" s="871"/>
      <c r="IB57" s="871"/>
      <c r="IC57" s="871"/>
      <c r="ID57" s="871"/>
      <c r="IE57" s="871"/>
      <c r="IF57" s="871"/>
      <c r="IG57" s="871"/>
      <c r="IH57" s="871"/>
      <c r="II57" s="871"/>
      <c r="IJ57" s="871"/>
      <c r="IK57" s="871"/>
      <c r="IL57" s="871"/>
      <c r="IM57" s="871"/>
      <c r="IN57" s="871"/>
      <c r="IO57" s="871"/>
      <c r="IP57" s="871"/>
      <c r="IQ57" s="871"/>
      <c r="IR57" s="871"/>
      <c r="IS57" s="871"/>
      <c r="IT57" s="871"/>
      <c r="IU57" s="871"/>
      <c r="IV57" s="871"/>
    </row>
    <row r="58" spans="1:256" s="93" customFormat="1" ht="180.75" customHeight="1">
      <c r="A58" s="1675" t="s">
        <v>468</v>
      </c>
      <c r="B58" s="1676" t="s">
        <v>222</v>
      </c>
      <c r="C58" s="1676" t="s">
        <v>196</v>
      </c>
      <c r="D58" s="1677" t="s">
        <v>470</v>
      </c>
      <c r="E58" s="876" t="s">
        <v>440</v>
      </c>
      <c r="F58" s="468" t="s">
        <v>587</v>
      </c>
      <c r="G58" s="869">
        <v>959821</v>
      </c>
      <c r="H58" s="869">
        <v>365336</v>
      </c>
      <c r="I58" s="862">
        <f>H58/G58</f>
        <v>0.3806293048391315</v>
      </c>
      <c r="J58" s="870">
        <v>509663</v>
      </c>
      <c r="K58" s="870">
        <v>502290.44</v>
      </c>
      <c r="L58" s="1606">
        <f>100%</f>
        <v>1</v>
      </c>
      <c r="M58" s="871"/>
      <c r="N58" s="871"/>
      <c r="O58" s="871"/>
      <c r="P58" s="871"/>
      <c r="Q58" s="871"/>
      <c r="R58" s="871"/>
      <c r="S58" s="871"/>
      <c r="T58" s="871"/>
      <c r="U58" s="871"/>
      <c r="V58" s="871"/>
      <c r="W58" s="871"/>
      <c r="X58" s="871"/>
      <c r="Y58" s="871"/>
      <c r="Z58" s="871"/>
      <c r="AA58" s="871"/>
      <c r="AB58" s="871"/>
      <c r="AC58" s="871"/>
      <c r="AD58" s="871"/>
      <c r="AE58" s="871"/>
      <c r="AF58" s="871"/>
      <c r="AG58" s="871"/>
      <c r="AH58" s="871"/>
      <c r="AI58" s="871"/>
      <c r="AJ58" s="871"/>
      <c r="AK58" s="871"/>
      <c r="AL58" s="871"/>
      <c r="AM58" s="871"/>
      <c r="AN58" s="871"/>
      <c r="AO58" s="871"/>
      <c r="AP58" s="871"/>
      <c r="AQ58" s="871"/>
      <c r="AR58" s="871"/>
      <c r="AS58" s="871"/>
      <c r="AT58" s="871"/>
      <c r="AU58" s="871"/>
      <c r="AV58" s="871"/>
      <c r="AW58" s="871"/>
      <c r="AX58" s="871"/>
      <c r="AY58" s="871"/>
      <c r="AZ58" s="871"/>
      <c r="BA58" s="871"/>
      <c r="BB58" s="871"/>
      <c r="BC58" s="871"/>
      <c r="BD58" s="871"/>
      <c r="BE58" s="871"/>
      <c r="BF58" s="871"/>
      <c r="BG58" s="871"/>
      <c r="BH58" s="871"/>
      <c r="BI58" s="871"/>
      <c r="BJ58" s="871"/>
      <c r="BK58" s="871"/>
      <c r="BL58" s="871"/>
      <c r="BM58" s="871"/>
      <c r="BN58" s="871"/>
      <c r="BO58" s="871"/>
      <c r="BP58" s="871"/>
      <c r="BQ58" s="871"/>
      <c r="BR58" s="871"/>
      <c r="BS58" s="871"/>
      <c r="BT58" s="871"/>
      <c r="BU58" s="871"/>
      <c r="BV58" s="871"/>
      <c r="BW58" s="871"/>
      <c r="BX58" s="871"/>
      <c r="BY58" s="871"/>
      <c r="BZ58" s="871"/>
      <c r="CA58" s="871"/>
      <c r="CB58" s="871"/>
      <c r="CC58" s="871"/>
      <c r="CD58" s="871"/>
      <c r="CE58" s="871"/>
      <c r="CF58" s="871"/>
      <c r="CG58" s="871"/>
      <c r="CH58" s="871"/>
      <c r="CI58" s="871"/>
      <c r="CJ58" s="871"/>
      <c r="CK58" s="871"/>
      <c r="CL58" s="871"/>
      <c r="CM58" s="871"/>
      <c r="CN58" s="871"/>
      <c r="CO58" s="871"/>
      <c r="CP58" s="871"/>
      <c r="CQ58" s="871"/>
      <c r="CR58" s="871"/>
      <c r="CS58" s="871"/>
      <c r="CT58" s="871"/>
      <c r="CU58" s="871"/>
      <c r="CV58" s="871"/>
      <c r="CW58" s="871"/>
      <c r="CX58" s="871"/>
      <c r="CY58" s="871"/>
      <c r="CZ58" s="871"/>
      <c r="DA58" s="871"/>
      <c r="DB58" s="871"/>
      <c r="DC58" s="871"/>
      <c r="DD58" s="871"/>
      <c r="DE58" s="871"/>
      <c r="DF58" s="871"/>
      <c r="DG58" s="871"/>
      <c r="DH58" s="871"/>
      <c r="DI58" s="871"/>
      <c r="DJ58" s="871"/>
      <c r="DK58" s="871"/>
      <c r="DL58" s="871"/>
      <c r="DM58" s="871"/>
      <c r="DN58" s="871"/>
      <c r="DO58" s="871"/>
      <c r="DP58" s="871"/>
      <c r="DQ58" s="871"/>
      <c r="DR58" s="871"/>
      <c r="DS58" s="871"/>
      <c r="DT58" s="871"/>
      <c r="DU58" s="871"/>
      <c r="DV58" s="871"/>
      <c r="DW58" s="871"/>
      <c r="DX58" s="871"/>
      <c r="DY58" s="871"/>
      <c r="DZ58" s="871"/>
      <c r="EA58" s="871"/>
      <c r="EB58" s="871"/>
      <c r="EC58" s="871"/>
      <c r="ED58" s="871"/>
      <c r="EE58" s="871"/>
      <c r="EF58" s="871"/>
      <c r="EG58" s="871"/>
      <c r="EH58" s="871"/>
      <c r="EI58" s="871"/>
      <c r="EJ58" s="871"/>
      <c r="EK58" s="871"/>
      <c r="EL58" s="871"/>
      <c r="EM58" s="871"/>
      <c r="EN58" s="871"/>
      <c r="EO58" s="871"/>
      <c r="EP58" s="871"/>
      <c r="EQ58" s="871"/>
      <c r="ER58" s="871"/>
      <c r="ES58" s="871"/>
      <c r="ET58" s="871"/>
      <c r="EU58" s="871"/>
      <c r="EV58" s="871"/>
      <c r="EW58" s="871"/>
      <c r="EX58" s="871"/>
      <c r="EY58" s="871"/>
      <c r="EZ58" s="871"/>
      <c r="FA58" s="871"/>
      <c r="FB58" s="871"/>
      <c r="FC58" s="871"/>
      <c r="FD58" s="871"/>
      <c r="FE58" s="871"/>
      <c r="FF58" s="871"/>
      <c r="FG58" s="871"/>
      <c r="FH58" s="871"/>
      <c r="FI58" s="871"/>
      <c r="FJ58" s="871"/>
      <c r="FK58" s="871"/>
      <c r="FL58" s="871"/>
      <c r="FM58" s="871"/>
      <c r="FN58" s="871"/>
      <c r="FO58" s="871"/>
      <c r="FP58" s="871"/>
      <c r="FQ58" s="871"/>
      <c r="FR58" s="871"/>
      <c r="FS58" s="871"/>
      <c r="FT58" s="871"/>
      <c r="FU58" s="871"/>
      <c r="FV58" s="871"/>
      <c r="FW58" s="871"/>
      <c r="FX58" s="871"/>
      <c r="FY58" s="871"/>
      <c r="FZ58" s="871"/>
      <c r="GA58" s="871"/>
      <c r="GB58" s="871"/>
      <c r="GC58" s="871"/>
      <c r="GD58" s="871"/>
      <c r="GE58" s="871"/>
      <c r="GF58" s="871"/>
      <c r="GG58" s="871"/>
      <c r="GH58" s="871"/>
      <c r="GI58" s="871"/>
      <c r="GJ58" s="871"/>
      <c r="GK58" s="871"/>
      <c r="GL58" s="871"/>
      <c r="GM58" s="871"/>
      <c r="GN58" s="871"/>
      <c r="GO58" s="871"/>
      <c r="GP58" s="871"/>
      <c r="GQ58" s="871"/>
      <c r="GR58" s="871"/>
      <c r="GS58" s="871"/>
      <c r="GT58" s="871"/>
      <c r="GU58" s="871"/>
      <c r="GV58" s="871"/>
      <c r="GW58" s="871"/>
      <c r="GX58" s="871"/>
      <c r="GY58" s="871"/>
      <c r="GZ58" s="871"/>
      <c r="HA58" s="871"/>
      <c r="HB58" s="871"/>
      <c r="HC58" s="871"/>
      <c r="HD58" s="871"/>
      <c r="HE58" s="871"/>
      <c r="HF58" s="871"/>
      <c r="HG58" s="871"/>
      <c r="HH58" s="871"/>
      <c r="HI58" s="871"/>
      <c r="HJ58" s="871"/>
      <c r="HK58" s="871"/>
      <c r="HL58" s="871"/>
      <c r="HM58" s="871"/>
      <c r="HN58" s="871"/>
      <c r="HO58" s="871"/>
      <c r="HP58" s="871"/>
      <c r="HQ58" s="871"/>
      <c r="HR58" s="871"/>
      <c r="HS58" s="871"/>
      <c r="HT58" s="871"/>
      <c r="HU58" s="871"/>
      <c r="HV58" s="871"/>
      <c r="HW58" s="871"/>
      <c r="HX58" s="871"/>
      <c r="HY58" s="871"/>
      <c r="HZ58" s="871"/>
      <c r="IA58" s="871"/>
      <c r="IB58" s="871"/>
      <c r="IC58" s="871"/>
      <c r="ID58" s="871"/>
      <c r="IE58" s="871"/>
      <c r="IF58" s="871"/>
      <c r="IG58" s="871"/>
      <c r="IH58" s="871"/>
      <c r="II58" s="871"/>
      <c r="IJ58" s="871"/>
      <c r="IK58" s="871"/>
      <c r="IL58" s="871"/>
      <c r="IM58" s="871"/>
      <c r="IN58" s="871"/>
      <c r="IO58" s="871"/>
      <c r="IP58" s="871"/>
      <c r="IQ58" s="871"/>
      <c r="IR58" s="871"/>
      <c r="IS58" s="871"/>
      <c r="IT58" s="871"/>
      <c r="IU58" s="871"/>
      <c r="IV58" s="871"/>
    </row>
    <row r="59" spans="1:256" s="464" customFormat="1" ht="128.25" customHeight="1">
      <c r="A59" s="1675" t="s">
        <v>468</v>
      </c>
      <c r="B59" s="1676" t="s">
        <v>222</v>
      </c>
      <c r="C59" s="1676" t="s">
        <v>196</v>
      </c>
      <c r="D59" s="1677" t="s">
        <v>470</v>
      </c>
      <c r="E59" s="868" t="s">
        <v>768</v>
      </c>
      <c r="F59" s="1616" t="s">
        <v>676</v>
      </c>
      <c r="G59" s="869">
        <v>1281292</v>
      </c>
      <c r="H59" s="869">
        <v>0</v>
      </c>
      <c r="I59" s="862">
        <v>0</v>
      </c>
      <c r="J59" s="870">
        <v>1281292</v>
      </c>
      <c r="K59" s="870"/>
      <c r="L59" s="1162">
        <v>0</v>
      </c>
      <c r="M59" s="871"/>
      <c r="N59" s="871"/>
      <c r="O59" s="871"/>
      <c r="P59" s="871"/>
      <c r="Q59" s="871"/>
      <c r="R59" s="871"/>
      <c r="S59" s="871"/>
      <c r="T59" s="871"/>
      <c r="U59" s="871"/>
      <c r="V59" s="871"/>
      <c r="W59" s="871"/>
      <c r="X59" s="871"/>
      <c r="Y59" s="871"/>
      <c r="Z59" s="871"/>
      <c r="AA59" s="871"/>
      <c r="AB59" s="871"/>
      <c r="AC59" s="871"/>
      <c r="AD59" s="871"/>
      <c r="AE59" s="871"/>
      <c r="AF59" s="871"/>
      <c r="AG59" s="871"/>
      <c r="AH59" s="871"/>
      <c r="AI59" s="871"/>
      <c r="AJ59" s="871"/>
      <c r="AK59" s="871"/>
      <c r="AL59" s="871"/>
      <c r="AM59" s="871"/>
      <c r="AN59" s="871"/>
      <c r="AO59" s="871"/>
      <c r="AP59" s="871"/>
      <c r="AQ59" s="871"/>
      <c r="AR59" s="871"/>
      <c r="AS59" s="871"/>
      <c r="AT59" s="871"/>
      <c r="AU59" s="871"/>
      <c r="AV59" s="871"/>
      <c r="AW59" s="871"/>
      <c r="AX59" s="871"/>
      <c r="AY59" s="871"/>
      <c r="AZ59" s="871"/>
      <c r="BA59" s="871"/>
      <c r="BB59" s="871"/>
      <c r="BC59" s="871"/>
      <c r="BD59" s="871"/>
      <c r="BE59" s="871"/>
      <c r="BF59" s="871"/>
      <c r="BG59" s="871"/>
      <c r="BH59" s="871"/>
      <c r="BI59" s="871"/>
      <c r="BJ59" s="871"/>
      <c r="BK59" s="871"/>
      <c r="BL59" s="871"/>
      <c r="BM59" s="871"/>
      <c r="BN59" s="871"/>
      <c r="BO59" s="871"/>
      <c r="BP59" s="871"/>
      <c r="BQ59" s="871"/>
      <c r="BR59" s="871"/>
      <c r="BS59" s="871"/>
      <c r="BT59" s="871"/>
      <c r="BU59" s="871"/>
      <c r="BV59" s="871"/>
      <c r="BW59" s="871"/>
      <c r="BX59" s="871"/>
      <c r="BY59" s="871"/>
      <c r="BZ59" s="871"/>
      <c r="CA59" s="871"/>
      <c r="CB59" s="871"/>
      <c r="CC59" s="871"/>
      <c r="CD59" s="871"/>
      <c r="CE59" s="871"/>
      <c r="CF59" s="871"/>
      <c r="CG59" s="871"/>
      <c r="CH59" s="871"/>
      <c r="CI59" s="871"/>
      <c r="CJ59" s="871"/>
      <c r="CK59" s="871"/>
      <c r="CL59" s="871"/>
      <c r="CM59" s="871"/>
      <c r="CN59" s="871"/>
      <c r="CO59" s="871"/>
      <c r="CP59" s="871"/>
      <c r="CQ59" s="871"/>
      <c r="CR59" s="871"/>
      <c r="CS59" s="871"/>
      <c r="CT59" s="871"/>
      <c r="CU59" s="871"/>
      <c r="CV59" s="871"/>
      <c r="CW59" s="871"/>
      <c r="CX59" s="871"/>
      <c r="CY59" s="871"/>
      <c r="CZ59" s="871"/>
      <c r="DA59" s="871"/>
      <c r="DB59" s="871"/>
      <c r="DC59" s="871"/>
      <c r="DD59" s="871"/>
      <c r="DE59" s="871"/>
      <c r="DF59" s="871"/>
      <c r="DG59" s="871"/>
      <c r="DH59" s="871"/>
      <c r="DI59" s="871"/>
      <c r="DJ59" s="871"/>
      <c r="DK59" s="871"/>
      <c r="DL59" s="871"/>
      <c r="DM59" s="871"/>
      <c r="DN59" s="871"/>
      <c r="DO59" s="871"/>
      <c r="DP59" s="871"/>
      <c r="DQ59" s="871"/>
      <c r="DR59" s="871"/>
      <c r="DS59" s="871"/>
      <c r="DT59" s="871"/>
      <c r="DU59" s="871"/>
      <c r="DV59" s="871"/>
      <c r="DW59" s="871"/>
      <c r="DX59" s="871"/>
      <c r="DY59" s="871"/>
      <c r="DZ59" s="871"/>
      <c r="EA59" s="871"/>
      <c r="EB59" s="871"/>
      <c r="EC59" s="871"/>
      <c r="ED59" s="871"/>
      <c r="EE59" s="871"/>
      <c r="EF59" s="871"/>
      <c r="EG59" s="871"/>
      <c r="EH59" s="871"/>
      <c r="EI59" s="871"/>
      <c r="EJ59" s="871"/>
      <c r="EK59" s="871"/>
      <c r="EL59" s="871"/>
      <c r="EM59" s="871"/>
      <c r="EN59" s="871"/>
      <c r="EO59" s="871"/>
      <c r="EP59" s="871"/>
      <c r="EQ59" s="871"/>
      <c r="ER59" s="871"/>
      <c r="ES59" s="871"/>
      <c r="ET59" s="871"/>
      <c r="EU59" s="871"/>
      <c r="EV59" s="871"/>
      <c r="EW59" s="871"/>
      <c r="EX59" s="871"/>
      <c r="EY59" s="871"/>
      <c r="EZ59" s="871"/>
      <c r="FA59" s="871"/>
      <c r="FB59" s="871"/>
      <c r="FC59" s="871"/>
      <c r="FD59" s="871"/>
      <c r="FE59" s="871"/>
      <c r="FF59" s="871"/>
      <c r="FG59" s="871"/>
      <c r="FH59" s="871"/>
      <c r="FI59" s="871"/>
      <c r="FJ59" s="871"/>
      <c r="FK59" s="871"/>
      <c r="FL59" s="871"/>
      <c r="FM59" s="871"/>
      <c r="FN59" s="871"/>
      <c r="FO59" s="871"/>
      <c r="FP59" s="871"/>
      <c r="FQ59" s="871"/>
      <c r="FR59" s="871"/>
      <c r="FS59" s="871"/>
      <c r="FT59" s="871"/>
      <c r="FU59" s="871"/>
      <c r="FV59" s="871"/>
      <c r="FW59" s="871"/>
      <c r="FX59" s="871"/>
      <c r="FY59" s="871"/>
      <c r="FZ59" s="871"/>
      <c r="GA59" s="871"/>
      <c r="GB59" s="871"/>
      <c r="GC59" s="871"/>
      <c r="GD59" s="871"/>
      <c r="GE59" s="871"/>
      <c r="GF59" s="871"/>
      <c r="GG59" s="871"/>
      <c r="GH59" s="871"/>
      <c r="GI59" s="871"/>
      <c r="GJ59" s="871"/>
      <c r="GK59" s="871"/>
      <c r="GL59" s="871"/>
      <c r="GM59" s="871"/>
      <c r="GN59" s="871"/>
      <c r="GO59" s="871"/>
      <c r="GP59" s="871"/>
      <c r="GQ59" s="871"/>
      <c r="GR59" s="871"/>
      <c r="GS59" s="871"/>
      <c r="GT59" s="871"/>
      <c r="GU59" s="871"/>
      <c r="GV59" s="871"/>
      <c r="GW59" s="871"/>
      <c r="GX59" s="871"/>
      <c r="GY59" s="871"/>
      <c r="GZ59" s="871"/>
      <c r="HA59" s="871"/>
      <c r="HB59" s="871"/>
      <c r="HC59" s="871"/>
      <c r="HD59" s="871"/>
      <c r="HE59" s="871"/>
      <c r="HF59" s="871"/>
      <c r="HG59" s="871"/>
      <c r="HH59" s="871"/>
      <c r="HI59" s="871"/>
      <c r="HJ59" s="871"/>
      <c r="HK59" s="871"/>
      <c r="HL59" s="871"/>
      <c r="HM59" s="871"/>
      <c r="HN59" s="871"/>
      <c r="HO59" s="871"/>
      <c r="HP59" s="871"/>
      <c r="HQ59" s="871"/>
      <c r="HR59" s="871"/>
      <c r="HS59" s="871"/>
      <c r="HT59" s="871"/>
      <c r="HU59" s="871"/>
      <c r="HV59" s="871"/>
      <c r="HW59" s="871"/>
      <c r="HX59" s="871"/>
      <c r="HY59" s="871"/>
      <c r="HZ59" s="871"/>
      <c r="IA59" s="871"/>
      <c r="IB59" s="871"/>
      <c r="IC59" s="871"/>
      <c r="ID59" s="871"/>
      <c r="IE59" s="871"/>
      <c r="IF59" s="871"/>
      <c r="IG59" s="871"/>
      <c r="IH59" s="871"/>
      <c r="II59" s="871"/>
      <c r="IJ59" s="871"/>
      <c r="IK59" s="871"/>
      <c r="IL59" s="871"/>
      <c r="IM59" s="871"/>
      <c r="IN59" s="871"/>
      <c r="IO59" s="871"/>
      <c r="IP59" s="871"/>
      <c r="IQ59" s="871"/>
      <c r="IR59" s="871"/>
      <c r="IS59" s="871"/>
      <c r="IT59" s="871"/>
      <c r="IU59" s="871"/>
      <c r="IV59" s="871"/>
    </row>
    <row r="60" spans="1:256" s="464" customFormat="1" ht="90" customHeight="1">
      <c r="A60" s="1900" t="s">
        <v>469</v>
      </c>
      <c r="B60" s="1902" t="s">
        <v>223</v>
      </c>
      <c r="C60" s="1902" t="s">
        <v>151</v>
      </c>
      <c r="D60" s="1904" t="s">
        <v>488</v>
      </c>
      <c r="E60" s="868" t="s">
        <v>595</v>
      </c>
      <c r="F60" s="1931" t="s">
        <v>587</v>
      </c>
      <c r="G60" s="869">
        <v>522185</v>
      </c>
      <c r="H60" s="869">
        <v>0</v>
      </c>
      <c r="I60" s="1169">
        <v>0</v>
      </c>
      <c r="J60" s="870">
        <f>385436+136749</f>
        <v>522185</v>
      </c>
      <c r="K60" s="870"/>
      <c r="L60" s="1162">
        <v>0</v>
      </c>
      <c r="M60" s="871"/>
      <c r="N60" s="871"/>
      <c r="O60" s="871"/>
      <c r="P60" s="871"/>
      <c r="Q60" s="871"/>
      <c r="R60" s="871"/>
      <c r="S60" s="871"/>
      <c r="T60" s="871"/>
      <c r="U60" s="871"/>
      <c r="V60" s="871"/>
      <c r="W60" s="871"/>
      <c r="X60" s="871"/>
      <c r="Y60" s="871"/>
      <c r="Z60" s="871"/>
      <c r="AA60" s="871"/>
      <c r="AB60" s="871"/>
      <c r="AC60" s="871"/>
      <c r="AD60" s="871"/>
      <c r="AE60" s="871"/>
      <c r="AF60" s="871"/>
      <c r="AG60" s="871"/>
      <c r="AH60" s="871"/>
      <c r="AI60" s="871"/>
      <c r="AJ60" s="871"/>
      <c r="AK60" s="871"/>
      <c r="AL60" s="871"/>
      <c r="AM60" s="871"/>
      <c r="AN60" s="871"/>
      <c r="AO60" s="871"/>
      <c r="AP60" s="871"/>
      <c r="AQ60" s="871"/>
      <c r="AR60" s="871"/>
      <c r="AS60" s="871"/>
      <c r="AT60" s="871"/>
      <c r="AU60" s="871"/>
      <c r="AV60" s="871"/>
      <c r="AW60" s="871"/>
      <c r="AX60" s="871"/>
      <c r="AY60" s="871"/>
      <c r="AZ60" s="871"/>
      <c r="BA60" s="871"/>
      <c r="BB60" s="871"/>
      <c r="BC60" s="871"/>
      <c r="BD60" s="871"/>
      <c r="BE60" s="871"/>
      <c r="BF60" s="871"/>
      <c r="BG60" s="871"/>
      <c r="BH60" s="871"/>
      <c r="BI60" s="871"/>
      <c r="BJ60" s="871"/>
      <c r="BK60" s="871"/>
      <c r="BL60" s="871"/>
      <c r="BM60" s="871"/>
      <c r="BN60" s="871"/>
      <c r="BO60" s="871"/>
      <c r="BP60" s="871"/>
      <c r="BQ60" s="871"/>
      <c r="BR60" s="871"/>
      <c r="BS60" s="871"/>
      <c r="BT60" s="871"/>
      <c r="BU60" s="871"/>
      <c r="BV60" s="871"/>
      <c r="BW60" s="871"/>
      <c r="BX60" s="871"/>
      <c r="BY60" s="871"/>
      <c r="BZ60" s="871"/>
      <c r="CA60" s="871"/>
      <c r="CB60" s="871"/>
      <c r="CC60" s="871"/>
      <c r="CD60" s="871"/>
      <c r="CE60" s="871"/>
      <c r="CF60" s="871"/>
      <c r="CG60" s="871"/>
      <c r="CH60" s="871"/>
      <c r="CI60" s="871"/>
      <c r="CJ60" s="871"/>
      <c r="CK60" s="871"/>
      <c r="CL60" s="871"/>
      <c r="CM60" s="871"/>
      <c r="CN60" s="871"/>
      <c r="CO60" s="871"/>
      <c r="CP60" s="871"/>
      <c r="CQ60" s="871"/>
      <c r="CR60" s="871"/>
      <c r="CS60" s="871"/>
      <c r="CT60" s="871"/>
      <c r="CU60" s="871"/>
      <c r="CV60" s="871"/>
      <c r="CW60" s="871"/>
      <c r="CX60" s="871"/>
      <c r="CY60" s="871"/>
      <c r="CZ60" s="871"/>
      <c r="DA60" s="871"/>
      <c r="DB60" s="871"/>
      <c r="DC60" s="871"/>
      <c r="DD60" s="871"/>
      <c r="DE60" s="871"/>
      <c r="DF60" s="871"/>
      <c r="DG60" s="871"/>
      <c r="DH60" s="871"/>
      <c r="DI60" s="871"/>
      <c r="DJ60" s="871"/>
      <c r="DK60" s="871"/>
      <c r="DL60" s="871"/>
      <c r="DM60" s="871"/>
      <c r="DN60" s="871"/>
      <c r="DO60" s="871"/>
      <c r="DP60" s="871"/>
      <c r="DQ60" s="871"/>
      <c r="DR60" s="871"/>
      <c r="DS60" s="871"/>
      <c r="DT60" s="871"/>
      <c r="DU60" s="871"/>
      <c r="DV60" s="871"/>
      <c r="DW60" s="871"/>
      <c r="DX60" s="871"/>
      <c r="DY60" s="871"/>
      <c r="DZ60" s="871"/>
      <c r="EA60" s="871"/>
      <c r="EB60" s="871"/>
      <c r="EC60" s="871"/>
      <c r="ED60" s="871"/>
      <c r="EE60" s="871"/>
      <c r="EF60" s="871"/>
      <c r="EG60" s="871"/>
      <c r="EH60" s="871"/>
      <c r="EI60" s="871"/>
      <c r="EJ60" s="871"/>
      <c r="EK60" s="871"/>
      <c r="EL60" s="871"/>
      <c r="EM60" s="871"/>
      <c r="EN60" s="871"/>
      <c r="EO60" s="871"/>
      <c r="EP60" s="871"/>
      <c r="EQ60" s="871"/>
      <c r="ER60" s="871"/>
      <c r="ES60" s="871"/>
      <c r="ET60" s="871"/>
      <c r="EU60" s="871"/>
      <c r="EV60" s="871"/>
      <c r="EW60" s="871"/>
      <c r="EX60" s="871"/>
      <c r="EY60" s="871"/>
      <c r="EZ60" s="871"/>
      <c r="FA60" s="871"/>
      <c r="FB60" s="871"/>
      <c r="FC60" s="871"/>
      <c r="FD60" s="871"/>
      <c r="FE60" s="871"/>
      <c r="FF60" s="871"/>
      <c r="FG60" s="871"/>
      <c r="FH60" s="871"/>
      <c r="FI60" s="871"/>
      <c r="FJ60" s="871"/>
      <c r="FK60" s="871"/>
      <c r="FL60" s="871"/>
      <c r="FM60" s="871"/>
      <c r="FN60" s="871"/>
      <c r="FO60" s="871"/>
      <c r="FP60" s="871"/>
      <c r="FQ60" s="871"/>
      <c r="FR60" s="871"/>
      <c r="FS60" s="871"/>
      <c r="FT60" s="871"/>
      <c r="FU60" s="871"/>
      <c r="FV60" s="871"/>
      <c r="FW60" s="871"/>
      <c r="FX60" s="871"/>
      <c r="FY60" s="871"/>
      <c r="FZ60" s="871"/>
      <c r="GA60" s="871"/>
      <c r="GB60" s="871"/>
      <c r="GC60" s="871"/>
      <c r="GD60" s="871"/>
      <c r="GE60" s="871"/>
      <c r="GF60" s="871"/>
      <c r="GG60" s="871"/>
      <c r="GH60" s="871"/>
      <c r="GI60" s="871"/>
      <c r="GJ60" s="871"/>
      <c r="GK60" s="871"/>
      <c r="GL60" s="871"/>
      <c r="GM60" s="871"/>
      <c r="GN60" s="871"/>
      <c r="GO60" s="871"/>
      <c r="GP60" s="871"/>
      <c r="GQ60" s="871"/>
      <c r="GR60" s="871"/>
      <c r="GS60" s="871"/>
      <c r="GT60" s="871"/>
      <c r="GU60" s="871"/>
      <c r="GV60" s="871"/>
      <c r="GW60" s="871"/>
      <c r="GX60" s="871"/>
      <c r="GY60" s="871"/>
      <c r="GZ60" s="871"/>
      <c r="HA60" s="871"/>
      <c r="HB60" s="871"/>
      <c r="HC60" s="871"/>
      <c r="HD60" s="871"/>
      <c r="HE60" s="871"/>
      <c r="HF60" s="871"/>
      <c r="HG60" s="871"/>
      <c r="HH60" s="871"/>
      <c r="HI60" s="871"/>
      <c r="HJ60" s="871"/>
      <c r="HK60" s="871"/>
      <c r="HL60" s="871"/>
      <c r="HM60" s="871"/>
      <c r="HN60" s="871"/>
      <c r="HO60" s="871"/>
      <c r="HP60" s="871"/>
      <c r="HQ60" s="871"/>
      <c r="HR60" s="871"/>
      <c r="HS60" s="871"/>
      <c r="HT60" s="871"/>
      <c r="HU60" s="871"/>
      <c r="HV60" s="871"/>
      <c r="HW60" s="871"/>
      <c r="HX60" s="871"/>
      <c r="HY60" s="871"/>
      <c r="HZ60" s="871"/>
      <c r="IA60" s="871"/>
      <c r="IB60" s="871"/>
      <c r="IC60" s="871"/>
      <c r="ID60" s="871"/>
      <c r="IE60" s="871"/>
      <c r="IF60" s="871"/>
      <c r="IG60" s="871"/>
      <c r="IH60" s="871"/>
      <c r="II60" s="871"/>
      <c r="IJ60" s="871"/>
      <c r="IK60" s="871"/>
      <c r="IL60" s="871"/>
      <c r="IM60" s="871"/>
      <c r="IN60" s="871"/>
      <c r="IO60" s="871"/>
      <c r="IP60" s="871"/>
      <c r="IQ60" s="871"/>
      <c r="IR60" s="871"/>
      <c r="IS60" s="871"/>
      <c r="IT60" s="871"/>
      <c r="IU60" s="871"/>
      <c r="IV60" s="871"/>
    </row>
    <row r="61" spans="1:256" s="464" customFormat="1" ht="36.75" customHeight="1">
      <c r="A61" s="1901"/>
      <c r="B61" s="1903"/>
      <c r="C61" s="1903"/>
      <c r="D61" s="1905"/>
      <c r="E61" s="886" t="s">
        <v>596</v>
      </c>
      <c r="F61" s="1930"/>
      <c r="G61" s="873">
        <v>54268</v>
      </c>
      <c r="H61" s="873">
        <v>0</v>
      </c>
      <c r="I61" s="874">
        <v>0</v>
      </c>
      <c r="J61" s="875">
        <v>54268</v>
      </c>
      <c r="K61" s="875"/>
      <c r="L61" s="1165">
        <v>0</v>
      </c>
      <c r="M61" s="871"/>
      <c r="N61" s="871"/>
      <c r="O61" s="871"/>
      <c r="P61" s="871"/>
      <c r="Q61" s="871"/>
      <c r="R61" s="871"/>
      <c r="S61" s="871"/>
      <c r="T61" s="871"/>
      <c r="U61" s="871"/>
      <c r="V61" s="871"/>
      <c r="W61" s="871"/>
      <c r="X61" s="871"/>
      <c r="Y61" s="871"/>
      <c r="Z61" s="871"/>
      <c r="AA61" s="871"/>
      <c r="AB61" s="871"/>
      <c r="AC61" s="871"/>
      <c r="AD61" s="871"/>
      <c r="AE61" s="871"/>
      <c r="AF61" s="871"/>
      <c r="AG61" s="871"/>
      <c r="AH61" s="871"/>
      <c r="AI61" s="871"/>
      <c r="AJ61" s="871"/>
      <c r="AK61" s="871"/>
      <c r="AL61" s="871"/>
      <c r="AM61" s="871"/>
      <c r="AN61" s="871"/>
      <c r="AO61" s="871"/>
      <c r="AP61" s="871"/>
      <c r="AQ61" s="871"/>
      <c r="AR61" s="871"/>
      <c r="AS61" s="871"/>
      <c r="AT61" s="871"/>
      <c r="AU61" s="871"/>
      <c r="AV61" s="871"/>
      <c r="AW61" s="871"/>
      <c r="AX61" s="871"/>
      <c r="AY61" s="871"/>
      <c r="AZ61" s="871"/>
      <c r="BA61" s="871"/>
      <c r="BB61" s="871"/>
      <c r="BC61" s="871"/>
      <c r="BD61" s="871"/>
      <c r="BE61" s="871"/>
      <c r="BF61" s="871"/>
      <c r="BG61" s="871"/>
      <c r="BH61" s="871"/>
      <c r="BI61" s="871"/>
      <c r="BJ61" s="871"/>
      <c r="BK61" s="871"/>
      <c r="BL61" s="871"/>
      <c r="BM61" s="871"/>
      <c r="BN61" s="871"/>
      <c r="BO61" s="871"/>
      <c r="BP61" s="871"/>
      <c r="BQ61" s="871"/>
      <c r="BR61" s="871"/>
      <c r="BS61" s="871"/>
      <c r="BT61" s="871"/>
      <c r="BU61" s="871"/>
      <c r="BV61" s="871"/>
      <c r="BW61" s="871"/>
      <c r="BX61" s="871"/>
      <c r="BY61" s="871"/>
      <c r="BZ61" s="871"/>
      <c r="CA61" s="871"/>
      <c r="CB61" s="871"/>
      <c r="CC61" s="871"/>
      <c r="CD61" s="871"/>
      <c r="CE61" s="871"/>
      <c r="CF61" s="871"/>
      <c r="CG61" s="871"/>
      <c r="CH61" s="871"/>
      <c r="CI61" s="871"/>
      <c r="CJ61" s="871"/>
      <c r="CK61" s="871"/>
      <c r="CL61" s="871"/>
      <c r="CM61" s="871"/>
      <c r="CN61" s="871"/>
      <c r="CO61" s="871"/>
      <c r="CP61" s="871"/>
      <c r="CQ61" s="871"/>
      <c r="CR61" s="871"/>
      <c r="CS61" s="871"/>
      <c r="CT61" s="871"/>
      <c r="CU61" s="871"/>
      <c r="CV61" s="871"/>
      <c r="CW61" s="871"/>
      <c r="CX61" s="871"/>
      <c r="CY61" s="871"/>
      <c r="CZ61" s="871"/>
      <c r="DA61" s="871"/>
      <c r="DB61" s="871"/>
      <c r="DC61" s="871"/>
      <c r="DD61" s="871"/>
      <c r="DE61" s="871"/>
      <c r="DF61" s="871"/>
      <c r="DG61" s="871"/>
      <c r="DH61" s="871"/>
      <c r="DI61" s="871"/>
      <c r="DJ61" s="871"/>
      <c r="DK61" s="871"/>
      <c r="DL61" s="871"/>
      <c r="DM61" s="871"/>
      <c r="DN61" s="871"/>
      <c r="DO61" s="871"/>
      <c r="DP61" s="871"/>
      <c r="DQ61" s="871"/>
      <c r="DR61" s="871"/>
      <c r="DS61" s="871"/>
      <c r="DT61" s="871"/>
      <c r="DU61" s="871"/>
      <c r="DV61" s="871"/>
      <c r="DW61" s="871"/>
      <c r="DX61" s="871"/>
      <c r="DY61" s="871"/>
      <c r="DZ61" s="871"/>
      <c r="EA61" s="871"/>
      <c r="EB61" s="871"/>
      <c r="EC61" s="871"/>
      <c r="ED61" s="871"/>
      <c r="EE61" s="871"/>
      <c r="EF61" s="871"/>
      <c r="EG61" s="871"/>
      <c r="EH61" s="871"/>
      <c r="EI61" s="871"/>
      <c r="EJ61" s="871"/>
      <c r="EK61" s="871"/>
      <c r="EL61" s="871"/>
      <c r="EM61" s="871"/>
      <c r="EN61" s="871"/>
      <c r="EO61" s="871"/>
      <c r="EP61" s="871"/>
      <c r="EQ61" s="871"/>
      <c r="ER61" s="871"/>
      <c r="ES61" s="871"/>
      <c r="ET61" s="871"/>
      <c r="EU61" s="871"/>
      <c r="EV61" s="871"/>
      <c r="EW61" s="871"/>
      <c r="EX61" s="871"/>
      <c r="EY61" s="871"/>
      <c r="EZ61" s="871"/>
      <c r="FA61" s="871"/>
      <c r="FB61" s="871"/>
      <c r="FC61" s="871"/>
      <c r="FD61" s="871"/>
      <c r="FE61" s="871"/>
      <c r="FF61" s="871"/>
      <c r="FG61" s="871"/>
      <c r="FH61" s="871"/>
      <c r="FI61" s="871"/>
      <c r="FJ61" s="871"/>
      <c r="FK61" s="871"/>
      <c r="FL61" s="871"/>
      <c r="FM61" s="871"/>
      <c r="FN61" s="871"/>
      <c r="FO61" s="871"/>
      <c r="FP61" s="871"/>
      <c r="FQ61" s="871"/>
      <c r="FR61" s="871"/>
      <c r="FS61" s="871"/>
      <c r="FT61" s="871"/>
      <c r="FU61" s="871"/>
      <c r="FV61" s="871"/>
      <c r="FW61" s="871"/>
      <c r="FX61" s="871"/>
      <c r="FY61" s="871"/>
      <c r="FZ61" s="871"/>
      <c r="GA61" s="871"/>
      <c r="GB61" s="871"/>
      <c r="GC61" s="871"/>
      <c r="GD61" s="871"/>
      <c r="GE61" s="871"/>
      <c r="GF61" s="871"/>
      <c r="GG61" s="871"/>
      <c r="GH61" s="871"/>
      <c r="GI61" s="871"/>
      <c r="GJ61" s="871"/>
      <c r="GK61" s="871"/>
      <c r="GL61" s="871"/>
      <c r="GM61" s="871"/>
      <c r="GN61" s="871"/>
      <c r="GO61" s="871"/>
      <c r="GP61" s="871"/>
      <c r="GQ61" s="871"/>
      <c r="GR61" s="871"/>
      <c r="GS61" s="871"/>
      <c r="GT61" s="871"/>
      <c r="GU61" s="871"/>
      <c r="GV61" s="871"/>
      <c r="GW61" s="871"/>
      <c r="GX61" s="871"/>
      <c r="GY61" s="871"/>
      <c r="GZ61" s="871"/>
      <c r="HA61" s="871"/>
      <c r="HB61" s="871"/>
      <c r="HC61" s="871"/>
      <c r="HD61" s="871"/>
      <c r="HE61" s="871"/>
      <c r="HF61" s="871"/>
      <c r="HG61" s="871"/>
      <c r="HH61" s="871"/>
      <c r="HI61" s="871"/>
      <c r="HJ61" s="871"/>
      <c r="HK61" s="871"/>
      <c r="HL61" s="871"/>
      <c r="HM61" s="871"/>
      <c r="HN61" s="871"/>
      <c r="HO61" s="871"/>
      <c r="HP61" s="871"/>
      <c r="HQ61" s="871"/>
      <c r="HR61" s="871"/>
      <c r="HS61" s="871"/>
      <c r="HT61" s="871"/>
      <c r="HU61" s="871"/>
      <c r="HV61" s="871"/>
      <c r="HW61" s="871"/>
      <c r="HX61" s="871"/>
      <c r="HY61" s="871"/>
      <c r="HZ61" s="871"/>
      <c r="IA61" s="871"/>
      <c r="IB61" s="871"/>
      <c r="IC61" s="871"/>
      <c r="ID61" s="871"/>
      <c r="IE61" s="871"/>
      <c r="IF61" s="871"/>
      <c r="IG61" s="871"/>
      <c r="IH61" s="871"/>
      <c r="II61" s="871"/>
      <c r="IJ61" s="871"/>
      <c r="IK61" s="871"/>
      <c r="IL61" s="871"/>
      <c r="IM61" s="871"/>
      <c r="IN61" s="871"/>
      <c r="IO61" s="871"/>
      <c r="IP61" s="871"/>
      <c r="IQ61" s="871"/>
      <c r="IR61" s="871"/>
      <c r="IS61" s="871"/>
      <c r="IT61" s="871"/>
      <c r="IU61" s="871"/>
      <c r="IV61" s="871"/>
    </row>
    <row r="62" spans="1:256" s="464" customFormat="1" ht="118.5" customHeight="1">
      <c r="A62" s="1900" t="s">
        <v>469</v>
      </c>
      <c r="B62" s="1902" t="s">
        <v>223</v>
      </c>
      <c r="C62" s="1902" t="s">
        <v>151</v>
      </c>
      <c r="D62" s="1904" t="s">
        <v>488</v>
      </c>
      <c r="E62" s="1618" t="s">
        <v>769</v>
      </c>
      <c r="F62" s="1926" t="s">
        <v>676</v>
      </c>
      <c r="G62" s="869">
        <v>6065841</v>
      </c>
      <c r="H62" s="869">
        <v>0</v>
      </c>
      <c r="I62" s="1170">
        <v>0</v>
      </c>
      <c r="J62" s="870">
        <v>6065841</v>
      </c>
      <c r="K62" s="870"/>
      <c r="L62" s="1162">
        <v>0</v>
      </c>
      <c r="M62" s="871"/>
      <c r="N62" s="871"/>
      <c r="O62" s="871"/>
      <c r="P62" s="871"/>
      <c r="Q62" s="871"/>
      <c r="R62" s="871"/>
      <c r="S62" s="871"/>
      <c r="T62" s="871"/>
      <c r="U62" s="871"/>
      <c r="V62" s="871"/>
      <c r="W62" s="871"/>
      <c r="X62" s="871"/>
      <c r="Y62" s="871"/>
      <c r="Z62" s="871"/>
      <c r="AA62" s="871"/>
      <c r="AB62" s="871"/>
      <c r="AC62" s="871"/>
      <c r="AD62" s="871"/>
      <c r="AE62" s="871"/>
      <c r="AF62" s="871"/>
      <c r="AG62" s="871"/>
      <c r="AH62" s="871"/>
      <c r="AI62" s="871"/>
      <c r="AJ62" s="871"/>
      <c r="AK62" s="871"/>
      <c r="AL62" s="871"/>
      <c r="AM62" s="871"/>
      <c r="AN62" s="871"/>
      <c r="AO62" s="871"/>
      <c r="AP62" s="871"/>
      <c r="AQ62" s="871"/>
      <c r="AR62" s="871"/>
      <c r="AS62" s="871"/>
      <c r="AT62" s="871"/>
      <c r="AU62" s="871"/>
      <c r="AV62" s="871"/>
      <c r="AW62" s="871"/>
      <c r="AX62" s="871"/>
      <c r="AY62" s="871"/>
      <c r="AZ62" s="871"/>
      <c r="BA62" s="871"/>
      <c r="BB62" s="871"/>
      <c r="BC62" s="871"/>
      <c r="BD62" s="871"/>
      <c r="BE62" s="871"/>
      <c r="BF62" s="871"/>
      <c r="BG62" s="871"/>
      <c r="BH62" s="871"/>
      <c r="BI62" s="871"/>
      <c r="BJ62" s="871"/>
      <c r="BK62" s="871"/>
      <c r="BL62" s="871"/>
      <c r="BM62" s="871"/>
      <c r="BN62" s="871"/>
      <c r="BO62" s="871"/>
      <c r="BP62" s="871"/>
      <c r="BQ62" s="871"/>
      <c r="BR62" s="871"/>
      <c r="BS62" s="871"/>
      <c r="BT62" s="871"/>
      <c r="BU62" s="871"/>
      <c r="BV62" s="871"/>
      <c r="BW62" s="871"/>
      <c r="BX62" s="871"/>
      <c r="BY62" s="871"/>
      <c r="BZ62" s="871"/>
      <c r="CA62" s="871"/>
      <c r="CB62" s="871"/>
      <c r="CC62" s="871"/>
      <c r="CD62" s="871"/>
      <c r="CE62" s="871"/>
      <c r="CF62" s="871"/>
      <c r="CG62" s="871"/>
      <c r="CH62" s="871"/>
      <c r="CI62" s="871"/>
      <c r="CJ62" s="871"/>
      <c r="CK62" s="871"/>
      <c r="CL62" s="871"/>
      <c r="CM62" s="871"/>
      <c r="CN62" s="871"/>
      <c r="CO62" s="871"/>
      <c r="CP62" s="871"/>
      <c r="CQ62" s="871"/>
      <c r="CR62" s="871"/>
      <c r="CS62" s="871"/>
      <c r="CT62" s="871"/>
      <c r="CU62" s="871"/>
      <c r="CV62" s="871"/>
      <c r="CW62" s="871"/>
      <c r="CX62" s="871"/>
      <c r="CY62" s="871"/>
      <c r="CZ62" s="871"/>
      <c r="DA62" s="871"/>
      <c r="DB62" s="871"/>
      <c r="DC62" s="871"/>
      <c r="DD62" s="871"/>
      <c r="DE62" s="871"/>
      <c r="DF62" s="871"/>
      <c r="DG62" s="871"/>
      <c r="DH62" s="871"/>
      <c r="DI62" s="871"/>
      <c r="DJ62" s="871"/>
      <c r="DK62" s="871"/>
      <c r="DL62" s="871"/>
      <c r="DM62" s="871"/>
      <c r="DN62" s="871"/>
      <c r="DO62" s="871"/>
      <c r="DP62" s="871"/>
      <c r="DQ62" s="871"/>
      <c r="DR62" s="871"/>
      <c r="DS62" s="871"/>
      <c r="DT62" s="871"/>
      <c r="DU62" s="871"/>
      <c r="DV62" s="871"/>
      <c r="DW62" s="871"/>
      <c r="DX62" s="871"/>
      <c r="DY62" s="871"/>
      <c r="DZ62" s="871"/>
      <c r="EA62" s="871"/>
      <c r="EB62" s="871"/>
      <c r="EC62" s="871"/>
      <c r="ED62" s="871"/>
      <c r="EE62" s="871"/>
      <c r="EF62" s="871"/>
      <c r="EG62" s="871"/>
      <c r="EH62" s="871"/>
      <c r="EI62" s="871"/>
      <c r="EJ62" s="871"/>
      <c r="EK62" s="871"/>
      <c r="EL62" s="871"/>
      <c r="EM62" s="871"/>
      <c r="EN62" s="871"/>
      <c r="EO62" s="871"/>
      <c r="EP62" s="871"/>
      <c r="EQ62" s="871"/>
      <c r="ER62" s="871"/>
      <c r="ES62" s="871"/>
      <c r="ET62" s="871"/>
      <c r="EU62" s="871"/>
      <c r="EV62" s="871"/>
      <c r="EW62" s="871"/>
      <c r="EX62" s="871"/>
      <c r="EY62" s="871"/>
      <c r="EZ62" s="871"/>
      <c r="FA62" s="871"/>
      <c r="FB62" s="871"/>
      <c r="FC62" s="871"/>
      <c r="FD62" s="871"/>
      <c r="FE62" s="871"/>
      <c r="FF62" s="871"/>
      <c r="FG62" s="871"/>
      <c r="FH62" s="871"/>
      <c r="FI62" s="871"/>
      <c r="FJ62" s="871"/>
      <c r="FK62" s="871"/>
      <c r="FL62" s="871"/>
      <c r="FM62" s="871"/>
      <c r="FN62" s="871"/>
      <c r="FO62" s="871"/>
      <c r="FP62" s="871"/>
      <c r="FQ62" s="871"/>
      <c r="FR62" s="871"/>
      <c r="FS62" s="871"/>
      <c r="FT62" s="871"/>
      <c r="FU62" s="871"/>
      <c r="FV62" s="871"/>
      <c r="FW62" s="871"/>
      <c r="FX62" s="871"/>
      <c r="FY62" s="871"/>
      <c r="FZ62" s="871"/>
      <c r="GA62" s="871"/>
      <c r="GB62" s="871"/>
      <c r="GC62" s="871"/>
      <c r="GD62" s="871"/>
      <c r="GE62" s="871"/>
      <c r="GF62" s="871"/>
      <c r="GG62" s="871"/>
      <c r="GH62" s="871"/>
      <c r="GI62" s="871"/>
      <c r="GJ62" s="871"/>
      <c r="GK62" s="871"/>
      <c r="GL62" s="871"/>
      <c r="GM62" s="871"/>
      <c r="GN62" s="871"/>
      <c r="GO62" s="871"/>
      <c r="GP62" s="871"/>
      <c r="GQ62" s="871"/>
      <c r="GR62" s="871"/>
      <c r="GS62" s="871"/>
      <c r="GT62" s="871"/>
      <c r="GU62" s="871"/>
      <c r="GV62" s="871"/>
      <c r="GW62" s="871"/>
      <c r="GX62" s="871"/>
      <c r="GY62" s="871"/>
      <c r="GZ62" s="871"/>
      <c r="HA62" s="871"/>
      <c r="HB62" s="871"/>
      <c r="HC62" s="871"/>
      <c r="HD62" s="871"/>
      <c r="HE62" s="871"/>
      <c r="HF62" s="871"/>
      <c r="HG62" s="871"/>
      <c r="HH62" s="871"/>
      <c r="HI62" s="871"/>
      <c r="HJ62" s="871"/>
      <c r="HK62" s="871"/>
      <c r="HL62" s="871"/>
      <c r="HM62" s="871"/>
      <c r="HN62" s="871"/>
      <c r="HO62" s="871"/>
      <c r="HP62" s="871"/>
      <c r="HQ62" s="871"/>
      <c r="HR62" s="871"/>
      <c r="HS62" s="871"/>
      <c r="HT62" s="871"/>
      <c r="HU62" s="871"/>
      <c r="HV62" s="871"/>
      <c r="HW62" s="871"/>
      <c r="HX62" s="871"/>
      <c r="HY62" s="871"/>
      <c r="HZ62" s="871"/>
      <c r="IA62" s="871"/>
      <c r="IB62" s="871"/>
      <c r="IC62" s="871"/>
      <c r="ID62" s="871"/>
      <c r="IE62" s="871"/>
      <c r="IF62" s="871"/>
      <c r="IG62" s="871"/>
      <c r="IH62" s="871"/>
      <c r="II62" s="871"/>
      <c r="IJ62" s="871"/>
      <c r="IK62" s="871"/>
      <c r="IL62" s="871"/>
      <c r="IM62" s="871"/>
      <c r="IN62" s="871"/>
      <c r="IO62" s="871"/>
      <c r="IP62" s="871"/>
      <c r="IQ62" s="871"/>
      <c r="IR62" s="871"/>
      <c r="IS62" s="871"/>
      <c r="IT62" s="871"/>
      <c r="IU62" s="871"/>
      <c r="IV62" s="871"/>
    </row>
    <row r="63" spans="1:256" s="464" customFormat="1" ht="33" customHeight="1">
      <c r="A63" s="1901"/>
      <c r="B63" s="1903"/>
      <c r="C63" s="1903"/>
      <c r="D63" s="1905"/>
      <c r="E63" s="1171" t="s">
        <v>770</v>
      </c>
      <c r="F63" s="1927"/>
      <c r="G63" s="873">
        <v>181142</v>
      </c>
      <c r="H63" s="873">
        <v>0</v>
      </c>
      <c r="I63" s="1172">
        <v>0</v>
      </c>
      <c r="J63" s="875">
        <v>181142</v>
      </c>
      <c r="K63" s="875"/>
      <c r="L63" s="1165">
        <v>0</v>
      </c>
      <c r="M63" s="871"/>
      <c r="N63" s="871"/>
      <c r="O63" s="871"/>
      <c r="P63" s="871"/>
      <c r="Q63" s="871"/>
      <c r="R63" s="871"/>
      <c r="S63" s="871"/>
      <c r="T63" s="871"/>
      <c r="U63" s="871"/>
      <c r="V63" s="871"/>
      <c r="W63" s="871"/>
      <c r="X63" s="871"/>
      <c r="Y63" s="871"/>
      <c r="Z63" s="871"/>
      <c r="AA63" s="871"/>
      <c r="AB63" s="871"/>
      <c r="AC63" s="871"/>
      <c r="AD63" s="871"/>
      <c r="AE63" s="871"/>
      <c r="AF63" s="871"/>
      <c r="AG63" s="871"/>
      <c r="AH63" s="871"/>
      <c r="AI63" s="871"/>
      <c r="AJ63" s="871"/>
      <c r="AK63" s="871"/>
      <c r="AL63" s="871"/>
      <c r="AM63" s="871"/>
      <c r="AN63" s="871"/>
      <c r="AO63" s="871"/>
      <c r="AP63" s="871"/>
      <c r="AQ63" s="871"/>
      <c r="AR63" s="871"/>
      <c r="AS63" s="871"/>
      <c r="AT63" s="871"/>
      <c r="AU63" s="871"/>
      <c r="AV63" s="871"/>
      <c r="AW63" s="871"/>
      <c r="AX63" s="871"/>
      <c r="AY63" s="871"/>
      <c r="AZ63" s="871"/>
      <c r="BA63" s="871"/>
      <c r="BB63" s="871"/>
      <c r="BC63" s="871"/>
      <c r="BD63" s="871"/>
      <c r="BE63" s="871"/>
      <c r="BF63" s="871"/>
      <c r="BG63" s="871"/>
      <c r="BH63" s="871"/>
      <c r="BI63" s="871"/>
      <c r="BJ63" s="871"/>
      <c r="BK63" s="871"/>
      <c r="BL63" s="871"/>
      <c r="BM63" s="871"/>
      <c r="BN63" s="871"/>
      <c r="BO63" s="871"/>
      <c r="BP63" s="871"/>
      <c r="BQ63" s="871"/>
      <c r="BR63" s="871"/>
      <c r="BS63" s="871"/>
      <c r="BT63" s="871"/>
      <c r="BU63" s="871"/>
      <c r="BV63" s="871"/>
      <c r="BW63" s="871"/>
      <c r="BX63" s="871"/>
      <c r="BY63" s="871"/>
      <c r="BZ63" s="871"/>
      <c r="CA63" s="871"/>
      <c r="CB63" s="871"/>
      <c r="CC63" s="871"/>
      <c r="CD63" s="871"/>
      <c r="CE63" s="871"/>
      <c r="CF63" s="871"/>
      <c r="CG63" s="871"/>
      <c r="CH63" s="871"/>
      <c r="CI63" s="871"/>
      <c r="CJ63" s="871"/>
      <c r="CK63" s="871"/>
      <c r="CL63" s="871"/>
      <c r="CM63" s="871"/>
      <c r="CN63" s="871"/>
      <c r="CO63" s="871"/>
      <c r="CP63" s="871"/>
      <c r="CQ63" s="871"/>
      <c r="CR63" s="871"/>
      <c r="CS63" s="871"/>
      <c r="CT63" s="871"/>
      <c r="CU63" s="871"/>
      <c r="CV63" s="871"/>
      <c r="CW63" s="871"/>
      <c r="CX63" s="871"/>
      <c r="CY63" s="871"/>
      <c r="CZ63" s="871"/>
      <c r="DA63" s="871"/>
      <c r="DB63" s="871"/>
      <c r="DC63" s="871"/>
      <c r="DD63" s="871"/>
      <c r="DE63" s="871"/>
      <c r="DF63" s="871"/>
      <c r="DG63" s="871"/>
      <c r="DH63" s="871"/>
      <c r="DI63" s="871"/>
      <c r="DJ63" s="871"/>
      <c r="DK63" s="871"/>
      <c r="DL63" s="871"/>
      <c r="DM63" s="871"/>
      <c r="DN63" s="871"/>
      <c r="DO63" s="871"/>
      <c r="DP63" s="871"/>
      <c r="DQ63" s="871"/>
      <c r="DR63" s="871"/>
      <c r="DS63" s="871"/>
      <c r="DT63" s="871"/>
      <c r="DU63" s="871"/>
      <c r="DV63" s="871"/>
      <c r="DW63" s="871"/>
      <c r="DX63" s="871"/>
      <c r="DY63" s="871"/>
      <c r="DZ63" s="871"/>
      <c r="EA63" s="871"/>
      <c r="EB63" s="871"/>
      <c r="EC63" s="871"/>
      <c r="ED63" s="871"/>
      <c r="EE63" s="871"/>
      <c r="EF63" s="871"/>
      <c r="EG63" s="871"/>
      <c r="EH63" s="871"/>
      <c r="EI63" s="871"/>
      <c r="EJ63" s="871"/>
      <c r="EK63" s="871"/>
      <c r="EL63" s="871"/>
      <c r="EM63" s="871"/>
      <c r="EN63" s="871"/>
      <c r="EO63" s="871"/>
      <c r="EP63" s="871"/>
      <c r="EQ63" s="871"/>
      <c r="ER63" s="871"/>
      <c r="ES63" s="871"/>
      <c r="ET63" s="871"/>
      <c r="EU63" s="871"/>
      <c r="EV63" s="871"/>
      <c r="EW63" s="871"/>
      <c r="EX63" s="871"/>
      <c r="EY63" s="871"/>
      <c r="EZ63" s="871"/>
      <c r="FA63" s="871"/>
      <c r="FB63" s="871"/>
      <c r="FC63" s="871"/>
      <c r="FD63" s="871"/>
      <c r="FE63" s="871"/>
      <c r="FF63" s="871"/>
      <c r="FG63" s="871"/>
      <c r="FH63" s="871"/>
      <c r="FI63" s="871"/>
      <c r="FJ63" s="871"/>
      <c r="FK63" s="871"/>
      <c r="FL63" s="871"/>
      <c r="FM63" s="871"/>
      <c r="FN63" s="871"/>
      <c r="FO63" s="871"/>
      <c r="FP63" s="871"/>
      <c r="FQ63" s="871"/>
      <c r="FR63" s="871"/>
      <c r="FS63" s="871"/>
      <c r="FT63" s="871"/>
      <c r="FU63" s="871"/>
      <c r="FV63" s="871"/>
      <c r="FW63" s="871"/>
      <c r="FX63" s="871"/>
      <c r="FY63" s="871"/>
      <c r="FZ63" s="871"/>
      <c r="GA63" s="871"/>
      <c r="GB63" s="871"/>
      <c r="GC63" s="871"/>
      <c r="GD63" s="871"/>
      <c r="GE63" s="871"/>
      <c r="GF63" s="871"/>
      <c r="GG63" s="871"/>
      <c r="GH63" s="871"/>
      <c r="GI63" s="871"/>
      <c r="GJ63" s="871"/>
      <c r="GK63" s="871"/>
      <c r="GL63" s="871"/>
      <c r="GM63" s="871"/>
      <c r="GN63" s="871"/>
      <c r="GO63" s="871"/>
      <c r="GP63" s="871"/>
      <c r="GQ63" s="871"/>
      <c r="GR63" s="871"/>
      <c r="GS63" s="871"/>
      <c r="GT63" s="871"/>
      <c r="GU63" s="871"/>
      <c r="GV63" s="871"/>
      <c r="GW63" s="871"/>
      <c r="GX63" s="871"/>
      <c r="GY63" s="871"/>
      <c r="GZ63" s="871"/>
      <c r="HA63" s="871"/>
      <c r="HB63" s="871"/>
      <c r="HC63" s="871"/>
      <c r="HD63" s="871"/>
      <c r="HE63" s="871"/>
      <c r="HF63" s="871"/>
      <c r="HG63" s="871"/>
      <c r="HH63" s="871"/>
      <c r="HI63" s="871"/>
      <c r="HJ63" s="871"/>
      <c r="HK63" s="871"/>
      <c r="HL63" s="871"/>
      <c r="HM63" s="871"/>
      <c r="HN63" s="871"/>
      <c r="HO63" s="871"/>
      <c r="HP63" s="871"/>
      <c r="HQ63" s="871"/>
      <c r="HR63" s="871"/>
      <c r="HS63" s="871"/>
      <c r="HT63" s="871"/>
      <c r="HU63" s="871"/>
      <c r="HV63" s="871"/>
      <c r="HW63" s="871"/>
      <c r="HX63" s="871"/>
      <c r="HY63" s="871"/>
      <c r="HZ63" s="871"/>
      <c r="IA63" s="871"/>
      <c r="IB63" s="871"/>
      <c r="IC63" s="871"/>
      <c r="ID63" s="871"/>
      <c r="IE63" s="871"/>
      <c r="IF63" s="871"/>
      <c r="IG63" s="871"/>
      <c r="IH63" s="871"/>
      <c r="II63" s="871"/>
      <c r="IJ63" s="871"/>
      <c r="IK63" s="871"/>
      <c r="IL63" s="871"/>
      <c r="IM63" s="871"/>
      <c r="IN63" s="871"/>
      <c r="IO63" s="871"/>
      <c r="IP63" s="871"/>
      <c r="IQ63" s="871"/>
      <c r="IR63" s="871"/>
      <c r="IS63" s="871"/>
      <c r="IT63" s="871"/>
      <c r="IU63" s="871"/>
      <c r="IV63" s="871"/>
    </row>
    <row r="64" spans="1:256" ht="126" customHeight="1">
      <c r="A64" s="1963" t="s">
        <v>396</v>
      </c>
      <c r="B64" s="1902" t="s">
        <v>397</v>
      </c>
      <c r="C64" s="1902" t="s">
        <v>213</v>
      </c>
      <c r="D64" s="1904" t="s">
        <v>395</v>
      </c>
      <c r="E64" s="868" t="s">
        <v>672</v>
      </c>
      <c r="F64" s="1931" t="s">
        <v>673</v>
      </c>
      <c r="G64" s="869">
        <v>18249482</v>
      </c>
      <c r="H64" s="869">
        <v>280376</v>
      </c>
      <c r="I64" s="1169">
        <v>0.0153</v>
      </c>
      <c r="J64" s="870">
        <v>7702800</v>
      </c>
      <c r="K64" s="870"/>
      <c r="L64" s="1162">
        <v>0.015</v>
      </c>
      <c r="M64" s="871"/>
      <c r="N64" s="871"/>
      <c r="O64" s="871"/>
      <c r="P64" s="871"/>
      <c r="Q64" s="871"/>
      <c r="R64" s="871"/>
      <c r="S64" s="871"/>
      <c r="T64" s="871"/>
      <c r="U64" s="871"/>
      <c r="V64" s="871"/>
      <c r="W64" s="871"/>
      <c r="X64" s="871"/>
      <c r="Y64" s="871"/>
      <c r="Z64" s="871"/>
      <c r="AA64" s="871"/>
      <c r="AB64" s="871"/>
      <c r="AC64" s="871"/>
      <c r="AD64" s="871"/>
      <c r="AE64" s="871"/>
      <c r="AF64" s="871"/>
      <c r="AG64" s="871"/>
      <c r="AH64" s="871"/>
      <c r="AI64" s="871"/>
      <c r="AJ64" s="871"/>
      <c r="AK64" s="871"/>
      <c r="AL64" s="871"/>
      <c r="AM64" s="871"/>
      <c r="AN64" s="871"/>
      <c r="AO64" s="871"/>
      <c r="AP64" s="871"/>
      <c r="AQ64" s="871"/>
      <c r="AR64" s="871"/>
      <c r="AS64" s="871"/>
      <c r="AT64" s="871"/>
      <c r="AU64" s="871"/>
      <c r="AV64" s="871"/>
      <c r="AW64" s="871"/>
      <c r="AX64" s="871"/>
      <c r="AY64" s="871"/>
      <c r="AZ64" s="871"/>
      <c r="BA64" s="871"/>
      <c r="BB64" s="871"/>
      <c r="BC64" s="871"/>
      <c r="BD64" s="871"/>
      <c r="BE64" s="871"/>
      <c r="BF64" s="871"/>
      <c r="BG64" s="871"/>
      <c r="BH64" s="871"/>
      <c r="BI64" s="871"/>
      <c r="BJ64" s="871"/>
      <c r="BK64" s="871"/>
      <c r="BL64" s="871"/>
      <c r="BM64" s="871"/>
      <c r="BN64" s="871"/>
      <c r="BO64" s="871"/>
      <c r="BP64" s="871"/>
      <c r="BQ64" s="871"/>
      <c r="BR64" s="871"/>
      <c r="BS64" s="871"/>
      <c r="BT64" s="871"/>
      <c r="BU64" s="871"/>
      <c r="BV64" s="871"/>
      <c r="BW64" s="871"/>
      <c r="BX64" s="871"/>
      <c r="BY64" s="871"/>
      <c r="BZ64" s="871"/>
      <c r="CA64" s="871"/>
      <c r="CB64" s="871"/>
      <c r="CC64" s="871"/>
      <c r="CD64" s="871"/>
      <c r="CE64" s="871"/>
      <c r="CF64" s="871"/>
      <c r="CG64" s="871"/>
      <c r="CH64" s="871"/>
      <c r="CI64" s="871"/>
      <c r="CJ64" s="871"/>
      <c r="CK64" s="871"/>
      <c r="CL64" s="871"/>
      <c r="CM64" s="871"/>
      <c r="CN64" s="871"/>
      <c r="CO64" s="871"/>
      <c r="CP64" s="871"/>
      <c r="CQ64" s="871"/>
      <c r="CR64" s="871"/>
      <c r="CS64" s="871"/>
      <c r="CT64" s="871"/>
      <c r="CU64" s="871"/>
      <c r="CV64" s="871"/>
      <c r="CW64" s="871"/>
      <c r="CX64" s="871"/>
      <c r="CY64" s="871"/>
      <c r="CZ64" s="871"/>
      <c r="DA64" s="871"/>
      <c r="DB64" s="871"/>
      <c r="DC64" s="871"/>
      <c r="DD64" s="871"/>
      <c r="DE64" s="871"/>
      <c r="DF64" s="871"/>
      <c r="DG64" s="871"/>
      <c r="DH64" s="871"/>
      <c r="DI64" s="871"/>
      <c r="DJ64" s="871"/>
      <c r="DK64" s="871"/>
      <c r="DL64" s="871"/>
      <c r="DM64" s="871"/>
      <c r="DN64" s="871"/>
      <c r="DO64" s="871"/>
      <c r="DP64" s="871"/>
      <c r="DQ64" s="871"/>
      <c r="DR64" s="871"/>
      <c r="DS64" s="871"/>
      <c r="DT64" s="871"/>
      <c r="DU64" s="871"/>
      <c r="DV64" s="871"/>
      <c r="DW64" s="871"/>
      <c r="DX64" s="871"/>
      <c r="DY64" s="871"/>
      <c r="DZ64" s="871"/>
      <c r="EA64" s="871"/>
      <c r="EB64" s="871"/>
      <c r="EC64" s="871"/>
      <c r="ED64" s="871"/>
      <c r="EE64" s="871"/>
      <c r="EF64" s="871"/>
      <c r="EG64" s="871"/>
      <c r="EH64" s="871"/>
      <c r="EI64" s="871"/>
      <c r="EJ64" s="871"/>
      <c r="EK64" s="871"/>
      <c r="EL64" s="871"/>
      <c r="EM64" s="871"/>
      <c r="EN64" s="871"/>
      <c r="EO64" s="871"/>
      <c r="EP64" s="871"/>
      <c r="EQ64" s="871"/>
      <c r="ER64" s="871"/>
      <c r="ES64" s="871"/>
      <c r="ET64" s="871"/>
      <c r="EU64" s="871"/>
      <c r="EV64" s="871"/>
      <c r="EW64" s="871"/>
      <c r="EX64" s="871"/>
      <c r="EY64" s="871"/>
      <c r="EZ64" s="871"/>
      <c r="FA64" s="871"/>
      <c r="FB64" s="871"/>
      <c r="FC64" s="871"/>
      <c r="FD64" s="871"/>
      <c r="FE64" s="871"/>
      <c r="FF64" s="871"/>
      <c r="FG64" s="871"/>
      <c r="FH64" s="871"/>
      <c r="FI64" s="871"/>
      <c r="FJ64" s="871"/>
      <c r="FK64" s="871"/>
      <c r="FL64" s="871"/>
      <c r="FM64" s="871"/>
      <c r="FN64" s="871"/>
      <c r="FO64" s="871"/>
      <c r="FP64" s="871"/>
      <c r="FQ64" s="871"/>
      <c r="FR64" s="871"/>
      <c r="FS64" s="871"/>
      <c r="FT64" s="871"/>
      <c r="FU64" s="871"/>
      <c r="FV64" s="871"/>
      <c r="FW64" s="871"/>
      <c r="FX64" s="871"/>
      <c r="FY64" s="871"/>
      <c r="FZ64" s="871"/>
      <c r="GA64" s="871"/>
      <c r="GB64" s="871"/>
      <c r="GC64" s="871"/>
      <c r="GD64" s="871"/>
      <c r="GE64" s="871"/>
      <c r="GF64" s="871"/>
      <c r="GG64" s="871"/>
      <c r="GH64" s="871"/>
      <c r="GI64" s="871"/>
      <c r="GJ64" s="871"/>
      <c r="GK64" s="871"/>
      <c r="GL64" s="871"/>
      <c r="GM64" s="871"/>
      <c r="GN64" s="871"/>
      <c r="GO64" s="871"/>
      <c r="GP64" s="871"/>
      <c r="GQ64" s="871"/>
      <c r="GR64" s="871"/>
      <c r="GS64" s="871"/>
      <c r="GT64" s="871"/>
      <c r="GU64" s="871"/>
      <c r="GV64" s="871"/>
      <c r="GW64" s="871"/>
      <c r="GX64" s="871"/>
      <c r="GY64" s="871"/>
      <c r="GZ64" s="871"/>
      <c r="HA64" s="871"/>
      <c r="HB64" s="871"/>
      <c r="HC64" s="871"/>
      <c r="HD64" s="871"/>
      <c r="HE64" s="871"/>
      <c r="HF64" s="871"/>
      <c r="HG64" s="871"/>
      <c r="HH64" s="871"/>
      <c r="HI64" s="871"/>
      <c r="HJ64" s="871"/>
      <c r="HK64" s="871"/>
      <c r="HL64" s="871"/>
      <c r="HM64" s="871"/>
      <c r="HN64" s="871"/>
      <c r="HO64" s="871"/>
      <c r="HP64" s="871"/>
      <c r="HQ64" s="871"/>
      <c r="HR64" s="871"/>
      <c r="HS64" s="871"/>
      <c r="HT64" s="871"/>
      <c r="HU64" s="871"/>
      <c r="HV64" s="871"/>
      <c r="HW64" s="871"/>
      <c r="HX64" s="871"/>
      <c r="HY64" s="871"/>
      <c r="HZ64" s="871"/>
      <c r="IA64" s="871"/>
      <c r="IB64" s="871"/>
      <c r="IC64" s="871"/>
      <c r="ID64" s="871"/>
      <c r="IE64" s="871"/>
      <c r="IF64" s="871"/>
      <c r="IG64" s="871"/>
      <c r="IH64" s="871"/>
      <c r="II64" s="871"/>
      <c r="IJ64" s="871"/>
      <c r="IK64" s="871"/>
      <c r="IL64" s="871"/>
      <c r="IM64" s="871"/>
      <c r="IN64" s="871"/>
      <c r="IO64" s="871"/>
      <c r="IP64" s="871"/>
      <c r="IQ64" s="871"/>
      <c r="IR64" s="871"/>
      <c r="IS64" s="871"/>
      <c r="IT64" s="871"/>
      <c r="IU64" s="871"/>
      <c r="IV64" s="871"/>
    </row>
    <row r="65" spans="1:256" ht="34.5" customHeight="1">
      <c r="A65" s="1933"/>
      <c r="B65" s="1903"/>
      <c r="C65" s="1903"/>
      <c r="D65" s="1905"/>
      <c r="E65" s="1171" t="s">
        <v>674</v>
      </c>
      <c r="F65" s="1929"/>
      <c r="G65" s="873">
        <v>319312</v>
      </c>
      <c r="H65" s="873"/>
      <c r="I65" s="1172"/>
      <c r="J65" s="875">
        <v>319312</v>
      </c>
      <c r="K65" s="875"/>
      <c r="L65" s="1165">
        <v>1</v>
      </c>
      <c r="M65" s="871"/>
      <c r="N65" s="871"/>
      <c r="O65" s="871"/>
      <c r="P65" s="871"/>
      <c r="Q65" s="871"/>
      <c r="R65" s="871"/>
      <c r="S65" s="871"/>
      <c r="T65" s="871"/>
      <c r="U65" s="871"/>
      <c r="V65" s="871"/>
      <c r="W65" s="871"/>
      <c r="X65" s="871"/>
      <c r="Y65" s="871"/>
      <c r="Z65" s="871"/>
      <c r="AA65" s="871"/>
      <c r="AB65" s="871"/>
      <c r="AC65" s="871"/>
      <c r="AD65" s="871"/>
      <c r="AE65" s="871"/>
      <c r="AF65" s="871"/>
      <c r="AG65" s="871"/>
      <c r="AH65" s="871"/>
      <c r="AI65" s="871"/>
      <c r="AJ65" s="871"/>
      <c r="AK65" s="871"/>
      <c r="AL65" s="871"/>
      <c r="AM65" s="871"/>
      <c r="AN65" s="871"/>
      <c r="AO65" s="871"/>
      <c r="AP65" s="871"/>
      <c r="AQ65" s="871"/>
      <c r="AR65" s="871"/>
      <c r="AS65" s="871"/>
      <c r="AT65" s="871"/>
      <c r="AU65" s="871"/>
      <c r="AV65" s="871"/>
      <c r="AW65" s="871"/>
      <c r="AX65" s="871"/>
      <c r="AY65" s="871"/>
      <c r="AZ65" s="871"/>
      <c r="BA65" s="871"/>
      <c r="BB65" s="871"/>
      <c r="BC65" s="871"/>
      <c r="BD65" s="871"/>
      <c r="BE65" s="871"/>
      <c r="BF65" s="871"/>
      <c r="BG65" s="871"/>
      <c r="BH65" s="871"/>
      <c r="BI65" s="871"/>
      <c r="BJ65" s="871"/>
      <c r="BK65" s="871"/>
      <c r="BL65" s="871"/>
      <c r="BM65" s="871"/>
      <c r="BN65" s="871"/>
      <c r="BO65" s="871"/>
      <c r="BP65" s="871"/>
      <c r="BQ65" s="871"/>
      <c r="BR65" s="871"/>
      <c r="BS65" s="871"/>
      <c r="BT65" s="871"/>
      <c r="BU65" s="871"/>
      <c r="BV65" s="871"/>
      <c r="BW65" s="871"/>
      <c r="BX65" s="871"/>
      <c r="BY65" s="871"/>
      <c r="BZ65" s="871"/>
      <c r="CA65" s="871"/>
      <c r="CB65" s="871"/>
      <c r="CC65" s="871"/>
      <c r="CD65" s="871"/>
      <c r="CE65" s="871"/>
      <c r="CF65" s="871"/>
      <c r="CG65" s="871"/>
      <c r="CH65" s="871"/>
      <c r="CI65" s="871"/>
      <c r="CJ65" s="871"/>
      <c r="CK65" s="871"/>
      <c r="CL65" s="871"/>
      <c r="CM65" s="871"/>
      <c r="CN65" s="871"/>
      <c r="CO65" s="871"/>
      <c r="CP65" s="871"/>
      <c r="CQ65" s="871"/>
      <c r="CR65" s="871"/>
      <c r="CS65" s="871"/>
      <c r="CT65" s="871"/>
      <c r="CU65" s="871"/>
      <c r="CV65" s="871"/>
      <c r="CW65" s="871"/>
      <c r="CX65" s="871"/>
      <c r="CY65" s="871"/>
      <c r="CZ65" s="871"/>
      <c r="DA65" s="871"/>
      <c r="DB65" s="871"/>
      <c r="DC65" s="871"/>
      <c r="DD65" s="871"/>
      <c r="DE65" s="871"/>
      <c r="DF65" s="871"/>
      <c r="DG65" s="871"/>
      <c r="DH65" s="871"/>
      <c r="DI65" s="871"/>
      <c r="DJ65" s="871"/>
      <c r="DK65" s="871"/>
      <c r="DL65" s="871"/>
      <c r="DM65" s="871"/>
      <c r="DN65" s="871"/>
      <c r="DO65" s="871"/>
      <c r="DP65" s="871"/>
      <c r="DQ65" s="871"/>
      <c r="DR65" s="871"/>
      <c r="DS65" s="871"/>
      <c r="DT65" s="871"/>
      <c r="DU65" s="871"/>
      <c r="DV65" s="871"/>
      <c r="DW65" s="871"/>
      <c r="DX65" s="871"/>
      <c r="DY65" s="871"/>
      <c r="DZ65" s="871"/>
      <c r="EA65" s="871"/>
      <c r="EB65" s="871"/>
      <c r="EC65" s="871"/>
      <c r="ED65" s="871"/>
      <c r="EE65" s="871"/>
      <c r="EF65" s="871"/>
      <c r="EG65" s="871"/>
      <c r="EH65" s="871"/>
      <c r="EI65" s="871"/>
      <c r="EJ65" s="871"/>
      <c r="EK65" s="871"/>
      <c r="EL65" s="871"/>
      <c r="EM65" s="871"/>
      <c r="EN65" s="871"/>
      <c r="EO65" s="871"/>
      <c r="EP65" s="871"/>
      <c r="EQ65" s="871"/>
      <c r="ER65" s="871"/>
      <c r="ES65" s="871"/>
      <c r="ET65" s="871"/>
      <c r="EU65" s="871"/>
      <c r="EV65" s="871"/>
      <c r="EW65" s="871"/>
      <c r="EX65" s="871"/>
      <c r="EY65" s="871"/>
      <c r="EZ65" s="871"/>
      <c r="FA65" s="871"/>
      <c r="FB65" s="871"/>
      <c r="FC65" s="871"/>
      <c r="FD65" s="871"/>
      <c r="FE65" s="871"/>
      <c r="FF65" s="871"/>
      <c r="FG65" s="871"/>
      <c r="FH65" s="871"/>
      <c r="FI65" s="871"/>
      <c r="FJ65" s="871"/>
      <c r="FK65" s="871"/>
      <c r="FL65" s="871"/>
      <c r="FM65" s="871"/>
      <c r="FN65" s="871"/>
      <c r="FO65" s="871"/>
      <c r="FP65" s="871"/>
      <c r="FQ65" s="871"/>
      <c r="FR65" s="871"/>
      <c r="FS65" s="871"/>
      <c r="FT65" s="871"/>
      <c r="FU65" s="871"/>
      <c r="FV65" s="871"/>
      <c r="FW65" s="871"/>
      <c r="FX65" s="871"/>
      <c r="FY65" s="871"/>
      <c r="FZ65" s="871"/>
      <c r="GA65" s="871"/>
      <c r="GB65" s="871"/>
      <c r="GC65" s="871"/>
      <c r="GD65" s="871"/>
      <c r="GE65" s="871"/>
      <c r="GF65" s="871"/>
      <c r="GG65" s="871"/>
      <c r="GH65" s="871"/>
      <c r="GI65" s="871"/>
      <c r="GJ65" s="871"/>
      <c r="GK65" s="871"/>
      <c r="GL65" s="871"/>
      <c r="GM65" s="871"/>
      <c r="GN65" s="871"/>
      <c r="GO65" s="871"/>
      <c r="GP65" s="871"/>
      <c r="GQ65" s="871"/>
      <c r="GR65" s="871"/>
      <c r="GS65" s="871"/>
      <c r="GT65" s="871"/>
      <c r="GU65" s="871"/>
      <c r="GV65" s="871"/>
      <c r="GW65" s="871"/>
      <c r="GX65" s="871"/>
      <c r="GY65" s="871"/>
      <c r="GZ65" s="871"/>
      <c r="HA65" s="871"/>
      <c r="HB65" s="871"/>
      <c r="HC65" s="871"/>
      <c r="HD65" s="871"/>
      <c r="HE65" s="871"/>
      <c r="HF65" s="871"/>
      <c r="HG65" s="871"/>
      <c r="HH65" s="871"/>
      <c r="HI65" s="871"/>
      <c r="HJ65" s="871"/>
      <c r="HK65" s="871"/>
      <c r="HL65" s="871"/>
      <c r="HM65" s="871"/>
      <c r="HN65" s="871"/>
      <c r="HO65" s="871"/>
      <c r="HP65" s="871"/>
      <c r="HQ65" s="871"/>
      <c r="HR65" s="871"/>
      <c r="HS65" s="871"/>
      <c r="HT65" s="871"/>
      <c r="HU65" s="871"/>
      <c r="HV65" s="871"/>
      <c r="HW65" s="871"/>
      <c r="HX65" s="871"/>
      <c r="HY65" s="871"/>
      <c r="HZ65" s="871"/>
      <c r="IA65" s="871"/>
      <c r="IB65" s="871"/>
      <c r="IC65" s="871"/>
      <c r="ID65" s="871"/>
      <c r="IE65" s="871"/>
      <c r="IF65" s="871"/>
      <c r="IG65" s="871"/>
      <c r="IH65" s="871"/>
      <c r="II65" s="871"/>
      <c r="IJ65" s="871"/>
      <c r="IK65" s="871"/>
      <c r="IL65" s="871"/>
      <c r="IM65" s="871"/>
      <c r="IN65" s="871"/>
      <c r="IO65" s="871"/>
      <c r="IP65" s="871"/>
      <c r="IQ65" s="871"/>
      <c r="IR65" s="871"/>
      <c r="IS65" s="871"/>
      <c r="IT65" s="871"/>
      <c r="IU65" s="871"/>
      <c r="IV65" s="871"/>
    </row>
    <row r="66" spans="1:256" ht="46.5">
      <c r="A66" s="1264" t="s">
        <v>396</v>
      </c>
      <c r="B66" s="1681" t="s">
        <v>397</v>
      </c>
      <c r="C66" s="1681" t="s">
        <v>213</v>
      </c>
      <c r="D66" s="1682" t="s">
        <v>395</v>
      </c>
      <c r="E66" s="868" t="s">
        <v>771</v>
      </c>
      <c r="F66" s="1617" t="s">
        <v>772</v>
      </c>
      <c r="G66" s="869">
        <v>26523362</v>
      </c>
      <c r="H66" s="869">
        <v>12630501</v>
      </c>
      <c r="I66" s="1170">
        <v>0.476</v>
      </c>
      <c r="J66" s="870">
        <v>112000</v>
      </c>
      <c r="K66" s="870"/>
      <c r="L66" s="1162">
        <v>0.476</v>
      </c>
      <c r="M66" s="871"/>
      <c r="N66" s="871"/>
      <c r="O66" s="871"/>
      <c r="P66" s="871"/>
      <c r="Q66" s="871"/>
      <c r="R66" s="871"/>
      <c r="S66" s="871"/>
      <c r="T66" s="871"/>
      <c r="U66" s="871"/>
      <c r="V66" s="871"/>
      <c r="W66" s="871"/>
      <c r="X66" s="871"/>
      <c r="Y66" s="871"/>
      <c r="Z66" s="871"/>
      <c r="AA66" s="871"/>
      <c r="AB66" s="871"/>
      <c r="AC66" s="871"/>
      <c r="AD66" s="871"/>
      <c r="AE66" s="871"/>
      <c r="AF66" s="871"/>
      <c r="AG66" s="871"/>
      <c r="AH66" s="871"/>
      <c r="AI66" s="871"/>
      <c r="AJ66" s="871"/>
      <c r="AK66" s="871"/>
      <c r="AL66" s="871"/>
      <c r="AM66" s="871"/>
      <c r="AN66" s="871"/>
      <c r="AO66" s="871"/>
      <c r="AP66" s="871"/>
      <c r="AQ66" s="871"/>
      <c r="AR66" s="871"/>
      <c r="AS66" s="871"/>
      <c r="AT66" s="871"/>
      <c r="AU66" s="871"/>
      <c r="AV66" s="871"/>
      <c r="AW66" s="871"/>
      <c r="AX66" s="871"/>
      <c r="AY66" s="871"/>
      <c r="AZ66" s="871"/>
      <c r="BA66" s="871"/>
      <c r="BB66" s="871"/>
      <c r="BC66" s="871"/>
      <c r="BD66" s="871"/>
      <c r="BE66" s="871"/>
      <c r="BF66" s="871"/>
      <c r="BG66" s="871"/>
      <c r="BH66" s="871"/>
      <c r="BI66" s="871"/>
      <c r="BJ66" s="871"/>
      <c r="BK66" s="871"/>
      <c r="BL66" s="871"/>
      <c r="BM66" s="871"/>
      <c r="BN66" s="871"/>
      <c r="BO66" s="871"/>
      <c r="BP66" s="871"/>
      <c r="BQ66" s="871"/>
      <c r="BR66" s="871"/>
      <c r="BS66" s="871"/>
      <c r="BT66" s="871"/>
      <c r="BU66" s="871"/>
      <c r="BV66" s="871"/>
      <c r="BW66" s="871"/>
      <c r="BX66" s="871"/>
      <c r="BY66" s="871"/>
      <c r="BZ66" s="871"/>
      <c r="CA66" s="871"/>
      <c r="CB66" s="871"/>
      <c r="CC66" s="871"/>
      <c r="CD66" s="871"/>
      <c r="CE66" s="871"/>
      <c r="CF66" s="871"/>
      <c r="CG66" s="871"/>
      <c r="CH66" s="871"/>
      <c r="CI66" s="871"/>
      <c r="CJ66" s="871"/>
      <c r="CK66" s="871"/>
      <c r="CL66" s="871"/>
      <c r="CM66" s="871"/>
      <c r="CN66" s="871"/>
      <c r="CO66" s="871"/>
      <c r="CP66" s="871"/>
      <c r="CQ66" s="871"/>
      <c r="CR66" s="871"/>
      <c r="CS66" s="871"/>
      <c r="CT66" s="871"/>
      <c r="CU66" s="871"/>
      <c r="CV66" s="871"/>
      <c r="CW66" s="871"/>
      <c r="CX66" s="871"/>
      <c r="CY66" s="871"/>
      <c r="CZ66" s="871"/>
      <c r="DA66" s="871"/>
      <c r="DB66" s="871"/>
      <c r="DC66" s="871"/>
      <c r="DD66" s="871"/>
      <c r="DE66" s="871"/>
      <c r="DF66" s="871"/>
      <c r="DG66" s="871"/>
      <c r="DH66" s="871"/>
      <c r="DI66" s="871"/>
      <c r="DJ66" s="871"/>
      <c r="DK66" s="871"/>
      <c r="DL66" s="871"/>
      <c r="DM66" s="871"/>
      <c r="DN66" s="871"/>
      <c r="DO66" s="871"/>
      <c r="DP66" s="871"/>
      <c r="DQ66" s="871"/>
      <c r="DR66" s="871"/>
      <c r="DS66" s="871"/>
      <c r="DT66" s="871"/>
      <c r="DU66" s="871"/>
      <c r="DV66" s="871"/>
      <c r="DW66" s="871"/>
      <c r="DX66" s="871"/>
      <c r="DY66" s="871"/>
      <c r="DZ66" s="871"/>
      <c r="EA66" s="871"/>
      <c r="EB66" s="871"/>
      <c r="EC66" s="871"/>
      <c r="ED66" s="871"/>
      <c r="EE66" s="871"/>
      <c r="EF66" s="871"/>
      <c r="EG66" s="871"/>
      <c r="EH66" s="871"/>
      <c r="EI66" s="871"/>
      <c r="EJ66" s="871"/>
      <c r="EK66" s="871"/>
      <c r="EL66" s="871"/>
      <c r="EM66" s="871"/>
      <c r="EN66" s="871"/>
      <c r="EO66" s="871"/>
      <c r="EP66" s="871"/>
      <c r="EQ66" s="871"/>
      <c r="ER66" s="871"/>
      <c r="ES66" s="871"/>
      <c r="ET66" s="871"/>
      <c r="EU66" s="871"/>
      <c r="EV66" s="871"/>
      <c r="EW66" s="871"/>
      <c r="EX66" s="871"/>
      <c r="EY66" s="871"/>
      <c r="EZ66" s="871"/>
      <c r="FA66" s="871"/>
      <c r="FB66" s="871"/>
      <c r="FC66" s="871"/>
      <c r="FD66" s="871"/>
      <c r="FE66" s="871"/>
      <c r="FF66" s="871"/>
      <c r="FG66" s="871"/>
      <c r="FH66" s="871"/>
      <c r="FI66" s="871"/>
      <c r="FJ66" s="871"/>
      <c r="FK66" s="871"/>
      <c r="FL66" s="871"/>
      <c r="FM66" s="871"/>
      <c r="FN66" s="871"/>
      <c r="FO66" s="871"/>
      <c r="FP66" s="871"/>
      <c r="FQ66" s="871"/>
      <c r="FR66" s="871"/>
      <c r="FS66" s="871"/>
      <c r="FT66" s="871"/>
      <c r="FU66" s="871"/>
      <c r="FV66" s="871"/>
      <c r="FW66" s="871"/>
      <c r="FX66" s="871"/>
      <c r="FY66" s="871"/>
      <c r="FZ66" s="871"/>
      <c r="GA66" s="871"/>
      <c r="GB66" s="871"/>
      <c r="GC66" s="871"/>
      <c r="GD66" s="871"/>
      <c r="GE66" s="871"/>
      <c r="GF66" s="871"/>
      <c r="GG66" s="871"/>
      <c r="GH66" s="871"/>
      <c r="GI66" s="871"/>
      <c r="GJ66" s="871"/>
      <c r="GK66" s="871"/>
      <c r="GL66" s="871"/>
      <c r="GM66" s="871"/>
      <c r="GN66" s="871"/>
      <c r="GO66" s="871"/>
      <c r="GP66" s="871"/>
      <c r="GQ66" s="871"/>
      <c r="GR66" s="871"/>
      <c r="GS66" s="871"/>
      <c r="GT66" s="871"/>
      <c r="GU66" s="871"/>
      <c r="GV66" s="871"/>
      <c r="GW66" s="871"/>
      <c r="GX66" s="871"/>
      <c r="GY66" s="871"/>
      <c r="GZ66" s="871"/>
      <c r="HA66" s="871"/>
      <c r="HB66" s="871"/>
      <c r="HC66" s="871"/>
      <c r="HD66" s="871"/>
      <c r="HE66" s="871"/>
      <c r="HF66" s="871"/>
      <c r="HG66" s="871"/>
      <c r="HH66" s="871"/>
      <c r="HI66" s="871"/>
      <c r="HJ66" s="871"/>
      <c r="HK66" s="871"/>
      <c r="HL66" s="871"/>
      <c r="HM66" s="871"/>
      <c r="HN66" s="871"/>
      <c r="HO66" s="871"/>
      <c r="HP66" s="871"/>
      <c r="HQ66" s="871"/>
      <c r="HR66" s="871"/>
      <c r="HS66" s="871"/>
      <c r="HT66" s="871"/>
      <c r="HU66" s="871"/>
      <c r="HV66" s="871"/>
      <c r="HW66" s="871"/>
      <c r="HX66" s="871"/>
      <c r="HY66" s="871"/>
      <c r="HZ66" s="871"/>
      <c r="IA66" s="871"/>
      <c r="IB66" s="871"/>
      <c r="IC66" s="871"/>
      <c r="ID66" s="871"/>
      <c r="IE66" s="871"/>
      <c r="IF66" s="871"/>
      <c r="IG66" s="871"/>
      <c r="IH66" s="871"/>
      <c r="II66" s="871"/>
      <c r="IJ66" s="871"/>
      <c r="IK66" s="871"/>
      <c r="IL66" s="871"/>
      <c r="IM66" s="871"/>
      <c r="IN66" s="871"/>
      <c r="IO66" s="871"/>
      <c r="IP66" s="871"/>
      <c r="IQ66" s="871"/>
      <c r="IR66" s="871"/>
      <c r="IS66" s="871"/>
      <c r="IT66" s="871"/>
      <c r="IU66" s="871"/>
      <c r="IV66" s="871"/>
    </row>
    <row r="67" spans="1:256" ht="116.25">
      <c r="A67" s="1932" t="s">
        <v>396</v>
      </c>
      <c r="B67" s="1934" t="s">
        <v>397</v>
      </c>
      <c r="C67" s="1934" t="s">
        <v>213</v>
      </c>
      <c r="D67" s="1935" t="s">
        <v>395</v>
      </c>
      <c r="E67" s="860" t="s">
        <v>773</v>
      </c>
      <c r="F67" s="1936" t="s">
        <v>676</v>
      </c>
      <c r="G67" s="869">
        <v>2235052</v>
      </c>
      <c r="H67" s="869">
        <v>0</v>
      </c>
      <c r="I67" s="1170">
        <v>0</v>
      </c>
      <c r="J67" s="870">
        <v>2235052</v>
      </c>
      <c r="K67" s="870"/>
      <c r="L67" s="1619">
        <v>0</v>
      </c>
      <c r="M67" s="871"/>
      <c r="N67" s="871"/>
      <c r="O67" s="871"/>
      <c r="P67" s="871"/>
      <c r="Q67" s="871"/>
      <c r="R67" s="871"/>
      <c r="S67" s="871"/>
      <c r="T67" s="871"/>
      <c r="U67" s="871"/>
      <c r="V67" s="871"/>
      <c r="W67" s="871"/>
      <c r="X67" s="871"/>
      <c r="Y67" s="871"/>
      <c r="Z67" s="871"/>
      <c r="AA67" s="871"/>
      <c r="AB67" s="871"/>
      <c r="AC67" s="871"/>
      <c r="AD67" s="871"/>
      <c r="AE67" s="871"/>
      <c r="AF67" s="871"/>
      <c r="AG67" s="871"/>
      <c r="AH67" s="871"/>
      <c r="AI67" s="871"/>
      <c r="AJ67" s="871"/>
      <c r="AK67" s="871"/>
      <c r="AL67" s="871"/>
      <c r="AM67" s="871"/>
      <c r="AN67" s="871"/>
      <c r="AO67" s="871"/>
      <c r="AP67" s="871"/>
      <c r="AQ67" s="871"/>
      <c r="AR67" s="871"/>
      <c r="AS67" s="871"/>
      <c r="AT67" s="871"/>
      <c r="AU67" s="871"/>
      <c r="AV67" s="871"/>
      <c r="AW67" s="871"/>
      <c r="AX67" s="871"/>
      <c r="AY67" s="871"/>
      <c r="AZ67" s="871"/>
      <c r="BA67" s="871"/>
      <c r="BB67" s="871"/>
      <c r="BC67" s="871"/>
      <c r="BD67" s="871"/>
      <c r="BE67" s="871"/>
      <c r="BF67" s="871"/>
      <c r="BG67" s="871"/>
      <c r="BH67" s="871"/>
      <c r="BI67" s="871"/>
      <c r="BJ67" s="871"/>
      <c r="BK67" s="871"/>
      <c r="BL67" s="871"/>
      <c r="BM67" s="871"/>
      <c r="BN67" s="871"/>
      <c r="BO67" s="871"/>
      <c r="BP67" s="871"/>
      <c r="BQ67" s="871"/>
      <c r="BR67" s="871"/>
      <c r="BS67" s="871"/>
      <c r="BT67" s="871"/>
      <c r="BU67" s="871"/>
      <c r="BV67" s="871"/>
      <c r="BW67" s="871"/>
      <c r="BX67" s="871"/>
      <c r="BY67" s="871"/>
      <c r="BZ67" s="871"/>
      <c r="CA67" s="871"/>
      <c r="CB67" s="871"/>
      <c r="CC67" s="871"/>
      <c r="CD67" s="871"/>
      <c r="CE67" s="871"/>
      <c r="CF67" s="871"/>
      <c r="CG67" s="871"/>
      <c r="CH67" s="871"/>
      <c r="CI67" s="871"/>
      <c r="CJ67" s="871"/>
      <c r="CK67" s="871"/>
      <c r="CL67" s="871"/>
      <c r="CM67" s="871"/>
      <c r="CN67" s="871"/>
      <c r="CO67" s="871"/>
      <c r="CP67" s="871"/>
      <c r="CQ67" s="871"/>
      <c r="CR67" s="871"/>
      <c r="CS67" s="871"/>
      <c r="CT67" s="871"/>
      <c r="CU67" s="871"/>
      <c r="CV67" s="871"/>
      <c r="CW67" s="871"/>
      <c r="CX67" s="871"/>
      <c r="CY67" s="871"/>
      <c r="CZ67" s="871"/>
      <c r="DA67" s="871"/>
      <c r="DB67" s="871"/>
      <c r="DC67" s="871"/>
      <c r="DD67" s="871"/>
      <c r="DE67" s="871"/>
      <c r="DF67" s="871"/>
      <c r="DG67" s="871"/>
      <c r="DH67" s="871"/>
      <c r="DI67" s="871"/>
      <c r="DJ67" s="871"/>
      <c r="DK67" s="871"/>
      <c r="DL67" s="871"/>
      <c r="DM67" s="871"/>
      <c r="DN67" s="871"/>
      <c r="DO67" s="871"/>
      <c r="DP67" s="871"/>
      <c r="DQ67" s="871"/>
      <c r="DR67" s="871"/>
      <c r="DS67" s="871"/>
      <c r="DT67" s="871"/>
      <c r="DU67" s="871"/>
      <c r="DV67" s="871"/>
      <c r="DW67" s="871"/>
      <c r="DX67" s="871"/>
      <c r="DY67" s="871"/>
      <c r="DZ67" s="871"/>
      <c r="EA67" s="871"/>
      <c r="EB67" s="871"/>
      <c r="EC67" s="871"/>
      <c r="ED67" s="871"/>
      <c r="EE67" s="871"/>
      <c r="EF67" s="871"/>
      <c r="EG67" s="871"/>
      <c r="EH67" s="871"/>
      <c r="EI67" s="871"/>
      <c r="EJ67" s="871"/>
      <c r="EK67" s="871"/>
      <c r="EL67" s="871"/>
      <c r="EM67" s="871"/>
      <c r="EN67" s="871"/>
      <c r="EO67" s="871"/>
      <c r="EP67" s="871"/>
      <c r="EQ67" s="871"/>
      <c r="ER67" s="871"/>
      <c r="ES67" s="871"/>
      <c r="ET67" s="871"/>
      <c r="EU67" s="871"/>
      <c r="EV67" s="871"/>
      <c r="EW67" s="871"/>
      <c r="EX67" s="871"/>
      <c r="EY67" s="871"/>
      <c r="EZ67" s="871"/>
      <c r="FA67" s="871"/>
      <c r="FB67" s="871"/>
      <c r="FC67" s="871"/>
      <c r="FD67" s="871"/>
      <c r="FE67" s="871"/>
      <c r="FF67" s="871"/>
      <c r="FG67" s="871"/>
      <c r="FH67" s="871"/>
      <c r="FI67" s="871"/>
      <c r="FJ67" s="871"/>
      <c r="FK67" s="871"/>
      <c r="FL67" s="871"/>
      <c r="FM67" s="871"/>
      <c r="FN67" s="871"/>
      <c r="FO67" s="871"/>
      <c r="FP67" s="871"/>
      <c r="FQ67" s="871"/>
      <c r="FR67" s="871"/>
      <c r="FS67" s="871"/>
      <c r="FT67" s="871"/>
      <c r="FU67" s="871"/>
      <c r="FV67" s="871"/>
      <c r="FW67" s="871"/>
      <c r="FX67" s="871"/>
      <c r="FY67" s="871"/>
      <c r="FZ67" s="871"/>
      <c r="GA67" s="871"/>
      <c r="GB67" s="871"/>
      <c r="GC67" s="871"/>
      <c r="GD67" s="871"/>
      <c r="GE67" s="871"/>
      <c r="GF67" s="871"/>
      <c r="GG67" s="871"/>
      <c r="GH67" s="871"/>
      <c r="GI67" s="871"/>
      <c r="GJ67" s="871"/>
      <c r="GK67" s="871"/>
      <c r="GL67" s="871"/>
      <c r="GM67" s="871"/>
      <c r="GN67" s="871"/>
      <c r="GO67" s="871"/>
      <c r="GP67" s="871"/>
      <c r="GQ67" s="871"/>
      <c r="GR67" s="871"/>
      <c r="GS67" s="871"/>
      <c r="GT67" s="871"/>
      <c r="GU67" s="871"/>
      <c r="GV67" s="871"/>
      <c r="GW67" s="871"/>
      <c r="GX67" s="871"/>
      <c r="GY67" s="871"/>
      <c r="GZ67" s="871"/>
      <c r="HA67" s="871"/>
      <c r="HB67" s="871"/>
      <c r="HC67" s="871"/>
      <c r="HD67" s="871"/>
      <c r="HE67" s="871"/>
      <c r="HF67" s="871"/>
      <c r="HG67" s="871"/>
      <c r="HH67" s="871"/>
      <c r="HI67" s="871"/>
      <c r="HJ67" s="871"/>
      <c r="HK67" s="871"/>
      <c r="HL67" s="871"/>
      <c r="HM67" s="871"/>
      <c r="HN67" s="871"/>
      <c r="HO67" s="871"/>
      <c r="HP67" s="871"/>
      <c r="HQ67" s="871"/>
      <c r="HR67" s="871"/>
      <c r="HS67" s="871"/>
      <c r="HT67" s="871"/>
      <c r="HU67" s="871"/>
      <c r="HV67" s="871"/>
      <c r="HW67" s="871"/>
      <c r="HX67" s="871"/>
      <c r="HY67" s="871"/>
      <c r="HZ67" s="871"/>
      <c r="IA67" s="871"/>
      <c r="IB67" s="871"/>
      <c r="IC67" s="871"/>
      <c r="ID67" s="871"/>
      <c r="IE67" s="871"/>
      <c r="IF67" s="871"/>
      <c r="IG67" s="871"/>
      <c r="IH67" s="871"/>
      <c r="II67" s="871"/>
      <c r="IJ67" s="871"/>
      <c r="IK67" s="871"/>
      <c r="IL67" s="871"/>
      <c r="IM67" s="871"/>
      <c r="IN67" s="871"/>
      <c r="IO67" s="871"/>
      <c r="IP67" s="871"/>
      <c r="IQ67" s="871"/>
      <c r="IR67" s="871"/>
      <c r="IS67" s="871"/>
      <c r="IT67" s="871"/>
      <c r="IU67" s="871"/>
      <c r="IV67" s="871"/>
    </row>
    <row r="68" spans="1:256" ht="30.75" customHeight="1">
      <c r="A68" s="1933"/>
      <c r="B68" s="1903"/>
      <c r="C68" s="1903"/>
      <c r="D68" s="1905"/>
      <c r="E68" s="886" t="s">
        <v>596</v>
      </c>
      <c r="F68" s="1937"/>
      <c r="G68" s="873">
        <v>220000</v>
      </c>
      <c r="H68" s="873">
        <v>0</v>
      </c>
      <c r="I68" s="1172">
        <v>0</v>
      </c>
      <c r="J68" s="875">
        <v>220000</v>
      </c>
      <c r="K68" s="875"/>
      <c r="L68" s="1076">
        <v>1</v>
      </c>
      <c r="M68" s="871"/>
      <c r="N68" s="871"/>
      <c r="O68" s="871"/>
      <c r="P68" s="871"/>
      <c r="Q68" s="871"/>
      <c r="R68" s="871"/>
      <c r="S68" s="871"/>
      <c r="T68" s="871"/>
      <c r="U68" s="871"/>
      <c r="V68" s="871"/>
      <c r="W68" s="871"/>
      <c r="X68" s="871"/>
      <c r="Y68" s="871"/>
      <c r="Z68" s="871"/>
      <c r="AA68" s="871"/>
      <c r="AB68" s="871"/>
      <c r="AC68" s="871"/>
      <c r="AD68" s="871"/>
      <c r="AE68" s="871"/>
      <c r="AF68" s="871"/>
      <c r="AG68" s="871"/>
      <c r="AH68" s="871"/>
      <c r="AI68" s="871"/>
      <c r="AJ68" s="871"/>
      <c r="AK68" s="871"/>
      <c r="AL68" s="871"/>
      <c r="AM68" s="871"/>
      <c r="AN68" s="871"/>
      <c r="AO68" s="871"/>
      <c r="AP68" s="871"/>
      <c r="AQ68" s="871"/>
      <c r="AR68" s="871"/>
      <c r="AS68" s="871"/>
      <c r="AT68" s="871"/>
      <c r="AU68" s="871"/>
      <c r="AV68" s="871"/>
      <c r="AW68" s="871"/>
      <c r="AX68" s="871"/>
      <c r="AY68" s="871"/>
      <c r="AZ68" s="871"/>
      <c r="BA68" s="871"/>
      <c r="BB68" s="871"/>
      <c r="BC68" s="871"/>
      <c r="BD68" s="871"/>
      <c r="BE68" s="871"/>
      <c r="BF68" s="871"/>
      <c r="BG68" s="871"/>
      <c r="BH68" s="871"/>
      <c r="BI68" s="871"/>
      <c r="BJ68" s="871"/>
      <c r="BK68" s="871"/>
      <c r="BL68" s="871"/>
      <c r="BM68" s="871"/>
      <c r="BN68" s="871"/>
      <c r="BO68" s="871"/>
      <c r="BP68" s="871"/>
      <c r="BQ68" s="871"/>
      <c r="BR68" s="871"/>
      <c r="BS68" s="871"/>
      <c r="BT68" s="871"/>
      <c r="BU68" s="871"/>
      <c r="BV68" s="871"/>
      <c r="BW68" s="871"/>
      <c r="BX68" s="871"/>
      <c r="BY68" s="871"/>
      <c r="BZ68" s="871"/>
      <c r="CA68" s="871"/>
      <c r="CB68" s="871"/>
      <c r="CC68" s="871"/>
      <c r="CD68" s="871"/>
      <c r="CE68" s="871"/>
      <c r="CF68" s="871"/>
      <c r="CG68" s="871"/>
      <c r="CH68" s="871"/>
      <c r="CI68" s="871"/>
      <c r="CJ68" s="871"/>
      <c r="CK68" s="871"/>
      <c r="CL68" s="871"/>
      <c r="CM68" s="871"/>
      <c r="CN68" s="871"/>
      <c r="CO68" s="871"/>
      <c r="CP68" s="871"/>
      <c r="CQ68" s="871"/>
      <c r="CR68" s="871"/>
      <c r="CS68" s="871"/>
      <c r="CT68" s="871"/>
      <c r="CU68" s="871"/>
      <c r="CV68" s="871"/>
      <c r="CW68" s="871"/>
      <c r="CX68" s="871"/>
      <c r="CY68" s="871"/>
      <c r="CZ68" s="871"/>
      <c r="DA68" s="871"/>
      <c r="DB68" s="871"/>
      <c r="DC68" s="871"/>
      <c r="DD68" s="871"/>
      <c r="DE68" s="871"/>
      <c r="DF68" s="871"/>
      <c r="DG68" s="871"/>
      <c r="DH68" s="871"/>
      <c r="DI68" s="871"/>
      <c r="DJ68" s="871"/>
      <c r="DK68" s="871"/>
      <c r="DL68" s="871"/>
      <c r="DM68" s="871"/>
      <c r="DN68" s="871"/>
      <c r="DO68" s="871"/>
      <c r="DP68" s="871"/>
      <c r="DQ68" s="871"/>
      <c r="DR68" s="871"/>
      <c r="DS68" s="871"/>
      <c r="DT68" s="871"/>
      <c r="DU68" s="871"/>
      <c r="DV68" s="871"/>
      <c r="DW68" s="871"/>
      <c r="DX68" s="871"/>
      <c r="DY68" s="871"/>
      <c r="DZ68" s="871"/>
      <c r="EA68" s="871"/>
      <c r="EB68" s="871"/>
      <c r="EC68" s="871"/>
      <c r="ED68" s="871"/>
      <c r="EE68" s="871"/>
      <c r="EF68" s="871"/>
      <c r="EG68" s="871"/>
      <c r="EH68" s="871"/>
      <c r="EI68" s="871"/>
      <c r="EJ68" s="871"/>
      <c r="EK68" s="871"/>
      <c r="EL68" s="871"/>
      <c r="EM68" s="871"/>
      <c r="EN68" s="871"/>
      <c r="EO68" s="871"/>
      <c r="EP68" s="871"/>
      <c r="EQ68" s="871"/>
      <c r="ER68" s="871"/>
      <c r="ES68" s="871"/>
      <c r="ET68" s="871"/>
      <c r="EU68" s="871"/>
      <c r="EV68" s="871"/>
      <c r="EW68" s="871"/>
      <c r="EX68" s="871"/>
      <c r="EY68" s="871"/>
      <c r="EZ68" s="871"/>
      <c r="FA68" s="871"/>
      <c r="FB68" s="871"/>
      <c r="FC68" s="871"/>
      <c r="FD68" s="871"/>
      <c r="FE68" s="871"/>
      <c r="FF68" s="871"/>
      <c r="FG68" s="871"/>
      <c r="FH68" s="871"/>
      <c r="FI68" s="871"/>
      <c r="FJ68" s="871"/>
      <c r="FK68" s="871"/>
      <c r="FL68" s="871"/>
      <c r="FM68" s="871"/>
      <c r="FN68" s="871"/>
      <c r="FO68" s="871"/>
      <c r="FP68" s="871"/>
      <c r="FQ68" s="871"/>
      <c r="FR68" s="871"/>
      <c r="FS68" s="871"/>
      <c r="FT68" s="871"/>
      <c r="FU68" s="871"/>
      <c r="FV68" s="871"/>
      <c r="FW68" s="871"/>
      <c r="FX68" s="871"/>
      <c r="FY68" s="871"/>
      <c r="FZ68" s="871"/>
      <c r="GA68" s="871"/>
      <c r="GB68" s="871"/>
      <c r="GC68" s="871"/>
      <c r="GD68" s="871"/>
      <c r="GE68" s="871"/>
      <c r="GF68" s="871"/>
      <c r="GG68" s="871"/>
      <c r="GH68" s="871"/>
      <c r="GI68" s="871"/>
      <c r="GJ68" s="871"/>
      <c r="GK68" s="871"/>
      <c r="GL68" s="871"/>
      <c r="GM68" s="871"/>
      <c r="GN68" s="871"/>
      <c r="GO68" s="871"/>
      <c r="GP68" s="871"/>
      <c r="GQ68" s="871"/>
      <c r="GR68" s="871"/>
      <c r="GS68" s="871"/>
      <c r="GT68" s="871"/>
      <c r="GU68" s="871"/>
      <c r="GV68" s="871"/>
      <c r="GW68" s="871"/>
      <c r="GX68" s="871"/>
      <c r="GY68" s="871"/>
      <c r="GZ68" s="871"/>
      <c r="HA68" s="871"/>
      <c r="HB68" s="871"/>
      <c r="HC68" s="871"/>
      <c r="HD68" s="871"/>
      <c r="HE68" s="871"/>
      <c r="HF68" s="871"/>
      <c r="HG68" s="871"/>
      <c r="HH68" s="871"/>
      <c r="HI68" s="871"/>
      <c r="HJ68" s="871"/>
      <c r="HK68" s="871"/>
      <c r="HL68" s="871"/>
      <c r="HM68" s="871"/>
      <c r="HN68" s="871"/>
      <c r="HO68" s="871"/>
      <c r="HP68" s="871"/>
      <c r="HQ68" s="871"/>
      <c r="HR68" s="871"/>
      <c r="HS68" s="871"/>
      <c r="HT68" s="871"/>
      <c r="HU68" s="871"/>
      <c r="HV68" s="871"/>
      <c r="HW68" s="871"/>
      <c r="HX68" s="871"/>
      <c r="HY68" s="871"/>
      <c r="HZ68" s="871"/>
      <c r="IA68" s="871"/>
      <c r="IB68" s="871"/>
      <c r="IC68" s="871"/>
      <c r="ID68" s="871"/>
      <c r="IE68" s="871"/>
      <c r="IF68" s="871"/>
      <c r="IG68" s="871"/>
      <c r="IH68" s="871"/>
      <c r="II68" s="871"/>
      <c r="IJ68" s="871"/>
      <c r="IK68" s="871"/>
      <c r="IL68" s="871"/>
      <c r="IM68" s="871"/>
      <c r="IN68" s="871"/>
      <c r="IO68" s="871"/>
      <c r="IP68" s="871"/>
      <c r="IQ68" s="871"/>
      <c r="IR68" s="871"/>
      <c r="IS68" s="871"/>
      <c r="IT68" s="871"/>
      <c r="IU68" s="871"/>
      <c r="IV68" s="871"/>
    </row>
    <row r="69" spans="1:256" ht="110.25" customHeight="1">
      <c r="A69" s="1688" t="s">
        <v>398</v>
      </c>
      <c r="B69" s="1676" t="s">
        <v>103</v>
      </c>
      <c r="C69" s="1676" t="s">
        <v>213</v>
      </c>
      <c r="D69" s="1677" t="s">
        <v>104</v>
      </c>
      <c r="E69" s="860" t="s">
        <v>675</v>
      </c>
      <c r="F69" s="1173" t="s">
        <v>676</v>
      </c>
      <c r="G69" s="869">
        <v>213272</v>
      </c>
      <c r="H69" s="869">
        <v>0</v>
      </c>
      <c r="I69" s="1610">
        <v>0</v>
      </c>
      <c r="J69" s="870">
        <v>213272</v>
      </c>
      <c r="K69" s="870"/>
      <c r="L69" s="1162">
        <v>0</v>
      </c>
      <c r="M69" s="1174"/>
      <c r="N69" s="1174"/>
      <c r="O69" s="1174"/>
      <c r="P69" s="1174"/>
      <c r="Q69" s="1174"/>
      <c r="R69" s="1174"/>
      <c r="S69" s="1174"/>
      <c r="T69" s="1174"/>
      <c r="U69" s="1174"/>
      <c r="V69" s="1174"/>
      <c r="W69" s="1174"/>
      <c r="X69" s="1174"/>
      <c r="Y69" s="1174"/>
      <c r="Z69" s="1174"/>
      <c r="AA69" s="1174"/>
      <c r="AB69" s="1174"/>
      <c r="AC69" s="1174"/>
      <c r="AD69" s="1174"/>
      <c r="AE69" s="1174"/>
      <c r="AF69" s="1174"/>
      <c r="AG69" s="1174"/>
      <c r="AH69" s="1174"/>
      <c r="AI69" s="1174"/>
      <c r="AJ69" s="1174"/>
      <c r="AK69" s="1174"/>
      <c r="AL69" s="1174"/>
      <c r="AM69" s="1174"/>
      <c r="AN69" s="1174"/>
      <c r="AO69" s="1174"/>
      <c r="AP69" s="1174"/>
      <c r="AQ69" s="1174"/>
      <c r="AR69" s="1174"/>
      <c r="AS69" s="1174"/>
      <c r="AT69" s="1174"/>
      <c r="AU69" s="1174"/>
      <c r="AV69" s="1174"/>
      <c r="AW69" s="1174"/>
      <c r="AX69" s="1174"/>
      <c r="AY69" s="1174"/>
      <c r="AZ69" s="1174"/>
      <c r="BA69" s="1174"/>
      <c r="BB69" s="1174"/>
      <c r="BC69" s="1174"/>
      <c r="BD69" s="1174"/>
      <c r="BE69" s="1174"/>
      <c r="BF69" s="1174"/>
      <c r="BG69" s="1174"/>
      <c r="BH69" s="1174"/>
      <c r="BI69" s="1174"/>
      <c r="BJ69" s="1174"/>
      <c r="BK69" s="1174"/>
      <c r="BL69" s="1174"/>
      <c r="BM69" s="1174"/>
      <c r="BN69" s="1174"/>
      <c r="BO69" s="1174"/>
      <c r="BP69" s="1174"/>
      <c r="BQ69" s="1174"/>
      <c r="BR69" s="1174"/>
      <c r="BS69" s="1174"/>
      <c r="BT69" s="1174"/>
      <c r="BU69" s="1174"/>
      <c r="BV69" s="1174"/>
      <c r="BW69" s="1174"/>
      <c r="BX69" s="1174"/>
      <c r="BY69" s="1174"/>
      <c r="BZ69" s="1174"/>
      <c r="CA69" s="1174"/>
      <c r="CB69" s="1174"/>
      <c r="CC69" s="1174"/>
      <c r="CD69" s="1174"/>
      <c r="CE69" s="1174"/>
      <c r="CF69" s="1174"/>
      <c r="CG69" s="1174"/>
      <c r="CH69" s="1174"/>
      <c r="CI69" s="1174"/>
      <c r="CJ69" s="1174"/>
      <c r="CK69" s="1174"/>
      <c r="CL69" s="1174"/>
      <c r="CM69" s="1174"/>
      <c r="CN69" s="1174"/>
      <c r="CO69" s="1174"/>
      <c r="CP69" s="1174"/>
      <c r="CQ69" s="1174"/>
      <c r="CR69" s="1174"/>
      <c r="CS69" s="1174"/>
      <c r="CT69" s="1174"/>
      <c r="CU69" s="1174"/>
      <c r="CV69" s="1174"/>
      <c r="CW69" s="1174"/>
      <c r="CX69" s="1174"/>
      <c r="CY69" s="1174"/>
      <c r="CZ69" s="1174"/>
      <c r="DA69" s="1174"/>
      <c r="DB69" s="1174"/>
      <c r="DC69" s="1174"/>
      <c r="DD69" s="1174"/>
      <c r="DE69" s="1174"/>
      <c r="DF69" s="1174"/>
      <c r="DG69" s="1174"/>
      <c r="DH69" s="1174"/>
      <c r="DI69" s="1174"/>
      <c r="DJ69" s="1174"/>
      <c r="DK69" s="1174"/>
      <c r="DL69" s="1174"/>
      <c r="DM69" s="1174"/>
      <c r="DN69" s="1174"/>
      <c r="DO69" s="1174"/>
      <c r="DP69" s="1174"/>
      <c r="DQ69" s="1174"/>
      <c r="DR69" s="1174"/>
      <c r="DS69" s="1174"/>
      <c r="DT69" s="1174"/>
      <c r="DU69" s="1174"/>
      <c r="DV69" s="1174"/>
      <c r="DW69" s="1174"/>
      <c r="DX69" s="1174"/>
      <c r="DY69" s="1174"/>
      <c r="DZ69" s="1174"/>
      <c r="EA69" s="1174"/>
      <c r="EB69" s="1174"/>
      <c r="EC69" s="1174"/>
      <c r="ED69" s="1174"/>
      <c r="EE69" s="1174"/>
      <c r="EF69" s="1174"/>
      <c r="EG69" s="1174"/>
      <c r="EH69" s="1174"/>
      <c r="EI69" s="1174"/>
      <c r="EJ69" s="1174"/>
      <c r="EK69" s="1174"/>
      <c r="EL69" s="1174"/>
      <c r="EM69" s="1174"/>
      <c r="EN69" s="1174"/>
      <c r="EO69" s="1174"/>
      <c r="EP69" s="1174"/>
      <c r="EQ69" s="1174"/>
      <c r="ER69" s="1174"/>
      <c r="ES69" s="1174"/>
      <c r="ET69" s="1174"/>
      <c r="EU69" s="1174"/>
      <c r="EV69" s="1174"/>
      <c r="EW69" s="1174"/>
      <c r="EX69" s="1174"/>
      <c r="EY69" s="1174"/>
      <c r="EZ69" s="1174"/>
      <c r="FA69" s="1174"/>
      <c r="FB69" s="1174"/>
      <c r="FC69" s="1174"/>
      <c r="FD69" s="1174"/>
      <c r="FE69" s="1174"/>
      <c r="FF69" s="1174"/>
      <c r="FG69" s="1174"/>
      <c r="FH69" s="1174"/>
      <c r="FI69" s="1174"/>
      <c r="FJ69" s="1174"/>
      <c r="FK69" s="1174"/>
      <c r="FL69" s="1174"/>
      <c r="FM69" s="1174"/>
      <c r="FN69" s="1174"/>
      <c r="FO69" s="1174"/>
      <c r="FP69" s="1174"/>
      <c r="FQ69" s="1174"/>
      <c r="FR69" s="1174"/>
      <c r="FS69" s="1174"/>
      <c r="FT69" s="1174"/>
      <c r="FU69" s="1174"/>
      <c r="FV69" s="1174"/>
      <c r="FW69" s="1174"/>
      <c r="FX69" s="1174"/>
      <c r="FY69" s="1174"/>
      <c r="FZ69" s="1174"/>
      <c r="GA69" s="1174"/>
      <c r="GB69" s="1174"/>
      <c r="GC69" s="1174"/>
      <c r="GD69" s="1174"/>
      <c r="GE69" s="1174"/>
      <c r="GF69" s="1174"/>
      <c r="GG69" s="1174"/>
      <c r="GH69" s="1174"/>
      <c r="GI69" s="1174"/>
      <c r="GJ69" s="1174"/>
      <c r="GK69" s="1174"/>
      <c r="GL69" s="1174"/>
      <c r="GM69" s="1174"/>
      <c r="GN69" s="1174"/>
      <c r="GO69" s="1174"/>
      <c r="GP69" s="1174"/>
      <c r="GQ69" s="1174"/>
      <c r="GR69" s="1174"/>
      <c r="GS69" s="1174"/>
      <c r="GT69" s="1174"/>
      <c r="GU69" s="1174"/>
      <c r="GV69" s="1174"/>
      <c r="GW69" s="1174"/>
      <c r="GX69" s="1174"/>
      <c r="GY69" s="1174"/>
      <c r="GZ69" s="1174"/>
      <c r="HA69" s="1174"/>
      <c r="HB69" s="1174"/>
      <c r="HC69" s="1174"/>
      <c r="HD69" s="1174"/>
      <c r="HE69" s="1174"/>
      <c r="HF69" s="1174"/>
      <c r="HG69" s="1174"/>
      <c r="HH69" s="1174"/>
      <c r="HI69" s="1174"/>
      <c r="HJ69" s="1174"/>
      <c r="HK69" s="1174"/>
      <c r="HL69" s="1174"/>
      <c r="HM69" s="1174"/>
      <c r="HN69" s="1174"/>
      <c r="HO69" s="1174"/>
      <c r="HP69" s="1174"/>
      <c r="HQ69" s="1174"/>
      <c r="HR69" s="1174"/>
      <c r="HS69" s="1174"/>
      <c r="HT69" s="1174"/>
      <c r="HU69" s="1174"/>
      <c r="HV69" s="1174"/>
      <c r="HW69" s="1174"/>
      <c r="HX69" s="1174"/>
      <c r="HY69" s="1174"/>
      <c r="HZ69" s="1174"/>
      <c r="IA69" s="1174"/>
      <c r="IB69" s="1174"/>
      <c r="IC69" s="1174"/>
      <c r="ID69" s="1174"/>
      <c r="IE69" s="1174"/>
      <c r="IF69" s="1174"/>
      <c r="IG69" s="1174"/>
      <c r="IH69" s="1174"/>
      <c r="II69" s="1174"/>
      <c r="IJ69" s="1174"/>
      <c r="IK69" s="1174"/>
      <c r="IL69" s="1174"/>
      <c r="IM69" s="1174"/>
      <c r="IN69" s="1174"/>
      <c r="IO69" s="1174"/>
      <c r="IP69" s="1174"/>
      <c r="IQ69" s="1174"/>
      <c r="IR69" s="1174"/>
      <c r="IS69" s="1174"/>
      <c r="IT69" s="1174"/>
      <c r="IU69" s="1174"/>
      <c r="IV69" s="1174"/>
    </row>
    <row r="70" spans="1:256" ht="87" customHeight="1">
      <c r="A70" s="1688" t="s">
        <v>398</v>
      </c>
      <c r="B70" s="1676" t="s">
        <v>103</v>
      </c>
      <c r="C70" s="1676" t="s">
        <v>213</v>
      </c>
      <c r="D70" s="1677" t="s">
        <v>104</v>
      </c>
      <c r="E70" s="860" t="s">
        <v>774</v>
      </c>
      <c r="F70" s="1173" t="s">
        <v>676</v>
      </c>
      <c r="G70" s="869">
        <v>497120</v>
      </c>
      <c r="H70" s="869">
        <v>0</v>
      </c>
      <c r="I70" s="1610">
        <v>0</v>
      </c>
      <c r="J70" s="870">
        <v>497120</v>
      </c>
      <c r="K70" s="870"/>
      <c r="L70" s="1162">
        <v>0</v>
      </c>
      <c r="M70" s="1174"/>
      <c r="N70" s="1174"/>
      <c r="O70" s="1174"/>
      <c r="P70" s="1174"/>
      <c r="Q70" s="1174"/>
      <c r="R70" s="1174"/>
      <c r="S70" s="1174"/>
      <c r="T70" s="1174"/>
      <c r="U70" s="1174"/>
      <c r="V70" s="1174"/>
      <c r="W70" s="1174"/>
      <c r="X70" s="1174"/>
      <c r="Y70" s="1174"/>
      <c r="Z70" s="1174"/>
      <c r="AA70" s="1174"/>
      <c r="AB70" s="1174"/>
      <c r="AC70" s="1174"/>
      <c r="AD70" s="1174"/>
      <c r="AE70" s="1174"/>
      <c r="AF70" s="1174"/>
      <c r="AG70" s="1174"/>
      <c r="AH70" s="1174"/>
      <c r="AI70" s="1174"/>
      <c r="AJ70" s="1174"/>
      <c r="AK70" s="1174"/>
      <c r="AL70" s="1174"/>
      <c r="AM70" s="1174"/>
      <c r="AN70" s="1174"/>
      <c r="AO70" s="1174"/>
      <c r="AP70" s="1174"/>
      <c r="AQ70" s="1174"/>
      <c r="AR70" s="1174"/>
      <c r="AS70" s="1174"/>
      <c r="AT70" s="1174"/>
      <c r="AU70" s="1174"/>
      <c r="AV70" s="1174"/>
      <c r="AW70" s="1174"/>
      <c r="AX70" s="1174"/>
      <c r="AY70" s="1174"/>
      <c r="AZ70" s="1174"/>
      <c r="BA70" s="1174"/>
      <c r="BB70" s="1174"/>
      <c r="BC70" s="1174"/>
      <c r="BD70" s="1174"/>
      <c r="BE70" s="1174"/>
      <c r="BF70" s="1174"/>
      <c r="BG70" s="1174"/>
      <c r="BH70" s="1174"/>
      <c r="BI70" s="1174"/>
      <c r="BJ70" s="1174"/>
      <c r="BK70" s="1174"/>
      <c r="BL70" s="1174"/>
      <c r="BM70" s="1174"/>
      <c r="BN70" s="1174"/>
      <c r="BO70" s="1174"/>
      <c r="BP70" s="1174"/>
      <c r="BQ70" s="1174"/>
      <c r="BR70" s="1174"/>
      <c r="BS70" s="1174"/>
      <c r="BT70" s="1174"/>
      <c r="BU70" s="1174"/>
      <c r="BV70" s="1174"/>
      <c r="BW70" s="1174"/>
      <c r="BX70" s="1174"/>
      <c r="BY70" s="1174"/>
      <c r="BZ70" s="1174"/>
      <c r="CA70" s="1174"/>
      <c r="CB70" s="1174"/>
      <c r="CC70" s="1174"/>
      <c r="CD70" s="1174"/>
      <c r="CE70" s="1174"/>
      <c r="CF70" s="1174"/>
      <c r="CG70" s="1174"/>
      <c r="CH70" s="1174"/>
      <c r="CI70" s="1174"/>
      <c r="CJ70" s="1174"/>
      <c r="CK70" s="1174"/>
      <c r="CL70" s="1174"/>
      <c r="CM70" s="1174"/>
      <c r="CN70" s="1174"/>
      <c r="CO70" s="1174"/>
      <c r="CP70" s="1174"/>
      <c r="CQ70" s="1174"/>
      <c r="CR70" s="1174"/>
      <c r="CS70" s="1174"/>
      <c r="CT70" s="1174"/>
      <c r="CU70" s="1174"/>
      <c r="CV70" s="1174"/>
      <c r="CW70" s="1174"/>
      <c r="CX70" s="1174"/>
      <c r="CY70" s="1174"/>
      <c r="CZ70" s="1174"/>
      <c r="DA70" s="1174"/>
      <c r="DB70" s="1174"/>
      <c r="DC70" s="1174"/>
      <c r="DD70" s="1174"/>
      <c r="DE70" s="1174"/>
      <c r="DF70" s="1174"/>
      <c r="DG70" s="1174"/>
      <c r="DH70" s="1174"/>
      <c r="DI70" s="1174"/>
      <c r="DJ70" s="1174"/>
      <c r="DK70" s="1174"/>
      <c r="DL70" s="1174"/>
      <c r="DM70" s="1174"/>
      <c r="DN70" s="1174"/>
      <c r="DO70" s="1174"/>
      <c r="DP70" s="1174"/>
      <c r="DQ70" s="1174"/>
      <c r="DR70" s="1174"/>
      <c r="DS70" s="1174"/>
      <c r="DT70" s="1174"/>
      <c r="DU70" s="1174"/>
      <c r="DV70" s="1174"/>
      <c r="DW70" s="1174"/>
      <c r="DX70" s="1174"/>
      <c r="DY70" s="1174"/>
      <c r="DZ70" s="1174"/>
      <c r="EA70" s="1174"/>
      <c r="EB70" s="1174"/>
      <c r="EC70" s="1174"/>
      <c r="ED70" s="1174"/>
      <c r="EE70" s="1174"/>
      <c r="EF70" s="1174"/>
      <c r="EG70" s="1174"/>
      <c r="EH70" s="1174"/>
      <c r="EI70" s="1174"/>
      <c r="EJ70" s="1174"/>
      <c r="EK70" s="1174"/>
      <c r="EL70" s="1174"/>
      <c r="EM70" s="1174"/>
      <c r="EN70" s="1174"/>
      <c r="EO70" s="1174"/>
      <c r="EP70" s="1174"/>
      <c r="EQ70" s="1174"/>
      <c r="ER70" s="1174"/>
      <c r="ES70" s="1174"/>
      <c r="ET70" s="1174"/>
      <c r="EU70" s="1174"/>
      <c r="EV70" s="1174"/>
      <c r="EW70" s="1174"/>
      <c r="EX70" s="1174"/>
      <c r="EY70" s="1174"/>
      <c r="EZ70" s="1174"/>
      <c r="FA70" s="1174"/>
      <c r="FB70" s="1174"/>
      <c r="FC70" s="1174"/>
      <c r="FD70" s="1174"/>
      <c r="FE70" s="1174"/>
      <c r="FF70" s="1174"/>
      <c r="FG70" s="1174"/>
      <c r="FH70" s="1174"/>
      <c r="FI70" s="1174"/>
      <c r="FJ70" s="1174"/>
      <c r="FK70" s="1174"/>
      <c r="FL70" s="1174"/>
      <c r="FM70" s="1174"/>
      <c r="FN70" s="1174"/>
      <c r="FO70" s="1174"/>
      <c r="FP70" s="1174"/>
      <c r="FQ70" s="1174"/>
      <c r="FR70" s="1174"/>
      <c r="FS70" s="1174"/>
      <c r="FT70" s="1174"/>
      <c r="FU70" s="1174"/>
      <c r="FV70" s="1174"/>
      <c r="FW70" s="1174"/>
      <c r="FX70" s="1174"/>
      <c r="FY70" s="1174"/>
      <c r="FZ70" s="1174"/>
      <c r="GA70" s="1174"/>
      <c r="GB70" s="1174"/>
      <c r="GC70" s="1174"/>
      <c r="GD70" s="1174"/>
      <c r="GE70" s="1174"/>
      <c r="GF70" s="1174"/>
      <c r="GG70" s="1174"/>
      <c r="GH70" s="1174"/>
      <c r="GI70" s="1174"/>
      <c r="GJ70" s="1174"/>
      <c r="GK70" s="1174"/>
      <c r="GL70" s="1174"/>
      <c r="GM70" s="1174"/>
      <c r="GN70" s="1174"/>
      <c r="GO70" s="1174"/>
      <c r="GP70" s="1174"/>
      <c r="GQ70" s="1174"/>
      <c r="GR70" s="1174"/>
      <c r="GS70" s="1174"/>
      <c r="GT70" s="1174"/>
      <c r="GU70" s="1174"/>
      <c r="GV70" s="1174"/>
      <c r="GW70" s="1174"/>
      <c r="GX70" s="1174"/>
      <c r="GY70" s="1174"/>
      <c r="GZ70" s="1174"/>
      <c r="HA70" s="1174"/>
      <c r="HB70" s="1174"/>
      <c r="HC70" s="1174"/>
      <c r="HD70" s="1174"/>
      <c r="HE70" s="1174"/>
      <c r="HF70" s="1174"/>
      <c r="HG70" s="1174"/>
      <c r="HH70" s="1174"/>
      <c r="HI70" s="1174"/>
      <c r="HJ70" s="1174"/>
      <c r="HK70" s="1174"/>
      <c r="HL70" s="1174"/>
      <c r="HM70" s="1174"/>
      <c r="HN70" s="1174"/>
      <c r="HO70" s="1174"/>
      <c r="HP70" s="1174"/>
      <c r="HQ70" s="1174"/>
      <c r="HR70" s="1174"/>
      <c r="HS70" s="1174"/>
      <c r="HT70" s="1174"/>
      <c r="HU70" s="1174"/>
      <c r="HV70" s="1174"/>
      <c r="HW70" s="1174"/>
      <c r="HX70" s="1174"/>
      <c r="HY70" s="1174"/>
      <c r="HZ70" s="1174"/>
      <c r="IA70" s="1174"/>
      <c r="IB70" s="1174"/>
      <c r="IC70" s="1174"/>
      <c r="ID70" s="1174"/>
      <c r="IE70" s="1174"/>
      <c r="IF70" s="1174"/>
      <c r="IG70" s="1174"/>
      <c r="IH70" s="1174"/>
      <c r="II70" s="1174"/>
      <c r="IJ70" s="1174"/>
      <c r="IK70" s="1174"/>
      <c r="IL70" s="1174"/>
      <c r="IM70" s="1174"/>
      <c r="IN70" s="1174"/>
      <c r="IO70" s="1174"/>
      <c r="IP70" s="1174"/>
      <c r="IQ70" s="1174"/>
      <c r="IR70" s="1174"/>
      <c r="IS70" s="1174"/>
      <c r="IT70" s="1174"/>
      <c r="IU70" s="1174"/>
      <c r="IV70" s="1174"/>
    </row>
    <row r="71" spans="1:256" ht="86.25" customHeight="1">
      <c r="A71" s="1900" t="s">
        <v>399</v>
      </c>
      <c r="B71" s="1902" t="s">
        <v>106</v>
      </c>
      <c r="C71" s="1902" t="s">
        <v>213</v>
      </c>
      <c r="D71" s="1904" t="s">
        <v>107</v>
      </c>
      <c r="E71" s="868" t="s">
        <v>597</v>
      </c>
      <c r="F71" s="1931" t="s">
        <v>587</v>
      </c>
      <c r="G71" s="1620">
        <v>19493749</v>
      </c>
      <c r="H71" s="869">
        <v>2769967</v>
      </c>
      <c r="I71" s="862">
        <f>H71/G71</f>
        <v>0.14209514034473308</v>
      </c>
      <c r="J71" s="870">
        <v>8403808</v>
      </c>
      <c r="K71" s="870">
        <v>5633154.59</v>
      </c>
      <c r="L71" s="1606">
        <f>(K71+H71)/G71*100%</f>
        <v>0.4310674970730361</v>
      </c>
      <c r="M71" s="871"/>
      <c r="N71" s="871"/>
      <c r="O71" s="871"/>
      <c r="P71" s="871"/>
      <c r="Q71" s="871"/>
      <c r="R71" s="871"/>
      <c r="S71" s="871"/>
      <c r="T71" s="871"/>
      <c r="U71" s="871"/>
      <c r="V71" s="871"/>
      <c r="W71" s="871"/>
      <c r="X71" s="871"/>
      <c r="Y71" s="871"/>
      <c r="Z71" s="871"/>
      <c r="AA71" s="871"/>
      <c r="AB71" s="871"/>
      <c r="AC71" s="871"/>
      <c r="AD71" s="871"/>
      <c r="AE71" s="871"/>
      <c r="AF71" s="871"/>
      <c r="AG71" s="871"/>
      <c r="AH71" s="871"/>
      <c r="AI71" s="871"/>
      <c r="AJ71" s="871"/>
      <c r="AK71" s="871"/>
      <c r="AL71" s="871"/>
      <c r="AM71" s="871"/>
      <c r="AN71" s="871"/>
      <c r="AO71" s="871"/>
      <c r="AP71" s="871"/>
      <c r="AQ71" s="871"/>
      <c r="AR71" s="871"/>
      <c r="AS71" s="871"/>
      <c r="AT71" s="871"/>
      <c r="AU71" s="871"/>
      <c r="AV71" s="871"/>
      <c r="AW71" s="871"/>
      <c r="AX71" s="871"/>
      <c r="AY71" s="871"/>
      <c r="AZ71" s="871"/>
      <c r="BA71" s="871"/>
      <c r="BB71" s="871"/>
      <c r="BC71" s="871"/>
      <c r="BD71" s="871"/>
      <c r="BE71" s="871"/>
      <c r="BF71" s="871"/>
      <c r="BG71" s="871"/>
      <c r="BH71" s="871"/>
      <c r="BI71" s="871"/>
      <c r="BJ71" s="871"/>
      <c r="BK71" s="871"/>
      <c r="BL71" s="871"/>
      <c r="BM71" s="871"/>
      <c r="BN71" s="871"/>
      <c r="BO71" s="871"/>
      <c r="BP71" s="871"/>
      <c r="BQ71" s="871"/>
      <c r="BR71" s="871"/>
      <c r="BS71" s="871"/>
      <c r="BT71" s="871"/>
      <c r="BU71" s="871"/>
      <c r="BV71" s="871"/>
      <c r="BW71" s="871"/>
      <c r="BX71" s="871"/>
      <c r="BY71" s="871"/>
      <c r="BZ71" s="871"/>
      <c r="CA71" s="871"/>
      <c r="CB71" s="871"/>
      <c r="CC71" s="871"/>
      <c r="CD71" s="871"/>
      <c r="CE71" s="871"/>
      <c r="CF71" s="871"/>
      <c r="CG71" s="871"/>
      <c r="CH71" s="871"/>
      <c r="CI71" s="871"/>
      <c r="CJ71" s="871"/>
      <c r="CK71" s="871"/>
      <c r="CL71" s="871"/>
      <c r="CM71" s="871"/>
      <c r="CN71" s="871"/>
      <c r="CO71" s="871"/>
      <c r="CP71" s="871"/>
      <c r="CQ71" s="871"/>
      <c r="CR71" s="871"/>
      <c r="CS71" s="871"/>
      <c r="CT71" s="871"/>
      <c r="CU71" s="871"/>
      <c r="CV71" s="871"/>
      <c r="CW71" s="871"/>
      <c r="CX71" s="871"/>
      <c r="CY71" s="871"/>
      <c r="CZ71" s="871"/>
      <c r="DA71" s="871"/>
      <c r="DB71" s="871"/>
      <c r="DC71" s="871"/>
      <c r="DD71" s="871"/>
      <c r="DE71" s="871"/>
      <c r="DF71" s="871"/>
      <c r="DG71" s="871"/>
      <c r="DH71" s="871"/>
      <c r="DI71" s="871"/>
      <c r="DJ71" s="871"/>
      <c r="DK71" s="871"/>
      <c r="DL71" s="871"/>
      <c r="DM71" s="871"/>
      <c r="DN71" s="871"/>
      <c r="DO71" s="871"/>
      <c r="DP71" s="871"/>
      <c r="DQ71" s="871"/>
      <c r="DR71" s="871"/>
      <c r="DS71" s="871"/>
      <c r="DT71" s="871"/>
      <c r="DU71" s="871"/>
      <c r="DV71" s="871"/>
      <c r="DW71" s="871"/>
      <c r="DX71" s="871"/>
      <c r="DY71" s="871"/>
      <c r="DZ71" s="871"/>
      <c r="EA71" s="871"/>
      <c r="EB71" s="871"/>
      <c r="EC71" s="871"/>
      <c r="ED71" s="871"/>
      <c r="EE71" s="871"/>
      <c r="EF71" s="871"/>
      <c r="EG71" s="871"/>
      <c r="EH71" s="871"/>
      <c r="EI71" s="871"/>
      <c r="EJ71" s="871"/>
      <c r="EK71" s="871"/>
      <c r="EL71" s="871"/>
      <c r="EM71" s="871"/>
      <c r="EN71" s="871"/>
      <c r="EO71" s="871"/>
      <c r="EP71" s="871"/>
      <c r="EQ71" s="871"/>
      <c r="ER71" s="871"/>
      <c r="ES71" s="871"/>
      <c r="ET71" s="871"/>
      <c r="EU71" s="871"/>
      <c r="EV71" s="871"/>
      <c r="EW71" s="871"/>
      <c r="EX71" s="871"/>
      <c r="EY71" s="871"/>
      <c r="EZ71" s="871"/>
      <c r="FA71" s="871"/>
      <c r="FB71" s="871"/>
      <c r="FC71" s="871"/>
      <c r="FD71" s="871"/>
      <c r="FE71" s="871"/>
      <c r="FF71" s="871"/>
      <c r="FG71" s="871"/>
      <c r="FH71" s="871"/>
      <c r="FI71" s="871"/>
      <c r="FJ71" s="871"/>
      <c r="FK71" s="871"/>
      <c r="FL71" s="871"/>
      <c r="FM71" s="871"/>
      <c r="FN71" s="871"/>
      <c r="FO71" s="871"/>
      <c r="FP71" s="871"/>
      <c r="FQ71" s="871"/>
      <c r="FR71" s="871"/>
      <c r="FS71" s="871"/>
      <c r="FT71" s="871"/>
      <c r="FU71" s="871"/>
      <c r="FV71" s="871"/>
      <c r="FW71" s="871"/>
      <c r="FX71" s="871"/>
      <c r="FY71" s="871"/>
      <c r="FZ71" s="871"/>
      <c r="GA71" s="871"/>
      <c r="GB71" s="871"/>
      <c r="GC71" s="871"/>
      <c r="GD71" s="871"/>
      <c r="GE71" s="871"/>
      <c r="GF71" s="871"/>
      <c r="GG71" s="871"/>
      <c r="GH71" s="871"/>
      <c r="GI71" s="871"/>
      <c r="GJ71" s="871"/>
      <c r="GK71" s="871"/>
      <c r="GL71" s="871"/>
      <c r="GM71" s="871"/>
      <c r="GN71" s="871"/>
      <c r="GO71" s="871"/>
      <c r="GP71" s="871"/>
      <c r="GQ71" s="871"/>
      <c r="GR71" s="871"/>
      <c r="GS71" s="871"/>
      <c r="GT71" s="871"/>
      <c r="GU71" s="871"/>
      <c r="GV71" s="871"/>
      <c r="GW71" s="871"/>
      <c r="GX71" s="871"/>
      <c r="GY71" s="871"/>
      <c r="GZ71" s="871"/>
      <c r="HA71" s="871"/>
      <c r="HB71" s="871"/>
      <c r="HC71" s="871"/>
      <c r="HD71" s="871"/>
      <c r="HE71" s="871"/>
      <c r="HF71" s="871"/>
      <c r="HG71" s="871"/>
      <c r="HH71" s="871"/>
      <c r="HI71" s="871"/>
      <c r="HJ71" s="871"/>
      <c r="HK71" s="871"/>
      <c r="HL71" s="871"/>
      <c r="HM71" s="871"/>
      <c r="HN71" s="871"/>
      <c r="HO71" s="871"/>
      <c r="HP71" s="871"/>
      <c r="HQ71" s="871"/>
      <c r="HR71" s="871"/>
      <c r="HS71" s="871"/>
      <c r="HT71" s="871"/>
      <c r="HU71" s="871"/>
      <c r="HV71" s="871"/>
      <c r="HW71" s="871"/>
      <c r="HX71" s="871"/>
      <c r="HY71" s="871"/>
      <c r="HZ71" s="871"/>
      <c r="IA71" s="871"/>
      <c r="IB71" s="871"/>
      <c r="IC71" s="871"/>
      <c r="ID71" s="871"/>
      <c r="IE71" s="871"/>
      <c r="IF71" s="871"/>
      <c r="IG71" s="871"/>
      <c r="IH71" s="871"/>
      <c r="II71" s="871"/>
      <c r="IJ71" s="871"/>
      <c r="IK71" s="871"/>
      <c r="IL71" s="871"/>
      <c r="IM71" s="871"/>
      <c r="IN71" s="871"/>
      <c r="IO71" s="871"/>
      <c r="IP71" s="871"/>
      <c r="IQ71" s="871"/>
      <c r="IR71" s="871"/>
      <c r="IS71" s="871"/>
      <c r="IT71" s="871"/>
      <c r="IU71" s="871"/>
      <c r="IV71" s="871"/>
    </row>
    <row r="72" spans="1:256" ht="46.5">
      <c r="A72" s="1901"/>
      <c r="B72" s="1903"/>
      <c r="C72" s="1903"/>
      <c r="D72" s="1905"/>
      <c r="E72" s="863" t="s">
        <v>589</v>
      </c>
      <c r="F72" s="1929"/>
      <c r="G72" s="1621">
        <v>288770</v>
      </c>
      <c r="H72" s="873">
        <v>0</v>
      </c>
      <c r="I72" s="867">
        <v>0</v>
      </c>
      <c r="J72" s="875">
        <v>288770</v>
      </c>
      <c r="K72" s="875">
        <v>256223.05</v>
      </c>
      <c r="L72" s="1165">
        <v>1</v>
      </c>
      <c r="M72" s="871"/>
      <c r="N72" s="871"/>
      <c r="O72" s="871"/>
      <c r="P72" s="871"/>
      <c r="Q72" s="871"/>
      <c r="R72" s="871"/>
      <c r="S72" s="871"/>
      <c r="T72" s="871"/>
      <c r="U72" s="871"/>
      <c r="V72" s="871"/>
      <c r="W72" s="871"/>
      <c r="X72" s="871"/>
      <c r="Y72" s="871"/>
      <c r="Z72" s="871"/>
      <c r="AA72" s="871"/>
      <c r="AB72" s="871"/>
      <c r="AC72" s="871"/>
      <c r="AD72" s="871"/>
      <c r="AE72" s="871"/>
      <c r="AF72" s="871"/>
      <c r="AG72" s="871"/>
      <c r="AH72" s="871"/>
      <c r="AI72" s="871"/>
      <c r="AJ72" s="871"/>
      <c r="AK72" s="871"/>
      <c r="AL72" s="871"/>
      <c r="AM72" s="871"/>
      <c r="AN72" s="871"/>
      <c r="AO72" s="871"/>
      <c r="AP72" s="871"/>
      <c r="AQ72" s="871"/>
      <c r="AR72" s="871"/>
      <c r="AS72" s="871"/>
      <c r="AT72" s="871"/>
      <c r="AU72" s="871"/>
      <c r="AV72" s="871"/>
      <c r="AW72" s="871"/>
      <c r="AX72" s="871"/>
      <c r="AY72" s="871"/>
      <c r="AZ72" s="871"/>
      <c r="BA72" s="871"/>
      <c r="BB72" s="871"/>
      <c r="BC72" s="871"/>
      <c r="BD72" s="871"/>
      <c r="BE72" s="871"/>
      <c r="BF72" s="871"/>
      <c r="BG72" s="871"/>
      <c r="BH72" s="871"/>
      <c r="BI72" s="871"/>
      <c r="BJ72" s="871"/>
      <c r="BK72" s="871"/>
      <c r="BL72" s="871"/>
      <c r="BM72" s="871"/>
      <c r="BN72" s="871"/>
      <c r="BO72" s="871"/>
      <c r="BP72" s="871"/>
      <c r="BQ72" s="871"/>
      <c r="BR72" s="871"/>
      <c r="BS72" s="871"/>
      <c r="BT72" s="871"/>
      <c r="BU72" s="871"/>
      <c r="BV72" s="871"/>
      <c r="BW72" s="871"/>
      <c r="BX72" s="871"/>
      <c r="BY72" s="871"/>
      <c r="BZ72" s="871"/>
      <c r="CA72" s="871"/>
      <c r="CB72" s="871"/>
      <c r="CC72" s="871"/>
      <c r="CD72" s="871"/>
      <c r="CE72" s="871"/>
      <c r="CF72" s="871"/>
      <c r="CG72" s="871"/>
      <c r="CH72" s="871"/>
      <c r="CI72" s="871"/>
      <c r="CJ72" s="871"/>
      <c r="CK72" s="871"/>
      <c r="CL72" s="871"/>
      <c r="CM72" s="871"/>
      <c r="CN72" s="871"/>
      <c r="CO72" s="871"/>
      <c r="CP72" s="871"/>
      <c r="CQ72" s="871"/>
      <c r="CR72" s="871"/>
      <c r="CS72" s="871"/>
      <c r="CT72" s="871"/>
      <c r="CU72" s="871"/>
      <c r="CV72" s="871"/>
      <c r="CW72" s="871"/>
      <c r="CX72" s="871"/>
      <c r="CY72" s="871"/>
      <c r="CZ72" s="871"/>
      <c r="DA72" s="871"/>
      <c r="DB72" s="871"/>
      <c r="DC72" s="871"/>
      <c r="DD72" s="871"/>
      <c r="DE72" s="871"/>
      <c r="DF72" s="871"/>
      <c r="DG72" s="871"/>
      <c r="DH72" s="871"/>
      <c r="DI72" s="871"/>
      <c r="DJ72" s="871"/>
      <c r="DK72" s="871"/>
      <c r="DL72" s="871"/>
      <c r="DM72" s="871"/>
      <c r="DN72" s="871"/>
      <c r="DO72" s="871"/>
      <c r="DP72" s="871"/>
      <c r="DQ72" s="871"/>
      <c r="DR72" s="871"/>
      <c r="DS72" s="871"/>
      <c r="DT72" s="871"/>
      <c r="DU72" s="871"/>
      <c r="DV72" s="871"/>
      <c r="DW72" s="871"/>
      <c r="DX72" s="871"/>
      <c r="DY72" s="871"/>
      <c r="DZ72" s="871"/>
      <c r="EA72" s="871"/>
      <c r="EB72" s="871"/>
      <c r="EC72" s="871"/>
      <c r="ED72" s="871"/>
      <c r="EE72" s="871"/>
      <c r="EF72" s="871"/>
      <c r="EG72" s="871"/>
      <c r="EH72" s="871"/>
      <c r="EI72" s="871"/>
      <c r="EJ72" s="871"/>
      <c r="EK72" s="871"/>
      <c r="EL72" s="871"/>
      <c r="EM72" s="871"/>
      <c r="EN72" s="871"/>
      <c r="EO72" s="871"/>
      <c r="EP72" s="871"/>
      <c r="EQ72" s="871"/>
      <c r="ER72" s="871"/>
      <c r="ES72" s="871"/>
      <c r="ET72" s="871"/>
      <c r="EU72" s="871"/>
      <c r="EV72" s="871"/>
      <c r="EW72" s="871"/>
      <c r="EX72" s="871"/>
      <c r="EY72" s="871"/>
      <c r="EZ72" s="871"/>
      <c r="FA72" s="871"/>
      <c r="FB72" s="871"/>
      <c r="FC72" s="871"/>
      <c r="FD72" s="871"/>
      <c r="FE72" s="871"/>
      <c r="FF72" s="871"/>
      <c r="FG72" s="871"/>
      <c r="FH72" s="871"/>
      <c r="FI72" s="871"/>
      <c r="FJ72" s="871"/>
      <c r="FK72" s="871"/>
      <c r="FL72" s="871"/>
      <c r="FM72" s="871"/>
      <c r="FN72" s="871"/>
      <c r="FO72" s="871"/>
      <c r="FP72" s="871"/>
      <c r="FQ72" s="871"/>
      <c r="FR72" s="871"/>
      <c r="FS72" s="871"/>
      <c r="FT72" s="871"/>
      <c r="FU72" s="871"/>
      <c r="FV72" s="871"/>
      <c r="FW72" s="871"/>
      <c r="FX72" s="871"/>
      <c r="FY72" s="871"/>
      <c r="FZ72" s="871"/>
      <c r="GA72" s="871"/>
      <c r="GB72" s="871"/>
      <c r="GC72" s="871"/>
      <c r="GD72" s="871"/>
      <c r="GE72" s="871"/>
      <c r="GF72" s="871"/>
      <c r="GG72" s="871"/>
      <c r="GH72" s="871"/>
      <c r="GI72" s="871"/>
      <c r="GJ72" s="871"/>
      <c r="GK72" s="871"/>
      <c r="GL72" s="871"/>
      <c r="GM72" s="871"/>
      <c r="GN72" s="871"/>
      <c r="GO72" s="871"/>
      <c r="GP72" s="871"/>
      <c r="GQ72" s="871"/>
      <c r="GR72" s="871"/>
      <c r="GS72" s="871"/>
      <c r="GT72" s="871"/>
      <c r="GU72" s="871"/>
      <c r="GV72" s="871"/>
      <c r="GW72" s="871"/>
      <c r="GX72" s="871"/>
      <c r="GY72" s="871"/>
      <c r="GZ72" s="871"/>
      <c r="HA72" s="871"/>
      <c r="HB72" s="871"/>
      <c r="HC72" s="871"/>
      <c r="HD72" s="871"/>
      <c r="HE72" s="871"/>
      <c r="HF72" s="871"/>
      <c r="HG72" s="871"/>
      <c r="HH72" s="871"/>
      <c r="HI72" s="871"/>
      <c r="HJ72" s="871"/>
      <c r="HK72" s="871"/>
      <c r="HL72" s="871"/>
      <c r="HM72" s="871"/>
      <c r="HN72" s="871"/>
      <c r="HO72" s="871"/>
      <c r="HP72" s="871"/>
      <c r="HQ72" s="871"/>
      <c r="HR72" s="871"/>
      <c r="HS72" s="871"/>
      <c r="HT72" s="871"/>
      <c r="HU72" s="871"/>
      <c r="HV72" s="871"/>
      <c r="HW72" s="871"/>
      <c r="HX72" s="871"/>
      <c r="HY72" s="871"/>
      <c r="HZ72" s="871"/>
      <c r="IA72" s="871"/>
      <c r="IB72" s="871"/>
      <c r="IC72" s="871"/>
      <c r="ID72" s="871"/>
      <c r="IE72" s="871"/>
      <c r="IF72" s="871"/>
      <c r="IG72" s="871"/>
      <c r="IH72" s="871"/>
      <c r="II72" s="871"/>
      <c r="IJ72" s="871"/>
      <c r="IK72" s="871"/>
      <c r="IL72" s="871"/>
      <c r="IM72" s="871"/>
      <c r="IN72" s="871"/>
      <c r="IO72" s="871"/>
      <c r="IP72" s="871"/>
      <c r="IQ72" s="871"/>
      <c r="IR72" s="871"/>
      <c r="IS72" s="871"/>
      <c r="IT72" s="871"/>
      <c r="IU72" s="871"/>
      <c r="IV72" s="871"/>
    </row>
    <row r="73" spans="1:256" ht="93">
      <c r="A73" s="1900" t="s">
        <v>399</v>
      </c>
      <c r="B73" s="1902" t="s">
        <v>106</v>
      </c>
      <c r="C73" s="1902" t="s">
        <v>213</v>
      </c>
      <c r="D73" s="1904" t="s">
        <v>107</v>
      </c>
      <c r="E73" s="872" t="s">
        <v>598</v>
      </c>
      <c r="F73" s="1928" t="s">
        <v>587</v>
      </c>
      <c r="G73" s="869">
        <v>3644207</v>
      </c>
      <c r="H73" s="869">
        <v>1516531</v>
      </c>
      <c r="I73" s="862">
        <f>H73/G73</f>
        <v>0.41614842406043345</v>
      </c>
      <c r="J73" s="870">
        <v>2127676</v>
      </c>
      <c r="K73" s="870"/>
      <c r="L73" s="1162">
        <v>0.416</v>
      </c>
      <c r="M73" s="871"/>
      <c r="N73" s="871"/>
      <c r="O73" s="871"/>
      <c r="P73" s="871"/>
      <c r="Q73" s="871"/>
      <c r="R73" s="871"/>
      <c r="S73" s="871"/>
      <c r="T73" s="871"/>
      <c r="U73" s="871"/>
      <c r="V73" s="871"/>
      <c r="W73" s="871"/>
      <c r="X73" s="871"/>
      <c r="Y73" s="871"/>
      <c r="Z73" s="871"/>
      <c r="AA73" s="871"/>
      <c r="AB73" s="871"/>
      <c r="AC73" s="871"/>
      <c r="AD73" s="871"/>
      <c r="AE73" s="871"/>
      <c r="AF73" s="871"/>
      <c r="AG73" s="871"/>
      <c r="AH73" s="871"/>
      <c r="AI73" s="871"/>
      <c r="AJ73" s="871"/>
      <c r="AK73" s="871"/>
      <c r="AL73" s="871"/>
      <c r="AM73" s="871"/>
      <c r="AN73" s="871"/>
      <c r="AO73" s="871"/>
      <c r="AP73" s="871"/>
      <c r="AQ73" s="871"/>
      <c r="AR73" s="871"/>
      <c r="AS73" s="871"/>
      <c r="AT73" s="871"/>
      <c r="AU73" s="871"/>
      <c r="AV73" s="871"/>
      <c r="AW73" s="871"/>
      <c r="AX73" s="871"/>
      <c r="AY73" s="871"/>
      <c r="AZ73" s="871"/>
      <c r="BA73" s="871"/>
      <c r="BB73" s="871"/>
      <c r="BC73" s="871"/>
      <c r="BD73" s="871"/>
      <c r="BE73" s="871"/>
      <c r="BF73" s="871"/>
      <c r="BG73" s="871"/>
      <c r="BH73" s="871"/>
      <c r="BI73" s="871"/>
      <c r="BJ73" s="871"/>
      <c r="BK73" s="871"/>
      <c r="BL73" s="871"/>
      <c r="BM73" s="871"/>
      <c r="BN73" s="871"/>
      <c r="BO73" s="871"/>
      <c r="BP73" s="871"/>
      <c r="BQ73" s="871"/>
      <c r="BR73" s="871"/>
      <c r="BS73" s="871"/>
      <c r="BT73" s="871"/>
      <c r="BU73" s="871"/>
      <c r="BV73" s="871"/>
      <c r="BW73" s="871"/>
      <c r="BX73" s="871"/>
      <c r="BY73" s="871"/>
      <c r="BZ73" s="871"/>
      <c r="CA73" s="871"/>
      <c r="CB73" s="871"/>
      <c r="CC73" s="871"/>
      <c r="CD73" s="871"/>
      <c r="CE73" s="871"/>
      <c r="CF73" s="871"/>
      <c r="CG73" s="871"/>
      <c r="CH73" s="871"/>
      <c r="CI73" s="871"/>
      <c r="CJ73" s="871"/>
      <c r="CK73" s="871"/>
      <c r="CL73" s="871"/>
      <c r="CM73" s="871"/>
      <c r="CN73" s="871"/>
      <c r="CO73" s="871"/>
      <c r="CP73" s="871"/>
      <c r="CQ73" s="871"/>
      <c r="CR73" s="871"/>
      <c r="CS73" s="871"/>
      <c r="CT73" s="871"/>
      <c r="CU73" s="871"/>
      <c r="CV73" s="871"/>
      <c r="CW73" s="871"/>
      <c r="CX73" s="871"/>
      <c r="CY73" s="871"/>
      <c r="CZ73" s="871"/>
      <c r="DA73" s="871"/>
      <c r="DB73" s="871"/>
      <c r="DC73" s="871"/>
      <c r="DD73" s="871"/>
      <c r="DE73" s="871"/>
      <c r="DF73" s="871"/>
      <c r="DG73" s="871"/>
      <c r="DH73" s="871"/>
      <c r="DI73" s="871"/>
      <c r="DJ73" s="871"/>
      <c r="DK73" s="871"/>
      <c r="DL73" s="871"/>
      <c r="DM73" s="871"/>
      <c r="DN73" s="871"/>
      <c r="DO73" s="871"/>
      <c r="DP73" s="871"/>
      <c r="DQ73" s="871"/>
      <c r="DR73" s="871"/>
      <c r="DS73" s="871"/>
      <c r="DT73" s="871"/>
      <c r="DU73" s="871"/>
      <c r="DV73" s="871"/>
      <c r="DW73" s="871"/>
      <c r="DX73" s="871"/>
      <c r="DY73" s="871"/>
      <c r="DZ73" s="871"/>
      <c r="EA73" s="871"/>
      <c r="EB73" s="871"/>
      <c r="EC73" s="871"/>
      <c r="ED73" s="871"/>
      <c r="EE73" s="871"/>
      <c r="EF73" s="871"/>
      <c r="EG73" s="871"/>
      <c r="EH73" s="871"/>
      <c r="EI73" s="871"/>
      <c r="EJ73" s="871"/>
      <c r="EK73" s="871"/>
      <c r="EL73" s="871"/>
      <c r="EM73" s="871"/>
      <c r="EN73" s="871"/>
      <c r="EO73" s="871"/>
      <c r="EP73" s="871"/>
      <c r="EQ73" s="871"/>
      <c r="ER73" s="871"/>
      <c r="ES73" s="871"/>
      <c r="ET73" s="871"/>
      <c r="EU73" s="871"/>
      <c r="EV73" s="871"/>
      <c r="EW73" s="871"/>
      <c r="EX73" s="871"/>
      <c r="EY73" s="871"/>
      <c r="EZ73" s="871"/>
      <c r="FA73" s="871"/>
      <c r="FB73" s="871"/>
      <c r="FC73" s="871"/>
      <c r="FD73" s="871"/>
      <c r="FE73" s="871"/>
      <c r="FF73" s="871"/>
      <c r="FG73" s="871"/>
      <c r="FH73" s="871"/>
      <c r="FI73" s="871"/>
      <c r="FJ73" s="871"/>
      <c r="FK73" s="871"/>
      <c r="FL73" s="871"/>
      <c r="FM73" s="871"/>
      <c r="FN73" s="871"/>
      <c r="FO73" s="871"/>
      <c r="FP73" s="871"/>
      <c r="FQ73" s="871"/>
      <c r="FR73" s="871"/>
      <c r="FS73" s="871"/>
      <c r="FT73" s="871"/>
      <c r="FU73" s="871"/>
      <c r="FV73" s="871"/>
      <c r="FW73" s="871"/>
      <c r="FX73" s="871"/>
      <c r="FY73" s="871"/>
      <c r="FZ73" s="871"/>
      <c r="GA73" s="871"/>
      <c r="GB73" s="871"/>
      <c r="GC73" s="871"/>
      <c r="GD73" s="871"/>
      <c r="GE73" s="871"/>
      <c r="GF73" s="871"/>
      <c r="GG73" s="871"/>
      <c r="GH73" s="871"/>
      <c r="GI73" s="871"/>
      <c r="GJ73" s="871"/>
      <c r="GK73" s="871"/>
      <c r="GL73" s="871"/>
      <c r="GM73" s="871"/>
      <c r="GN73" s="871"/>
      <c r="GO73" s="871"/>
      <c r="GP73" s="871"/>
      <c r="GQ73" s="871"/>
      <c r="GR73" s="871"/>
      <c r="GS73" s="871"/>
      <c r="GT73" s="871"/>
      <c r="GU73" s="871"/>
      <c r="GV73" s="871"/>
      <c r="GW73" s="871"/>
      <c r="GX73" s="871"/>
      <c r="GY73" s="871"/>
      <c r="GZ73" s="871"/>
      <c r="HA73" s="871"/>
      <c r="HB73" s="871"/>
      <c r="HC73" s="871"/>
      <c r="HD73" s="871"/>
      <c r="HE73" s="871"/>
      <c r="HF73" s="871"/>
      <c r="HG73" s="871"/>
      <c r="HH73" s="871"/>
      <c r="HI73" s="871"/>
      <c r="HJ73" s="871"/>
      <c r="HK73" s="871"/>
      <c r="HL73" s="871"/>
      <c r="HM73" s="871"/>
      <c r="HN73" s="871"/>
      <c r="HO73" s="871"/>
      <c r="HP73" s="871"/>
      <c r="HQ73" s="871"/>
      <c r="HR73" s="871"/>
      <c r="HS73" s="871"/>
      <c r="HT73" s="871"/>
      <c r="HU73" s="871"/>
      <c r="HV73" s="871"/>
      <c r="HW73" s="871"/>
      <c r="HX73" s="871"/>
      <c r="HY73" s="871"/>
      <c r="HZ73" s="871"/>
      <c r="IA73" s="871"/>
      <c r="IB73" s="871"/>
      <c r="IC73" s="871"/>
      <c r="ID73" s="871"/>
      <c r="IE73" s="871"/>
      <c r="IF73" s="871"/>
      <c r="IG73" s="871"/>
      <c r="IH73" s="871"/>
      <c r="II73" s="871"/>
      <c r="IJ73" s="871"/>
      <c r="IK73" s="871"/>
      <c r="IL73" s="871"/>
      <c r="IM73" s="871"/>
      <c r="IN73" s="871"/>
      <c r="IO73" s="871"/>
      <c r="IP73" s="871"/>
      <c r="IQ73" s="871"/>
      <c r="IR73" s="871"/>
      <c r="IS73" s="871"/>
      <c r="IT73" s="871"/>
      <c r="IU73" s="871"/>
      <c r="IV73" s="871"/>
    </row>
    <row r="74" spans="1:256" ht="46.5">
      <c r="A74" s="1901"/>
      <c r="B74" s="1903"/>
      <c r="C74" s="1903"/>
      <c r="D74" s="1905"/>
      <c r="E74" s="863" t="s">
        <v>589</v>
      </c>
      <c r="F74" s="1929"/>
      <c r="G74" s="875">
        <v>156490</v>
      </c>
      <c r="H74" s="873"/>
      <c r="I74" s="874"/>
      <c r="J74" s="875">
        <v>156490</v>
      </c>
      <c r="K74" s="875"/>
      <c r="L74" s="1165">
        <v>0</v>
      </c>
      <c r="M74" s="871"/>
      <c r="N74" s="871"/>
      <c r="O74" s="871"/>
      <c r="P74" s="871"/>
      <c r="Q74" s="871"/>
      <c r="R74" s="871"/>
      <c r="S74" s="871"/>
      <c r="T74" s="871"/>
      <c r="U74" s="871"/>
      <c r="V74" s="871"/>
      <c r="W74" s="871"/>
      <c r="X74" s="871"/>
      <c r="Y74" s="871"/>
      <c r="Z74" s="871"/>
      <c r="AA74" s="871"/>
      <c r="AB74" s="871"/>
      <c r="AC74" s="871"/>
      <c r="AD74" s="871"/>
      <c r="AE74" s="871"/>
      <c r="AF74" s="871"/>
      <c r="AG74" s="871"/>
      <c r="AH74" s="871"/>
      <c r="AI74" s="871"/>
      <c r="AJ74" s="871"/>
      <c r="AK74" s="871"/>
      <c r="AL74" s="871"/>
      <c r="AM74" s="871"/>
      <c r="AN74" s="871"/>
      <c r="AO74" s="871"/>
      <c r="AP74" s="871"/>
      <c r="AQ74" s="871"/>
      <c r="AR74" s="871"/>
      <c r="AS74" s="871"/>
      <c r="AT74" s="871"/>
      <c r="AU74" s="871"/>
      <c r="AV74" s="871"/>
      <c r="AW74" s="871"/>
      <c r="AX74" s="871"/>
      <c r="AY74" s="871"/>
      <c r="AZ74" s="871"/>
      <c r="BA74" s="871"/>
      <c r="BB74" s="871"/>
      <c r="BC74" s="871"/>
      <c r="BD74" s="871"/>
      <c r="BE74" s="871"/>
      <c r="BF74" s="871"/>
      <c r="BG74" s="871"/>
      <c r="BH74" s="871"/>
      <c r="BI74" s="871"/>
      <c r="BJ74" s="871"/>
      <c r="BK74" s="871"/>
      <c r="BL74" s="871"/>
      <c r="BM74" s="871"/>
      <c r="BN74" s="871"/>
      <c r="BO74" s="871"/>
      <c r="BP74" s="871"/>
      <c r="BQ74" s="871"/>
      <c r="BR74" s="871"/>
      <c r="BS74" s="871"/>
      <c r="BT74" s="871"/>
      <c r="BU74" s="871"/>
      <c r="BV74" s="871"/>
      <c r="BW74" s="871"/>
      <c r="BX74" s="871"/>
      <c r="BY74" s="871"/>
      <c r="BZ74" s="871"/>
      <c r="CA74" s="871"/>
      <c r="CB74" s="871"/>
      <c r="CC74" s="871"/>
      <c r="CD74" s="871"/>
      <c r="CE74" s="871"/>
      <c r="CF74" s="871"/>
      <c r="CG74" s="871"/>
      <c r="CH74" s="871"/>
      <c r="CI74" s="871"/>
      <c r="CJ74" s="871"/>
      <c r="CK74" s="871"/>
      <c r="CL74" s="871"/>
      <c r="CM74" s="871"/>
      <c r="CN74" s="871"/>
      <c r="CO74" s="871"/>
      <c r="CP74" s="871"/>
      <c r="CQ74" s="871"/>
      <c r="CR74" s="871"/>
      <c r="CS74" s="871"/>
      <c r="CT74" s="871"/>
      <c r="CU74" s="871"/>
      <c r="CV74" s="871"/>
      <c r="CW74" s="871"/>
      <c r="CX74" s="871"/>
      <c r="CY74" s="871"/>
      <c r="CZ74" s="871"/>
      <c r="DA74" s="871"/>
      <c r="DB74" s="871"/>
      <c r="DC74" s="871"/>
      <c r="DD74" s="871"/>
      <c r="DE74" s="871"/>
      <c r="DF74" s="871"/>
      <c r="DG74" s="871"/>
      <c r="DH74" s="871"/>
      <c r="DI74" s="871"/>
      <c r="DJ74" s="871"/>
      <c r="DK74" s="871"/>
      <c r="DL74" s="871"/>
      <c r="DM74" s="871"/>
      <c r="DN74" s="871"/>
      <c r="DO74" s="871"/>
      <c r="DP74" s="871"/>
      <c r="DQ74" s="871"/>
      <c r="DR74" s="871"/>
      <c r="DS74" s="871"/>
      <c r="DT74" s="871"/>
      <c r="DU74" s="871"/>
      <c r="DV74" s="871"/>
      <c r="DW74" s="871"/>
      <c r="DX74" s="871"/>
      <c r="DY74" s="871"/>
      <c r="DZ74" s="871"/>
      <c r="EA74" s="871"/>
      <c r="EB74" s="871"/>
      <c r="EC74" s="871"/>
      <c r="ED74" s="871"/>
      <c r="EE74" s="871"/>
      <c r="EF74" s="871"/>
      <c r="EG74" s="871"/>
      <c r="EH74" s="871"/>
      <c r="EI74" s="871"/>
      <c r="EJ74" s="871"/>
      <c r="EK74" s="871"/>
      <c r="EL74" s="871"/>
      <c r="EM74" s="871"/>
      <c r="EN74" s="871"/>
      <c r="EO74" s="871"/>
      <c r="EP74" s="871"/>
      <c r="EQ74" s="871"/>
      <c r="ER74" s="871"/>
      <c r="ES74" s="871"/>
      <c r="ET74" s="871"/>
      <c r="EU74" s="871"/>
      <c r="EV74" s="871"/>
      <c r="EW74" s="871"/>
      <c r="EX74" s="871"/>
      <c r="EY74" s="871"/>
      <c r="EZ74" s="871"/>
      <c r="FA74" s="871"/>
      <c r="FB74" s="871"/>
      <c r="FC74" s="871"/>
      <c r="FD74" s="871"/>
      <c r="FE74" s="871"/>
      <c r="FF74" s="871"/>
      <c r="FG74" s="871"/>
      <c r="FH74" s="871"/>
      <c r="FI74" s="871"/>
      <c r="FJ74" s="871"/>
      <c r="FK74" s="871"/>
      <c r="FL74" s="871"/>
      <c r="FM74" s="871"/>
      <c r="FN74" s="871"/>
      <c r="FO74" s="871"/>
      <c r="FP74" s="871"/>
      <c r="FQ74" s="871"/>
      <c r="FR74" s="871"/>
      <c r="FS74" s="871"/>
      <c r="FT74" s="871"/>
      <c r="FU74" s="871"/>
      <c r="FV74" s="871"/>
      <c r="FW74" s="871"/>
      <c r="FX74" s="871"/>
      <c r="FY74" s="871"/>
      <c r="FZ74" s="871"/>
      <c r="GA74" s="871"/>
      <c r="GB74" s="871"/>
      <c r="GC74" s="871"/>
      <c r="GD74" s="871"/>
      <c r="GE74" s="871"/>
      <c r="GF74" s="871"/>
      <c r="GG74" s="871"/>
      <c r="GH74" s="871"/>
      <c r="GI74" s="871"/>
      <c r="GJ74" s="871"/>
      <c r="GK74" s="871"/>
      <c r="GL74" s="871"/>
      <c r="GM74" s="871"/>
      <c r="GN74" s="871"/>
      <c r="GO74" s="871"/>
      <c r="GP74" s="871"/>
      <c r="GQ74" s="871"/>
      <c r="GR74" s="871"/>
      <c r="GS74" s="871"/>
      <c r="GT74" s="871"/>
      <c r="GU74" s="871"/>
      <c r="GV74" s="871"/>
      <c r="GW74" s="871"/>
      <c r="GX74" s="871"/>
      <c r="GY74" s="871"/>
      <c r="GZ74" s="871"/>
      <c r="HA74" s="871"/>
      <c r="HB74" s="871"/>
      <c r="HC74" s="871"/>
      <c r="HD74" s="871"/>
      <c r="HE74" s="871"/>
      <c r="HF74" s="871"/>
      <c r="HG74" s="871"/>
      <c r="HH74" s="871"/>
      <c r="HI74" s="871"/>
      <c r="HJ74" s="871"/>
      <c r="HK74" s="871"/>
      <c r="HL74" s="871"/>
      <c r="HM74" s="871"/>
      <c r="HN74" s="871"/>
      <c r="HO74" s="871"/>
      <c r="HP74" s="871"/>
      <c r="HQ74" s="871"/>
      <c r="HR74" s="871"/>
      <c r="HS74" s="871"/>
      <c r="HT74" s="871"/>
      <c r="HU74" s="871"/>
      <c r="HV74" s="871"/>
      <c r="HW74" s="871"/>
      <c r="HX74" s="871"/>
      <c r="HY74" s="871"/>
      <c r="HZ74" s="871"/>
      <c r="IA74" s="871"/>
      <c r="IB74" s="871"/>
      <c r="IC74" s="871"/>
      <c r="ID74" s="871"/>
      <c r="IE74" s="871"/>
      <c r="IF74" s="871"/>
      <c r="IG74" s="871"/>
      <c r="IH74" s="871"/>
      <c r="II74" s="871"/>
      <c r="IJ74" s="871"/>
      <c r="IK74" s="871"/>
      <c r="IL74" s="871"/>
      <c r="IM74" s="871"/>
      <c r="IN74" s="871"/>
      <c r="IO74" s="871"/>
      <c r="IP74" s="871"/>
      <c r="IQ74" s="871"/>
      <c r="IR74" s="871"/>
      <c r="IS74" s="871"/>
      <c r="IT74" s="871"/>
      <c r="IU74" s="871"/>
      <c r="IV74" s="871"/>
    </row>
    <row r="75" spans="1:256" ht="93">
      <c r="A75" s="1900" t="s">
        <v>399</v>
      </c>
      <c r="B75" s="1902" t="s">
        <v>106</v>
      </c>
      <c r="C75" s="1902" t="s">
        <v>213</v>
      </c>
      <c r="D75" s="1904" t="s">
        <v>107</v>
      </c>
      <c r="E75" s="876" t="s">
        <v>489</v>
      </c>
      <c r="F75" s="1928" t="s">
        <v>587</v>
      </c>
      <c r="G75" s="1175">
        <v>8765524</v>
      </c>
      <c r="H75" s="1175">
        <v>6428440</v>
      </c>
      <c r="I75" s="992">
        <f>H75/G75</f>
        <v>0.7333777193468412</v>
      </c>
      <c r="J75" s="1175">
        <f>1495530+36203</f>
        <v>1531733</v>
      </c>
      <c r="K75" s="1622">
        <v>42342.73</v>
      </c>
      <c r="L75" s="1623">
        <f>(H75+K75)/G75*100%</f>
        <v>0.7382083181792669</v>
      </c>
      <c r="M75" s="871"/>
      <c r="N75" s="871"/>
      <c r="O75" s="871"/>
      <c r="P75" s="871"/>
      <c r="Q75" s="871"/>
      <c r="R75" s="871"/>
      <c r="S75" s="871"/>
      <c r="T75" s="871"/>
      <c r="U75" s="871"/>
      <c r="V75" s="871"/>
      <c r="W75" s="871"/>
      <c r="X75" s="871"/>
      <c r="Y75" s="871"/>
      <c r="Z75" s="871"/>
      <c r="AA75" s="871"/>
      <c r="AB75" s="871"/>
      <c r="AC75" s="871"/>
      <c r="AD75" s="871"/>
      <c r="AE75" s="871"/>
      <c r="AF75" s="871"/>
      <c r="AG75" s="871"/>
      <c r="AH75" s="871"/>
      <c r="AI75" s="871"/>
      <c r="AJ75" s="871"/>
      <c r="AK75" s="871"/>
      <c r="AL75" s="871"/>
      <c r="AM75" s="871"/>
      <c r="AN75" s="871"/>
      <c r="AO75" s="871"/>
      <c r="AP75" s="871"/>
      <c r="AQ75" s="871"/>
      <c r="AR75" s="871"/>
      <c r="AS75" s="871"/>
      <c r="AT75" s="871"/>
      <c r="AU75" s="871"/>
      <c r="AV75" s="871"/>
      <c r="AW75" s="871"/>
      <c r="AX75" s="871"/>
      <c r="AY75" s="871"/>
      <c r="AZ75" s="871"/>
      <c r="BA75" s="871"/>
      <c r="BB75" s="871"/>
      <c r="BC75" s="871"/>
      <c r="BD75" s="871"/>
      <c r="BE75" s="871"/>
      <c r="BF75" s="871"/>
      <c r="BG75" s="871"/>
      <c r="BH75" s="871"/>
      <c r="BI75" s="871"/>
      <c r="BJ75" s="871"/>
      <c r="BK75" s="871"/>
      <c r="BL75" s="871"/>
      <c r="BM75" s="871"/>
      <c r="BN75" s="871"/>
      <c r="BO75" s="871"/>
      <c r="BP75" s="871"/>
      <c r="BQ75" s="871"/>
      <c r="BR75" s="871"/>
      <c r="BS75" s="871"/>
      <c r="BT75" s="871"/>
      <c r="BU75" s="871"/>
      <c r="BV75" s="871"/>
      <c r="BW75" s="871"/>
      <c r="BX75" s="871"/>
      <c r="BY75" s="871"/>
      <c r="BZ75" s="871"/>
      <c r="CA75" s="871"/>
      <c r="CB75" s="871"/>
      <c r="CC75" s="871"/>
      <c r="CD75" s="871"/>
      <c r="CE75" s="871"/>
      <c r="CF75" s="871"/>
      <c r="CG75" s="871"/>
      <c r="CH75" s="871"/>
      <c r="CI75" s="871"/>
      <c r="CJ75" s="871"/>
      <c r="CK75" s="871"/>
      <c r="CL75" s="871"/>
      <c r="CM75" s="871"/>
      <c r="CN75" s="871"/>
      <c r="CO75" s="871"/>
      <c r="CP75" s="871"/>
      <c r="CQ75" s="871"/>
      <c r="CR75" s="871"/>
      <c r="CS75" s="871"/>
      <c r="CT75" s="871"/>
      <c r="CU75" s="871"/>
      <c r="CV75" s="871"/>
      <c r="CW75" s="871"/>
      <c r="CX75" s="871"/>
      <c r="CY75" s="871"/>
      <c r="CZ75" s="871"/>
      <c r="DA75" s="871"/>
      <c r="DB75" s="871"/>
      <c r="DC75" s="871"/>
      <c r="DD75" s="871"/>
      <c r="DE75" s="871"/>
      <c r="DF75" s="871"/>
      <c r="DG75" s="871"/>
      <c r="DH75" s="871"/>
      <c r="DI75" s="871"/>
      <c r="DJ75" s="871"/>
      <c r="DK75" s="871"/>
      <c r="DL75" s="871"/>
      <c r="DM75" s="871"/>
      <c r="DN75" s="871"/>
      <c r="DO75" s="871"/>
      <c r="DP75" s="871"/>
      <c r="DQ75" s="871"/>
      <c r="DR75" s="871"/>
      <c r="DS75" s="871"/>
      <c r="DT75" s="871"/>
      <c r="DU75" s="871"/>
      <c r="DV75" s="871"/>
      <c r="DW75" s="871"/>
      <c r="DX75" s="871"/>
      <c r="DY75" s="871"/>
      <c r="DZ75" s="871"/>
      <c r="EA75" s="871"/>
      <c r="EB75" s="871"/>
      <c r="EC75" s="871"/>
      <c r="ED75" s="871"/>
      <c r="EE75" s="871"/>
      <c r="EF75" s="871"/>
      <c r="EG75" s="871"/>
      <c r="EH75" s="871"/>
      <c r="EI75" s="871"/>
      <c r="EJ75" s="871"/>
      <c r="EK75" s="871"/>
      <c r="EL75" s="871"/>
      <c r="EM75" s="871"/>
      <c r="EN75" s="871"/>
      <c r="EO75" s="871"/>
      <c r="EP75" s="871"/>
      <c r="EQ75" s="871"/>
      <c r="ER75" s="871"/>
      <c r="ES75" s="871"/>
      <c r="ET75" s="871"/>
      <c r="EU75" s="871"/>
      <c r="EV75" s="871"/>
      <c r="EW75" s="871"/>
      <c r="EX75" s="871"/>
      <c r="EY75" s="871"/>
      <c r="EZ75" s="871"/>
      <c r="FA75" s="871"/>
      <c r="FB75" s="871"/>
      <c r="FC75" s="871"/>
      <c r="FD75" s="871"/>
      <c r="FE75" s="871"/>
      <c r="FF75" s="871"/>
      <c r="FG75" s="871"/>
      <c r="FH75" s="871"/>
      <c r="FI75" s="871"/>
      <c r="FJ75" s="871"/>
      <c r="FK75" s="871"/>
      <c r="FL75" s="871"/>
      <c r="FM75" s="871"/>
      <c r="FN75" s="871"/>
      <c r="FO75" s="871"/>
      <c r="FP75" s="871"/>
      <c r="FQ75" s="871"/>
      <c r="FR75" s="871"/>
      <c r="FS75" s="871"/>
      <c r="FT75" s="871"/>
      <c r="FU75" s="871"/>
      <c r="FV75" s="871"/>
      <c r="FW75" s="871"/>
      <c r="FX75" s="871"/>
      <c r="FY75" s="871"/>
      <c r="FZ75" s="871"/>
      <c r="GA75" s="871"/>
      <c r="GB75" s="871"/>
      <c r="GC75" s="871"/>
      <c r="GD75" s="871"/>
      <c r="GE75" s="871"/>
      <c r="GF75" s="871"/>
      <c r="GG75" s="871"/>
      <c r="GH75" s="871"/>
      <c r="GI75" s="871"/>
      <c r="GJ75" s="871"/>
      <c r="GK75" s="871"/>
      <c r="GL75" s="871"/>
      <c r="GM75" s="871"/>
      <c r="GN75" s="871"/>
      <c r="GO75" s="871"/>
      <c r="GP75" s="871"/>
      <c r="GQ75" s="871"/>
      <c r="GR75" s="871"/>
      <c r="GS75" s="871"/>
      <c r="GT75" s="871"/>
      <c r="GU75" s="871"/>
      <c r="GV75" s="871"/>
      <c r="GW75" s="871"/>
      <c r="GX75" s="871"/>
      <c r="GY75" s="871"/>
      <c r="GZ75" s="871"/>
      <c r="HA75" s="871"/>
      <c r="HB75" s="871"/>
      <c r="HC75" s="871"/>
      <c r="HD75" s="871"/>
      <c r="HE75" s="871"/>
      <c r="HF75" s="871"/>
      <c r="HG75" s="871"/>
      <c r="HH75" s="871"/>
      <c r="HI75" s="871"/>
      <c r="HJ75" s="871"/>
      <c r="HK75" s="871"/>
      <c r="HL75" s="871"/>
      <c r="HM75" s="871"/>
      <c r="HN75" s="871"/>
      <c r="HO75" s="871"/>
      <c r="HP75" s="871"/>
      <c r="HQ75" s="871"/>
      <c r="HR75" s="871"/>
      <c r="HS75" s="871"/>
      <c r="HT75" s="871"/>
      <c r="HU75" s="871"/>
      <c r="HV75" s="871"/>
      <c r="HW75" s="871"/>
      <c r="HX75" s="871"/>
      <c r="HY75" s="871"/>
      <c r="HZ75" s="871"/>
      <c r="IA75" s="871"/>
      <c r="IB75" s="871"/>
      <c r="IC75" s="871"/>
      <c r="ID75" s="871"/>
      <c r="IE75" s="871"/>
      <c r="IF75" s="871"/>
      <c r="IG75" s="871"/>
      <c r="IH75" s="871"/>
      <c r="II75" s="871"/>
      <c r="IJ75" s="871"/>
      <c r="IK75" s="871"/>
      <c r="IL75" s="871"/>
      <c r="IM75" s="871"/>
      <c r="IN75" s="871"/>
      <c r="IO75" s="871"/>
      <c r="IP75" s="871"/>
      <c r="IQ75" s="871"/>
      <c r="IR75" s="871"/>
      <c r="IS75" s="871"/>
      <c r="IT75" s="871"/>
      <c r="IU75" s="871"/>
      <c r="IV75" s="871"/>
    </row>
    <row r="76" spans="1:256" ht="20.25">
      <c r="A76" s="1901"/>
      <c r="B76" s="1903"/>
      <c r="C76" s="1903"/>
      <c r="D76" s="1905"/>
      <c r="E76" s="1624" t="s">
        <v>589</v>
      </c>
      <c r="F76" s="1929"/>
      <c r="G76" s="889">
        <v>31042</v>
      </c>
      <c r="H76" s="889">
        <v>0</v>
      </c>
      <c r="I76" s="1176">
        <v>0</v>
      </c>
      <c r="J76" s="889">
        <v>31042</v>
      </c>
      <c r="K76" s="875">
        <v>27524.69</v>
      </c>
      <c r="L76" s="1165">
        <v>1</v>
      </c>
      <c r="M76" s="871"/>
      <c r="N76" s="871"/>
      <c r="O76" s="871"/>
      <c r="P76" s="871"/>
      <c r="Q76" s="871"/>
      <c r="R76" s="871"/>
      <c r="S76" s="871"/>
      <c r="T76" s="871"/>
      <c r="U76" s="871"/>
      <c r="V76" s="871"/>
      <c r="W76" s="871"/>
      <c r="X76" s="871"/>
      <c r="Y76" s="871"/>
      <c r="Z76" s="871"/>
      <c r="AA76" s="871"/>
      <c r="AB76" s="871"/>
      <c r="AC76" s="871"/>
      <c r="AD76" s="871"/>
      <c r="AE76" s="871"/>
      <c r="AF76" s="871"/>
      <c r="AG76" s="871"/>
      <c r="AH76" s="871"/>
      <c r="AI76" s="871"/>
      <c r="AJ76" s="871"/>
      <c r="AK76" s="871"/>
      <c r="AL76" s="871"/>
      <c r="AM76" s="871"/>
      <c r="AN76" s="871"/>
      <c r="AO76" s="871"/>
      <c r="AP76" s="871"/>
      <c r="AQ76" s="871"/>
      <c r="AR76" s="871"/>
      <c r="AS76" s="871"/>
      <c r="AT76" s="871"/>
      <c r="AU76" s="871"/>
      <c r="AV76" s="871"/>
      <c r="AW76" s="871"/>
      <c r="AX76" s="871"/>
      <c r="AY76" s="871"/>
      <c r="AZ76" s="871"/>
      <c r="BA76" s="871"/>
      <c r="BB76" s="871"/>
      <c r="BC76" s="871"/>
      <c r="BD76" s="871"/>
      <c r="BE76" s="871"/>
      <c r="BF76" s="871"/>
      <c r="BG76" s="871"/>
      <c r="BH76" s="871"/>
      <c r="BI76" s="871"/>
      <c r="BJ76" s="871"/>
      <c r="BK76" s="871"/>
      <c r="BL76" s="871"/>
      <c r="BM76" s="871"/>
      <c r="BN76" s="871"/>
      <c r="BO76" s="871"/>
      <c r="BP76" s="871"/>
      <c r="BQ76" s="871"/>
      <c r="BR76" s="871"/>
      <c r="BS76" s="871"/>
      <c r="BT76" s="871"/>
      <c r="BU76" s="871"/>
      <c r="BV76" s="871"/>
      <c r="BW76" s="871"/>
      <c r="BX76" s="871"/>
      <c r="BY76" s="871"/>
      <c r="BZ76" s="871"/>
      <c r="CA76" s="871"/>
      <c r="CB76" s="871"/>
      <c r="CC76" s="871"/>
      <c r="CD76" s="871"/>
      <c r="CE76" s="871"/>
      <c r="CF76" s="871"/>
      <c r="CG76" s="871"/>
      <c r="CH76" s="871"/>
      <c r="CI76" s="871"/>
      <c r="CJ76" s="871"/>
      <c r="CK76" s="871"/>
      <c r="CL76" s="871"/>
      <c r="CM76" s="871"/>
      <c r="CN76" s="871"/>
      <c r="CO76" s="871"/>
      <c r="CP76" s="871"/>
      <c r="CQ76" s="871"/>
      <c r="CR76" s="871"/>
      <c r="CS76" s="871"/>
      <c r="CT76" s="871"/>
      <c r="CU76" s="871"/>
      <c r="CV76" s="871"/>
      <c r="CW76" s="871"/>
      <c r="CX76" s="871"/>
      <c r="CY76" s="871"/>
      <c r="CZ76" s="871"/>
      <c r="DA76" s="871"/>
      <c r="DB76" s="871"/>
      <c r="DC76" s="871"/>
      <c r="DD76" s="871"/>
      <c r="DE76" s="871"/>
      <c r="DF76" s="871"/>
      <c r="DG76" s="871"/>
      <c r="DH76" s="871"/>
      <c r="DI76" s="871"/>
      <c r="DJ76" s="871"/>
      <c r="DK76" s="871"/>
      <c r="DL76" s="871"/>
      <c r="DM76" s="871"/>
      <c r="DN76" s="871"/>
      <c r="DO76" s="871"/>
      <c r="DP76" s="871"/>
      <c r="DQ76" s="871"/>
      <c r="DR76" s="871"/>
      <c r="DS76" s="871"/>
      <c r="DT76" s="871"/>
      <c r="DU76" s="871"/>
      <c r="DV76" s="871"/>
      <c r="DW76" s="871"/>
      <c r="DX76" s="871"/>
      <c r="DY76" s="871"/>
      <c r="DZ76" s="871"/>
      <c r="EA76" s="871"/>
      <c r="EB76" s="871"/>
      <c r="EC76" s="871"/>
      <c r="ED76" s="871"/>
      <c r="EE76" s="871"/>
      <c r="EF76" s="871"/>
      <c r="EG76" s="871"/>
      <c r="EH76" s="871"/>
      <c r="EI76" s="871"/>
      <c r="EJ76" s="871"/>
      <c r="EK76" s="871"/>
      <c r="EL76" s="871"/>
      <c r="EM76" s="871"/>
      <c r="EN76" s="871"/>
      <c r="EO76" s="871"/>
      <c r="EP76" s="871"/>
      <c r="EQ76" s="871"/>
      <c r="ER76" s="871"/>
      <c r="ES76" s="871"/>
      <c r="ET76" s="871"/>
      <c r="EU76" s="871"/>
      <c r="EV76" s="871"/>
      <c r="EW76" s="871"/>
      <c r="EX76" s="871"/>
      <c r="EY76" s="871"/>
      <c r="EZ76" s="871"/>
      <c r="FA76" s="871"/>
      <c r="FB76" s="871"/>
      <c r="FC76" s="871"/>
      <c r="FD76" s="871"/>
      <c r="FE76" s="871"/>
      <c r="FF76" s="871"/>
      <c r="FG76" s="871"/>
      <c r="FH76" s="871"/>
      <c r="FI76" s="871"/>
      <c r="FJ76" s="871"/>
      <c r="FK76" s="871"/>
      <c r="FL76" s="871"/>
      <c r="FM76" s="871"/>
      <c r="FN76" s="871"/>
      <c r="FO76" s="871"/>
      <c r="FP76" s="871"/>
      <c r="FQ76" s="871"/>
      <c r="FR76" s="871"/>
      <c r="FS76" s="871"/>
      <c r="FT76" s="871"/>
      <c r="FU76" s="871"/>
      <c r="FV76" s="871"/>
      <c r="FW76" s="871"/>
      <c r="FX76" s="871"/>
      <c r="FY76" s="871"/>
      <c r="FZ76" s="871"/>
      <c r="GA76" s="871"/>
      <c r="GB76" s="871"/>
      <c r="GC76" s="871"/>
      <c r="GD76" s="871"/>
      <c r="GE76" s="871"/>
      <c r="GF76" s="871"/>
      <c r="GG76" s="871"/>
      <c r="GH76" s="871"/>
      <c r="GI76" s="871"/>
      <c r="GJ76" s="871"/>
      <c r="GK76" s="871"/>
      <c r="GL76" s="871"/>
      <c r="GM76" s="871"/>
      <c r="GN76" s="871"/>
      <c r="GO76" s="871"/>
      <c r="GP76" s="871"/>
      <c r="GQ76" s="871"/>
      <c r="GR76" s="871"/>
      <c r="GS76" s="871"/>
      <c r="GT76" s="871"/>
      <c r="GU76" s="871"/>
      <c r="GV76" s="871"/>
      <c r="GW76" s="871"/>
      <c r="GX76" s="871"/>
      <c r="GY76" s="871"/>
      <c r="GZ76" s="871"/>
      <c r="HA76" s="871"/>
      <c r="HB76" s="871"/>
      <c r="HC76" s="871"/>
      <c r="HD76" s="871"/>
      <c r="HE76" s="871"/>
      <c r="HF76" s="871"/>
      <c r="HG76" s="871"/>
      <c r="HH76" s="871"/>
      <c r="HI76" s="871"/>
      <c r="HJ76" s="871"/>
      <c r="HK76" s="871"/>
      <c r="HL76" s="871"/>
      <c r="HM76" s="871"/>
      <c r="HN76" s="871"/>
      <c r="HO76" s="871"/>
      <c r="HP76" s="871"/>
      <c r="HQ76" s="871"/>
      <c r="HR76" s="871"/>
      <c r="HS76" s="871"/>
      <c r="HT76" s="871"/>
      <c r="HU76" s="871"/>
      <c r="HV76" s="871"/>
      <c r="HW76" s="871"/>
      <c r="HX76" s="871"/>
      <c r="HY76" s="871"/>
      <c r="HZ76" s="871"/>
      <c r="IA76" s="871"/>
      <c r="IB76" s="871"/>
      <c r="IC76" s="871"/>
      <c r="ID76" s="871"/>
      <c r="IE76" s="871"/>
      <c r="IF76" s="871"/>
      <c r="IG76" s="871"/>
      <c r="IH76" s="871"/>
      <c r="II76" s="871"/>
      <c r="IJ76" s="871"/>
      <c r="IK76" s="871"/>
      <c r="IL76" s="871"/>
      <c r="IM76" s="871"/>
      <c r="IN76" s="871"/>
      <c r="IO76" s="871"/>
      <c r="IP76" s="871"/>
      <c r="IQ76" s="871"/>
      <c r="IR76" s="871"/>
      <c r="IS76" s="871"/>
      <c r="IT76" s="871"/>
      <c r="IU76" s="871"/>
      <c r="IV76" s="871"/>
    </row>
    <row r="77" spans="1:256" ht="139.5">
      <c r="A77" s="1900" t="s">
        <v>399</v>
      </c>
      <c r="B77" s="1902" t="s">
        <v>106</v>
      </c>
      <c r="C77" s="1902" t="s">
        <v>213</v>
      </c>
      <c r="D77" s="1904" t="s">
        <v>107</v>
      </c>
      <c r="E77" s="876" t="s">
        <v>453</v>
      </c>
      <c r="F77" s="1928" t="s">
        <v>587</v>
      </c>
      <c r="G77" s="1265">
        <v>4732997</v>
      </c>
      <c r="H77" s="877">
        <v>2839893</v>
      </c>
      <c r="I77" s="992">
        <f>H77/G77</f>
        <v>0.6000200295922435</v>
      </c>
      <c r="J77" s="877">
        <f>1644000+36659</f>
        <v>1680659</v>
      </c>
      <c r="K77" s="870">
        <v>35400.54</v>
      </c>
      <c r="L77" s="1162">
        <f>(K77+H77)/G77*100%</f>
        <v>0.6074995483834027</v>
      </c>
      <c r="M77" s="871"/>
      <c r="N77" s="1625"/>
      <c r="O77" s="871"/>
      <c r="P77" s="871"/>
      <c r="Q77" s="871"/>
      <c r="R77" s="871"/>
      <c r="S77" s="871"/>
      <c r="T77" s="871"/>
      <c r="U77" s="871"/>
      <c r="V77" s="871"/>
      <c r="W77" s="871"/>
      <c r="X77" s="871"/>
      <c r="Y77" s="871"/>
      <c r="Z77" s="871"/>
      <c r="AA77" s="871"/>
      <c r="AB77" s="871"/>
      <c r="AC77" s="871"/>
      <c r="AD77" s="871"/>
      <c r="AE77" s="871"/>
      <c r="AF77" s="871"/>
      <c r="AG77" s="871"/>
      <c r="AH77" s="871"/>
      <c r="AI77" s="871"/>
      <c r="AJ77" s="871"/>
      <c r="AK77" s="871"/>
      <c r="AL77" s="871"/>
      <c r="AM77" s="871"/>
      <c r="AN77" s="871"/>
      <c r="AO77" s="871"/>
      <c r="AP77" s="871"/>
      <c r="AQ77" s="871"/>
      <c r="AR77" s="871"/>
      <c r="AS77" s="871"/>
      <c r="AT77" s="871"/>
      <c r="AU77" s="871"/>
      <c r="AV77" s="871"/>
      <c r="AW77" s="871"/>
      <c r="AX77" s="871"/>
      <c r="AY77" s="871"/>
      <c r="AZ77" s="871"/>
      <c r="BA77" s="871"/>
      <c r="BB77" s="871"/>
      <c r="BC77" s="871"/>
      <c r="BD77" s="871"/>
      <c r="BE77" s="871"/>
      <c r="BF77" s="871"/>
      <c r="BG77" s="871"/>
      <c r="BH77" s="871"/>
      <c r="BI77" s="871"/>
      <c r="BJ77" s="871"/>
      <c r="BK77" s="871"/>
      <c r="BL77" s="871"/>
      <c r="BM77" s="871"/>
      <c r="BN77" s="871"/>
      <c r="BO77" s="871"/>
      <c r="BP77" s="871"/>
      <c r="BQ77" s="871"/>
      <c r="BR77" s="871"/>
      <c r="BS77" s="871"/>
      <c r="BT77" s="871"/>
      <c r="BU77" s="871"/>
      <c r="BV77" s="871"/>
      <c r="BW77" s="871"/>
      <c r="BX77" s="871"/>
      <c r="BY77" s="871"/>
      <c r="BZ77" s="871"/>
      <c r="CA77" s="871"/>
      <c r="CB77" s="871"/>
      <c r="CC77" s="871"/>
      <c r="CD77" s="871"/>
      <c r="CE77" s="871"/>
      <c r="CF77" s="871"/>
      <c r="CG77" s="871"/>
      <c r="CH77" s="871"/>
      <c r="CI77" s="871"/>
      <c r="CJ77" s="871"/>
      <c r="CK77" s="871"/>
      <c r="CL77" s="871"/>
      <c r="CM77" s="871"/>
      <c r="CN77" s="871"/>
      <c r="CO77" s="871"/>
      <c r="CP77" s="871"/>
      <c r="CQ77" s="871"/>
      <c r="CR77" s="871"/>
      <c r="CS77" s="871"/>
      <c r="CT77" s="871"/>
      <c r="CU77" s="871"/>
      <c r="CV77" s="871"/>
      <c r="CW77" s="871"/>
      <c r="CX77" s="871"/>
      <c r="CY77" s="871"/>
      <c r="CZ77" s="871"/>
      <c r="DA77" s="871"/>
      <c r="DB77" s="871"/>
      <c r="DC77" s="871"/>
      <c r="DD77" s="871"/>
      <c r="DE77" s="871"/>
      <c r="DF77" s="871"/>
      <c r="DG77" s="871"/>
      <c r="DH77" s="871"/>
      <c r="DI77" s="871"/>
      <c r="DJ77" s="871"/>
      <c r="DK77" s="871"/>
      <c r="DL77" s="871"/>
      <c r="DM77" s="871"/>
      <c r="DN77" s="871"/>
      <c r="DO77" s="871"/>
      <c r="DP77" s="871"/>
      <c r="DQ77" s="871"/>
      <c r="DR77" s="871"/>
      <c r="DS77" s="871"/>
      <c r="DT77" s="871"/>
      <c r="DU77" s="871"/>
      <c r="DV77" s="871"/>
      <c r="DW77" s="871"/>
      <c r="DX77" s="871"/>
      <c r="DY77" s="871"/>
      <c r="DZ77" s="871"/>
      <c r="EA77" s="871"/>
      <c r="EB77" s="871"/>
      <c r="EC77" s="871"/>
      <c r="ED77" s="871"/>
      <c r="EE77" s="871"/>
      <c r="EF77" s="871"/>
      <c r="EG77" s="871"/>
      <c r="EH77" s="871"/>
      <c r="EI77" s="871"/>
      <c r="EJ77" s="871"/>
      <c r="EK77" s="871"/>
      <c r="EL77" s="871"/>
      <c r="EM77" s="871"/>
      <c r="EN77" s="871"/>
      <c r="EO77" s="871"/>
      <c r="EP77" s="871"/>
      <c r="EQ77" s="871"/>
      <c r="ER77" s="871"/>
      <c r="ES77" s="871"/>
      <c r="ET77" s="871"/>
      <c r="EU77" s="871"/>
      <c r="EV77" s="871"/>
      <c r="EW77" s="871"/>
      <c r="EX77" s="871"/>
      <c r="EY77" s="871"/>
      <c r="EZ77" s="871"/>
      <c r="FA77" s="871"/>
      <c r="FB77" s="871"/>
      <c r="FC77" s="871"/>
      <c r="FD77" s="871"/>
      <c r="FE77" s="871"/>
      <c r="FF77" s="871"/>
      <c r="FG77" s="871"/>
      <c r="FH77" s="871"/>
      <c r="FI77" s="871"/>
      <c r="FJ77" s="871"/>
      <c r="FK77" s="871"/>
      <c r="FL77" s="871"/>
      <c r="FM77" s="871"/>
      <c r="FN77" s="871"/>
      <c r="FO77" s="871"/>
      <c r="FP77" s="871"/>
      <c r="FQ77" s="871"/>
      <c r="FR77" s="871"/>
      <c r="FS77" s="871"/>
      <c r="FT77" s="871"/>
      <c r="FU77" s="871"/>
      <c r="FV77" s="871"/>
      <c r="FW77" s="871"/>
      <c r="FX77" s="871"/>
      <c r="FY77" s="871"/>
      <c r="FZ77" s="871"/>
      <c r="GA77" s="871"/>
      <c r="GB77" s="871"/>
      <c r="GC77" s="871"/>
      <c r="GD77" s="871"/>
      <c r="GE77" s="871"/>
      <c r="GF77" s="871"/>
      <c r="GG77" s="871"/>
      <c r="GH77" s="871"/>
      <c r="GI77" s="871"/>
      <c r="GJ77" s="871"/>
      <c r="GK77" s="871"/>
      <c r="GL77" s="871"/>
      <c r="GM77" s="871"/>
      <c r="GN77" s="871"/>
      <c r="GO77" s="871"/>
      <c r="GP77" s="871"/>
      <c r="GQ77" s="871"/>
      <c r="GR77" s="871"/>
      <c r="GS77" s="871"/>
      <c r="GT77" s="871"/>
      <c r="GU77" s="871"/>
      <c r="GV77" s="871"/>
      <c r="GW77" s="871"/>
      <c r="GX77" s="871"/>
      <c r="GY77" s="871"/>
      <c r="GZ77" s="871"/>
      <c r="HA77" s="871"/>
      <c r="HB77" s="871"/>
      <c r="HC77" s="871"/>
      <c r="HD77" s="871"/>
      <c r="HE77" s="871"/>
      <c r="HF77" s="871"/>
      <c r="HG77" s="871"/>
      <c r="HH77" s="871"/>
      <c r="HI77" s="871"/>
      <c r="HJ77" s="871"/>
      <c r="HK77" s="871"/>
      <c r="HL77" s="871"/>
      <c r="HM77" s="871"/>
      <c r="HN77" s="871"/>
      <c r="HO77" s="871"/>
      <c r="HP77" s="871"/>
      <c r="HQ77" s="871"/>
      <c r="HR77" s="871"/>
      <c r="HS77" s="871"/>
      <c r="HT77" s="871"/>
      <c r="HU77" s="871"/>
      <c r="HV77" s="871"/>
      <c r="HW77" s="871"/>
      <c r="HX77" s="871"/>
      <c r="HY77" s="871"/>
      <c r="HZ77" s="871"/>
      <c r="IA77" s="871"/>
      <c r="IB77" s="871"/>
      <c r="IC77" s="871"/>
      <c r="ID77" s="871"/>
      <c r="IE77" s="871"/>
      <c r="IF77" s="871"/>
      <c r="IG77" s="871"/>
      <c r="IH77" s="871"/>
      <c r="II77" s="871"/>
      <c r="IJ77" s="871"/>
      <c r="IK77" s="871"/>
      <c r="IL77" s="871"/>
      <c r="IM77" s="871"/>
      <c r="IN77" s="871"/>
      <c r="IO77" s="871"/>
      <c r="IP77" s="871"/>
      <c r="IQ77" s="871"/>
      <c r="IR77" s="871"/>
      <c r="IS77" s="871"/>
      <c r="IT77" s="871"/>
      <c r="IU77" s="871"/>
      <c r="IV77" s="871"/>
    </row>
    <row r="78" spans="1:256" ht="36" customHeight="1">
      <c r="A78" s="1901"/>
      <c r="B78" s="1903"/>
      <c r="C78" s="1903"/>
      <c r="D78" s="1905"/>
      <c r="E78" s="1624" t="s">
        <v>589</v>
      </c>
      <c r="F78" s="1930"/>
      <c r="G78" s="858">
        <v>30686</v>
      </c>
      <c r="H78" s="858">
        <v>0</v>
      </c>
      <c r="I78" s="1176">
        <v>0</v>
      </c>
      <c r="J78" s="858">
        <v>30686</v>
      </c>
      <c r="K78" s="859">
        <v>27168.3</v>
      </c>
      <c r="L78" s="1166">
        <v>1</v>
      </c>
      <c r="M78" s="871"/>
      <c r="N78" s="871"/>
      <c r="O78" s="871"/>
      <c r="P78" s="871"/>
      <c r="Q78" s="871"/>
      <c r="R78" s="871"/>
      <c r="S78" s="871"/>
      <c r="T78" s="871"/>
      <c r="U78" s="871"/>
      <c r="V78" s="871"/>
      <c r="W78" s="871"/>
      <c r="X78" s="871"/>
      <c r="Y78" s="871"/>
      <c r="Z78" s="871"/>
      <c r="AA78" s="871"/>
      <c r="AB78" s="871"/>
      <c r="AC78" s="871"/>
      <c r="AD78" s="871"/>
      <c r="AE78" s="871"/>
      <c r="AF78" s="871"/>
      <c r="AG78" s="871"/>
      <c r="AH78" s="871"/>
      <c r="AI78" s="871"/>
      <c r="AJ78" s="871"/>
      <c r="AK78" s="871"/>
      <c r="AL78" s="871"/>
      <c r="AM78" s="871"/>
      <c r="AN78" s="871"/>
      <c r="AO78" s="871"/>
      <c r="AP78" s="871"/>
      <c r="AQ78" s="871"/>
      <c r="AR78" s="871"/>
      <c r="AS78" s="871"/>
      <c r="AT78" s="871"/>
      <c r="AU78" s="871"/>
      <c r="AV78" s="871"/>
      <c r="AW78" s="871"/>
      <c r="AX78" s="871"/>
      <c r="AY78" s="871"/>
      <c r="AZ78" s="871"/>
      <c r="BA78" s="871"/>
      <c r="BB78" s="871"/>
      <c r="BC78" s="871"/>
      <c r="BD78" s="871"/>
      <c r="BE78" s="871"/>
      <c r="BF78" s="871"/>
      <c r="BG78" s="871"/>
      <c r="BH78" s="871"/>
      <c r="BI78" s="871"/>
      <c r="BJ78" s="871"/>
      <c r="BK78" s="871"/>
      <c r="BL78" s="871"/>
      <c r="BM78" s="871"/>
      <c r="BN78" s="871"/>
      <c r="BO78" s="871"/>
      <c r="BP78" s="871"/>
      <c r="BQ78" s="871"/>
      <c r="BR78" s="871"/>
      <c r="BS78" s="871"/>
      <c r="BT78" s="871"/>
      <c r="BU78" s="871"/>
      <c r="BV78" s="871"/>
      <c r="BW78" s="871"/>
      <c r="BX78" s="871"/>
      <c r="BY78" s="871"/>
      <c r="BZ78" s="871"/>
      <c r="CA78" s="871"/>
      <c r="CB78" s="871"/>
      <c r="CC78" s="871"/>
      <c r="CD78" s="871"/>
      <c r="CE78" s="871"/>
      <c r="CF78" s="871"/>
      <c r="CG78" s="871"/>
      <c r="CH78" s="871"/>
      <c r="CI78" s="871"/>
      <c r="CJ78" s="871"/>
      <c r="CK78" s="871"/>
      <c r="CL78" s="871"/>
      <c r="CM78" s="871"/>
      <c r="CN78" s="871"/>
      <c r="CO78" s="871"/>
      <c r="CP78" s="871"/>
      <c r="CQ78" s="871"/>
      <c r="CR78" s="871"/>
      <c r="CS78" s="871"/>
      <c r="CT78" s="871"/>
      <c r="CU78" s="871"/>
      <c r="CV78" s="871"/>
      <c r="CW78" s="871"/>
      <c r="CX78" s="871"/>
      <c r="CY78" s="871"/>
      <c r="CZ78" s="871"/>
      <c r="DA78" s="871"/>
      <c r="DB78" s="871"/>
      <c r="DC78" s="871"/>
      <c r="DD78" s="871"/>
      <c r="DE78" s="871"/>
      <c r="DF78" s="871"/>
      <c r="DG78" s="871"/>
      <c r="DH78" s="871"/>
      <c r="DI78" s="871"/>
      <c r="DJ78" s="871"/>
      <c r="DK78" s="871"/>
      <c r="DL78" s="871"/>
      <c r="DM78" s="871"/>
      <c r="DN78" s="871"/>
      <c r="DO78" s="871"/>
      <c r="DP78" s="871"/>
      <c r="DQ78" s="871"/>
      <c r="DR78" s="871"/>
      <c r="DS78" s="871"/>
      <c r="DT78" s="871"/>
      <c r="DU78" s="871"/>
      <c r="DV78" s="871"/>
      <c r="DW78" s="871"/>
      <c r="DX78" s="871"/>
      <c r="DY78" s="871"/>
      <c r="DZ78" s="871"/>
      <c r="EA78" s="871"/>
      <c r="EB78" s="871"/>
      <c r="EC78" s="871"/>
      <c r="ED78" s="871"/>
      <c r="EE78" s="871"/>
      <c r="EF78" s="871"/>
      <c r="EG78" s="871"/>
      <c r="EH78" s="871"/>
      <c r="EI78" s="871"/>
      <c r="EJ78" s="871"/>
      <c r="EK78" s="871"/>
      <c r="EL78" s="871"/>
      <c r="EM78" s="871"/>
      <c r="EN78" s="871"/>
      <c r="EO78" s="871"/>
      <c r="EP78" s="871"/>
      <c r="EQ78" s="871"/>
      <c r="ER78" s="871"/>
      <c r="ES78" s="871"/>
      <c r="ET78" s="871"/>
      <c r="EU78" s="871"/>
      <c r="EV78" s="871"/>
      <c r="EW78" s="871"/>
      <c r="EX78" s="871"/>
      <c r="EY78" s="871"/>
      <c r="EZ78" s="871"/>
      <c r="FA78" s="871"/>
      <c r="FB78" s="871"/>
      <c r="FC78" s="871"/>
      <c r="FD78" s="871"/>
      <c r="FE78" s="871"/>
      <c r="FF78" s="871"/>
      <c r="FG78" s="871"/>
      <c r="FH78" s="871"/>
      <c r="FI78" s="871"/>
      <c r="FJ78" s="871"/>
      <c r="FK78" s="871"/>
      <c r="FL78" s="871"/>
      <c r="FM78" s="871"/>
      <c r="FN78" s="871"/>
      <c r="FO78" s="871"/>
      <c r="FP78" s="871"/>
      <c r="FQ78" s="871"/>
      <c r="FR78" s="871"/>
      <c r="FS78" s="871"/>
      <c r="FT78" s="871"/>
      <c r="FU78" s="871"/>
      <c r="FV78" s="871"/>
      <c r="FW78" s="871"/>
      <c r="FX78" s="871"/>
      <c r="FY78" s="871"/>
      <c r="FZ78" s="871"/>
      <c r="GA78" s="871"/>
      <c r="GB78" s="871"/>
      <c r="GC78" s="871"/>
      <c r="GD78" s="871"/>
      <c r="GE78" s="871"/>
      <c r="GF78" s="871"/>
      <c r="GG78" s="871"/>
      <c r="GH78" s="871"/>
      <c r="GI78" s="871"/>
      <c r="GJ78" s="871"/>
      <c r="GK78" s="871"/>
      <c r="GL78" s="871"/>
      <c r="GM78" s="871"/>
      <c r="GN78" s="871"/>
      <c r="GO78" s="871"/>
      <c r="GP78" s="871"/>
      <c r="GQ78" s="871"/>
      <c r="GR78" s="871"/>
      <c r="GS78" s="871"/>
      <c r="GT78" s="871"/>
      <c r="GU78" s="871"/>
      <c r="GV78" s="871"/>
      <c r="GW78" s="871"/>
      <c r="GX78" s="871"/>
      <c r="GY78" s="871"/>
      <c r="GZ78" s="871"/>
      <c r="HA78" s="871"/>
      <c r="HB78" s="871"/>
      <c r="HC78" s="871"/>
      <c r="HD78" s="871"/>
      <c r="HE78" s="871"/>
      <c r="HF78" s="871"/>
      <c r="HG78" s="871"/>
      <c r="HH78" s="871"/>
      <c r="HI78" s="871"/>
      <c r="HJ78" s="871"/>
      <c r="HK78" s="871"/>
      <c r="HL78" s="871"/>
      <c r="HM78" s="871"/>
      <c r="HN78" s="871"/>
      <c r="HO78" s="871"/>
      <c r="HP78" s="871"/>
      <c r="HQ78" s="871"/>
      <c r="HR78" s="871"/>
      <c r="HS78" s="871"/>
      <c r="HT78" s="871"/>
      <c r="HU78" s="871"/>
      <c r="HV78" s="871"/>
      <c r="HW78" s="871"/>
      <c r="HX78" s="871"/>
      <c r="HY78" s="871"/>
      <c r="HZ78" s="871"/>
      <c r="IA78" s="871"/>
      <c r="IB78" s="871"/>
      <c r="IC78" s="871"/>
      <c r="ID78" s="871"/>
      <c r="IE78" s="871"/>
      <c r="IF78" s="871"/>
      <c r="IG78" s="871"/>
      <c r="IH78" s="871"/>
      <c r="II78" s="871"/>
      <c r="IJ78" s="871"/>
      <c r="IK78" s="871"/>
      <c r="IL78" s="871"/>
      <c r="IM78" s="871"/>
      <c r="IN78" s="871"/>
      <c r="IO78" s="871"/>
      <c r="IP78" s="871"/>
      <c r="IQ78" s="871"/>
      <c r="IR78" s="871"/>
      <c r="IS78" s="871"/>
      <c r="IT78" s="871"/>
      <c r="IU78" s="871"/>
      <c r="IV78" s="871"/>
    </row>
    <row r="79" spans="1:256" ht="93">
      <c r="A79" s="1680" t="s">
        <v>399</v>
      </c>
      <c r="B79" s="1681" t="s">
        <v>106</v>
      </c>
      <c r="C79" s="1681" t="s">
        <v>213</v>
      </c>
      <c r="D79" s="1682" t="s">
        <v>775</v>
      </c>
      <c r="E79" s="1599" t="s">
        <v>776</v>
      </c>
      <c r="F79" s="1600" t="s">
        <v>676</v>
      </c>
      <c r="G79" s="878">
        <v>156690</v>
      </c>
      <c r="H79" s="878">
        <v>0</v>
      </c>
      <c r="I79" s="862">
        <v>0</v>
      </c>
      <c r="J79" s="878">
        <v>156690</v>
      </c>
      <c r="K79" s="861"/>
      <c r="L79" s="1177">
        <v>0</v>
      </c>
      <c r="M79" s="871"/>
      <c r="N79" s="871"/>
      <c r="O79" s="871"/>
      <c r="P79" s="871"/>
      <c r="Q79" s="871"/>
      <c r="R79" s="871"/>
      <c r="S79" s="871"/>
      <c r="T79" s="871"/>
      <c r="U79" s="871"/>
      <c r="V79" s="871"/>
      <c r="W79" s="871"/>
      <c r="X79" s="871"/>
      <c r="Y79" s="871"/>
      <c r="Z79" s="871"/>
      <c r="AA79" s="871"/>
      <c r="AB79" s="871"/>
      <c r="AC79" s="871"/>
      <c r="AD79" s="871"/>
      <c r="AE79" s="871"/>
      <c r="AF79" s="871"/>
      <c r="AG79" s="871"/>
      <c r="AH79" s="871"/>
      <c r="AI79" s="871"/>
      <c r="AJ79" s="871"/>
      <c r="AK79" s="871"/>
      <c r="AL79" s="871"/>
      <c r="AM79" s="871"/>
      <c r="AN79" s="871"/>
      <c r="AO79" s="871"/>
      <c r="AP79" s="871"/>
      <c r="AQ79" s="871"/>
      <c r="AR79" s="871"/>
      <c r="AS79" s="871"/>
      <c r="AT79" s="871"/>
      <c r="AU79" s="871"/>
      <c r="AV79" s="871"/>
      <c r="AW79" s="871"/>
      <c r="AX79" s="871"/>
      <c r="AY79" s="871"/>
      <c r="AZ79" s="871"/>
      <c r="BA79" s="871"/>
      <c r="BB79" s="871"/>
      <c r="BC79" s="871"/>
      <c r="BD79" s="871"/>
      <c r="BE79" s="871"/>
      <c r="BF79" s="871"/>
      <c r="BG79" s="871"/>
      <c r="BH79" s="871"/>
      <c r="BI79" s="871"/>
      <c r="BJ79" s="871"/>
      <c r="BK79" s="871"/>
      <c r="BL79" s="871"/>
      <c r="BM79" s="871"/>
      <c r="BN79" s="871"/>
      <c r="BO79" s="871"/>
      <c r="BP79" s="871"/>
      <c r="BQ79" s="871"/>
      <c r="BR79" s="871"/>
      <c r="BS79" s="871"/>
      <c r="BT79" s="871"/>
      <c r="BU79" s="871"/>
      <c r="BV79" s="871"/>
      <c r="BW79" s="871"/>
      <c r="BX79" s="871"/>
      <c r="BY79" s="871"/>
      <c r="BZ79" s="871"/>
      <c r="CA79" s="871"/>
      <c r="CB79" s="871"/>
      <c r="CC79" s="871"/>
      <c r="CD79" s="871"/>
      <c r="CE79" s="871"/>
      <c r="CF79" s="871"/>
      <c r="CG79" s="871"/>
      <c r="CH79" s="871"/>
      <c r="CI79" s="871"/>
      <c r="CJ79" s="871"/>
      <c r="CK79" s="871"/>
      <c r="CL79" s="871"/>
      <c r="CM79" s="871"/>
      <c r="CN79" s="871"/>
      <c r="CO79" s="871"/>
      <c r="CP79" s="871"/>
      <c r="CQ79" s="871"/>
      <c r="CR79" s="871"/>
      <c r="CS79" s="871"/>
      <c r="CT79" s="871"/>
      <c r="CU79" s="871"/>
      <c r="CV79" s="871"/>
      <c r="CW79" s="871"/>
      <c r="CX79" s="871"/>
      <c r="CY79" s="871"/>
      <c r="CZ79" s="871"/>
      <c r="DA79" s="871"/>
      <c r="DB79" s="871"/>
      <c r="DC79" s="871"/>
      <c r="DD79" s="871"/>
      <c r="DE79" s="871"/>
      <c r="DF79" s="871"/>
      <c r="DG79" s="871"/>
      <c r="DH79" s="871"/>
      <c r="DI79" s="871"/>
      <c r="DJ79" s="871"/>
      <c r="DK79" s="871"/>
      <c r="DL79" s="871"/>
      <c r="DM79" s="871"/>
      <c r="DN79" s="871"/>
      <c r="DO79" s="871"/>
      <c r="DP79" s="871"/>
      <c r="DQ79" s="871"/>
      <c r="DR79" s="871"/>
      <c r="DS79" s="871"/>
      <c r="DT79" s="871"/>
      <c r="DU79" s="871"/>
      <c r="DV79" s="871"/>
      <c r="DW79" s="871"/>
      <c r="DX79" s="871"/>
      <c r="DY79" s="871"/>
      <c r="DZ79" s="871"/>
      <c r="EA79" s="871"/>
      <c r="EB79" s="871"/>
      <c r="EC79" s="871"/>
      <c r="ED79" s="871"/>
      <c r="EE79" s="871"/>
      <c r="EF79" s="871"/>
      <c r="EG79" s="871"/>
      <c r="EH79" s="871"/>
      <c r="EI79" s="871"/>
      <c r="EJ79" s="871"/>
      <c r="EK79" s="871"/>
      <c r="EL79" s="871"/>
      <c r="EM79" s="871"/>
      <c r="EN79" s="871"/>
      <c r="EO79" s="871"/>
      <c r="EP79" s="871"/>
      <c r="EQ79" s="871"/>
      <c r="ER79" s="871"/>
      <c r="ES79" s="871"/>
      <c r="ET79" s="871"/>
      <c r="EU79" s="871"/>
      <c r="EV79" s="871"/>
      <c r="EW79" s="871"/>
      <c r="EX79" s="871"/>
      <c r="EY79" s="871"/>
      <c r="EZ79" s="871"/>
      <c r="FA79" s="871"/>
      <c r="FB79" s="871"/>
      <c r="FC79" s="871"/>
      <c r="FD79" s="871"/>
      <c r="FE79" s="871"/>
      <c r="FF79" s="871"/>
      <c r="FG79" s="871"/>
      <c r="FH79" s="871"/>
      <c r="FI79" s="871"/>
      <c r="FJ79" s="871"/>
      <c r="FK79" s="871"/>
      <c r="FL79" s="871"/>
      <c r="FM79" s="871"/>
      <c r="FN79" s="871"/>
      <c r="FO79" s="871"/>
      <c r="FP79" s="871"/>
      <c r="FQ79" s="871"/>
      <c r="FR79" s="871"/>
      <c r="FS79" s="871"/>
      <c r="FT79" s="871"/>
      <c r="FU79" s="871"/>
      <c r="FV79" s="871"/>
      <c r="FW79" s="871"/>
      <c r="FX79" s="871"/>
      <c r="FY79" s="871"/>
      <c r="FZ79" s="871"/>
      <c r="GA79" s="871"/>
      <c r="GB79" s="871"/>
      <c r="GC79" s="871"/>
      <c r="GD79" s="871"/>
      <c r="GE79" s="871"/>
      <c r="GF79" s="871"/>
      <c r="GG79" s="871"/>
      <c r="GH79" s="871"/>
      <c r="GI79" s="871"/>
      <c r="GJ79" s="871"/>
      <c r="GK79" s="871"/>
      <c r="GL79" s="871"/>
      <c r="GM79" s="871"/>
      <c r="GN79" s="871"/>
      <c r="GO79" s="871"/>
      <c r="GP79" s="871"/>
      <c r="GQ79" s="871"/>
      <c r="GR79" s="871"/>
      <c r="GS79" s="871"/>
      <c r="GT79" s="871"/>
      <c r="GU79" s="871"/>
      <c r="GV79" s="871"/>
      <c r="GW79" s="871"/>
      <c r="GX79" s="871"/>
      <c r="GY79" s="871"/>
      <c r="GZ79" s="871"/>
      <c r="HA79" s="871"/>
      <c r="HB79" s="871"/>
      <c r="HC79" s="871"/>
      <c r="HD79" s="871"/>
      <c r="HE79" s="871"/>
      <c r="HF79" s="871"/>
      <c r="HG79" s="871"/>
      <c r="HH79" s="871"/>
      <c r="HI79" s="871"/>
      <c r="HJ79" s="871"/>
      <c r="HK79" s="871"/>
      <c r="HL79" s="871"/>
      <c r="HM79" s="871"/>
      <c r="HN79" s="871"/>
      <c r="HO79" s="871"/>
      <c r="HP79" s="871"/>
      <c r="HQ79" s="871"/>
      <c r="HR79" s="871"/>
      <c r="HS79" s="871"/>
      <c r="HT79" s="871"/>
      <c r="HU79" s="871"/>
      <c r="HV79" s="871"/>
      <c r="HW79" s="871"/>
      <c r="HX79" s="871"/>
      <c r="HY79" s="871"/>
      <c r="HZ79" s="871"/>
      <c r="IA79" s="871"/>
      <c r="IB79" s="871"/>
      <c r="IC79" s="871"/>
      <c r="ID79" s="871"/>
      <c r="IE79" s="871"/>
      <c r="IF79" s="871"/>
      <c r="IG79" s="871"/>
      <c r="IH79" s="871"/>
      <c r="II79" s="871"/>
      <c r="IJ79" s="871"/>
      <c r="IK79" s="871"/>
      <c r="IL79" s="871"/>
      <c r="IM79" s="871"/>
      <c r="IN79" s="871"/>
      <c r="IO79" s="871"/>
      <c r="IP79" s="871"/>
      <c r="IQ79" s="871"/>
      <c r="IR79" s="871"/>
      <c r="IS79" s="871"/>
      <c r="IT79" s="871"/>
      <c r="IU79" s="871"/>
      <c r="IV79" s="871"/>
    </row>
    <row r="80" spans="1:256" ht="139.5">
      <c r="A80" s="1680" t="s">
        <v>399</v>
      </c>
      <c r="B80" s="1681" t="s">
        <v>106</v>
      </c>
      <c r="C80" s="1681" t="s">
        <v>213</v>
      </c>
      <c r="D80" s="1682" t="s">
        <v>775</v>
      </c>
      <c r="E80" s="1599" t="s">
        <v>777</v>
      </c>
      <c r="F80" s="1600" t="s">
        <v>676</v>
      </c>
      <c r="G80" s="877">
        <v>236657</v>
      </c>
      <c r="H80" s="878">
        <v>0</v>
      </c>
      <c r="I80" s="862">
        <v>0</v>
      </c>
      <c r="J80" s="878">
        <v>236657</v>
      </c>
      <c r="K80" s="861"/>
      <c r="L80" s="1177">
        <v>0</v>
      </c>
      <c r="M80" s="871"/>
      <c r="N80" s="871"/>
      <c r="O80" s="871"/>
      <c r="P80" s="871"/>
      <c r="Q80" s="871"/>
      <c r="R80" s="871"/>
      <c r="S80" s="871"/>
      <c r="T80" s="871"/>
      <c r="U80" s="871"/>
      <c r="V80" s="871"/>
      <c r="W80" s="871"/>
      <c r="X80" s="871"/>
      <c r="Y80" s="871"/>
      <c r="Z80" s="871"/>
      <c r="AA80" s="871"/>
      <c r="AB80" s="871"/>
      <c r="AC80" s="871"/>
      <c r="AD80" s="871"/>
      <c r="AE80" s="871"/>
      <c r="AF80" s="871"/>
      <c r="AG80" s="871"/>
      <c r="AH80" s="871"/>
      <c r="AI80" s="871"/>
      <c r="AJ80" s="871"/>
      <c r="AK80" s="871"/>
      <c r="AL80" s="871"/>
      <c r="AM80" s="871"/>
      <c r="AN80" s="871"/>
      <c r="AO80" s="871"/>
      <c r="AP80" s="871"/>
      <c r="AQ80" s="871"/>
      <c r="AR80" s="871"/>
      <c r="AS80" s="871"/>
      <c r="AT80" s="871"/>
      <c r="AU80" s="871"/>
      <c r="AV80" s="871"/>
      <c r="AW80" s="871"/>
      <c r="AX80" s="871"/>
      <c r="AY80" s="871"/>
      <c r="AZ80" s="871"/>
      <c r="BA80" s="871"/>
      <c r="BB80" s="871"/>
      <c r="BC80" s="871"/>
      <c r="BD80" s="871"/>
      <c r="BE80" s="871"/>
      <c r="BF80" s="871"/>
      <c r="BG80" s="871"/>
      <c r="BH80" s="871"/>
      <c r="BI80" s="871"/>
      <c r="BJ80" s="871"/>
      <c r="BK80" s="871"/>
      <c r="BL80" s="871"/>
      <c r="BM80" s="871"/>
      <c r="BN80" s="871"/>
      <c r="BO80" s="871"/>
      <c r="BP80" s="871"/>
      <c r="BQ80" s="871"/>
      <c r="BR80" s="871"/>
      <c r="BS80" s="871"/>
      <c r="BT80" s="871"/>
      <c r="BU80" s="871"/>
      <c r="BV80" s="871"/>
      <c r="BW80" s="871"/>
      <c r="BX80" s="871"/>
      <c r="BY80" s="871"/>
      <c r="BZ80" s="871"/>
      <c r="CA80" s="871"/>
      <c r="CB80" s="871"/>
      <c r="CC80" s="871"/>
      <c r="CD80" s="871"/>
      <c r="CE80" s="871"/>
      <c r="CF80" s="871"/>
      <c r="CG80" s="871"/>
      <c r="CH80" s="871"/>
      <c r="CI80" s="871"/>
      <c r="CJ80" s="871"/>
      <c r="CK80" s="871"/>
      <c r="CL80" s="871"/>
      <c r="CM80" s="871"/>
      <c r="CN80" s="871"/>
      <c r="CO80" s="871"/>
      <c r="CP80" s="871"/>
      <c r="CQ80" s="871"/>
      <c r="CR80" s="871"/>
      <c r="CS80" s="871"/>
      <c r="CT80" s="871"/>
      <c r="CU80" s="871"/>
      <c r="CV80" s="871"/>
      <c r="CW80" s="871"/>
      <c r="CX80" s="871"/>
      <c r="CY80" s="871"/>
      <c r="CZ80" s="871"/>
      <c r="DA80" s="871"/>
      <c r="DB80" s="871"/>
      <c r="DC80" s="871"/>
      <c r="DD80" s="871"/>
      <c r="DE80" s="871"/>
      <c r="DF80" s="871"/>
      <c r="DG80" s="871"/>
      <c r="DH80" s="871"/>
      <c r="DI80" s="871"/>
      <c r="DJ80" s="871"/>
      <c r="DK80" s="871"/>
      <c r="DL80" s="871"/>
      <c r="DM80" s="871"/>
      <c r="DN80" s="871"/>
      <c r="DO80" s="871"/>
      <c r="DP80" s="871"/>
      <c r="DQ80" s="871"/>
      <c r="DR80" s="871"/>
      <c r="DS80" s="871"/>
      <c r="DT80" s="871"/>
      <c r="DU80" s="871"/>
      <c r="DV80" s="871"/>
      <c r="DW80" s="871"/>
      <c r="DX80" s="871"/>
      <c r="DY80" s="871"/>
      <c r="DZ80" s="871"/>
      <c r="EA80" s="871"/>
      <c r="EB80" s="871"/>
      <c r="EC80" s="871"/>
      <c r="ED80" s="871"/>
      <c r="EE80" s="871"/>
      <c r="EF80" s="871"/>
      <c r="EG80" s="871"/>
      <c r="EH80" s="871"/>
      <c r="EI80" s="871"/>
      <c r="EJ80" s="871"/>
      <c r="EK80" s="871"/>
      <c r="EL80" s="871"/>
      <c r="EM80" s="871"/>
      <c r="EN80" s="871"/>
      <c r="EO80" s="871"/>
      <c r="EP80" s="871"/>
      <c r="EQ80" s="871"/>
      <c r="ER80" s="871"/>
      <c r="ES80" s="871"/>
      <c r="ET80" s="871"/>
      <c r="EU80" s="871"/>
      <c r="EV80" s="871"/>
      <c r="EW80" s="871"/>
      <c r="EX80" s="871"/>
      <c r="EY80" s="871"/>
      <c r="EZ80" s="871"/>
      <c r="FA80" s="871"/>
      <c r="FB80" s="871"/>
      <c r="FC80" s="871"/>
      <c r="FD80" s="871"/>
      <c r="FE80" s="871"/>
      <c r="FF80" s="871"/>
      <c r="FG80" s="871"/>
      <c r="FH80" s="871"/>
      <c r="FI80" s="871"/>
      <c r="FJ80" s="871"/>
      <c r="FK80" s="871"/>
      <c r="FL80" s="871"/>
      <c r="FM80" s="871"/>
      <c r="FN80" s="871"/>
      <c r="FO80" s="871"/>
      <c r="FP80" s="871"/>
      <c r="FQ80" s="871"/>
      <c r="FR80" s="871"/>
      <c r="FS80" s="871"/>
      <c r="FT80" s="871"/>
      <c r="FU80" s="871"/>
      <c r="FV80" s="871"/>
      <c r="FW80" s="871"/>
      <c r="FX80" s="871"/>
      <c r="FY80" s="871"/>
      <c r="FZ80" s="871"/>
      <c r="GA80" s="871"/>
      <c r="GB80" s="871"/>
      <c r="GC80" s="871"/>
      <c r="GD80" s="871"/>
      <c r="GE80" s="871"/>
      <c r="GF80" s="871"/>
      <c r="GG80" s="871"/>
      <c r="GH80" s="871"/>
      <c r="GI80" s="871"/>
      <c r="GJ80" s="871"/>
      <c r="GK80" s="871"/>
      <c r="GL80" s="871"/>
      <c r="GM80" s="871"/>
      <c r="GN80" s="871"/>
      <c r="GO80" s="871"/>
      <c r="GP80" s="871"/>
      <c r="GQ80" s="871"/>
      <c r="GR80" s="871"/>
      <c r="GS80" s="871"/>
      <c r="GT80" s="871"/>
      <c r="GU80" s="871"/>
      <c r="GV80" s="871"/>
      <c r="GW80" s="871"/>
      <c r="GX80" s="871"/>
      <c r="GY80" s="871"/>
      <c r="GZ80" s="871"/>
      <c r="HA80" s="871"/>
      <c r="HB80" s="871"/>
      <c r="HC80" s="871"/>
      <c r="HD80" s="871"/>
      <c r="HE80" s="871"/>
      <c r="HF80" s="871"/>
      <c r="HG80" s="871"/>
      <c r="HH80" s="871"/>
      <c r="HI80" s="871"/>
      <c r="HJ80" s="871"/>
      <c r="HK80" s="871"/>
      <c r="HL80" s="871"/>
      <c r="HM80" s="871"/>
      <c r="HN80" s="871"/>
      <c r="HO80" s="871"/>
      <c r="HP80" s="871"/>
      <c r="HQ80" s="871"/>
      <c r="HR80" s="871"/>
      <c r="HS80" s="871"/>
      <c r="HT80" s="871"/>
      <c r="HU80" s="871"/>
      <c r="HV80" s="871"/>
      <c r="HW80" s="871"/>
      <c r="HX80" s="871"/>
      <c r="HY80" s="871"/>
      <c r="HZ80" s="871"/>
      <c r="IA80" s="871"/>
      <c r="IB80" s="871"/>
      <c r="IC80" s="871"/>
      <c r="ID80" s="871"/>
      <c r="IE80" s="871"/>
      <c r="IF80" s="871"/>
      <c r="IG80" s="871"/>
      <c r="IH80" s="871"/>
      <c r="II80" s="871"/>
      <c r="IJ80" s="871"/>
      <c r="IK80" s="871"/>
      <c r="IL80" s="871"/>
      <c r="IM80" s="871"/>
      <c r="IN80" s="871"/>
      <c r="IO80" s="871"/>
      <c r="IP80" s="871"/>
      <c r="IQ80" s="871"/>
      <c r="IR80" s="871"/>
      <c r="IS80" s="871"/>
      <c r="IT80" s="871"/>
      <c r="IU80" s="871"/>
      <c r="IV80" s="871"/>
    </row>
    <row r="81" spans="1:256" ht="114" customHeight="1">
      <c r="A81" s="1680" t="s">
        <v>399</v>
      </c>
      <c r="B81" s="1681" t="s">
        <v>106</v>
      </c>
      <c r="C81" s="1681" t="s">
        <v>213</v>
      </c>
      <c r="D81" s="1682" t="s">
        <v>775</v>
      </c>
      <c r="E81" s="1599" t="s">
        <v>778</v>
      </c>
      <c r="F81" s="1626" t="s">
        <v>676</v>
      </c>
      <c r="G81" s="878">
        <v>350000</v>
      </c>
      <c r="H81" s="878">
        <v>0</v>
      </c>
      <c r="I81" s="862">
        <v>0</v>
      </c>
      <c r="J81" s="878">
        <v>337000</v>
      </c>
      <c r="K81" s="870">
        <v>336927.52</v>
      </c>
      <c r="L81" s="1162">
        <f>100%</f>
        <v>1</v>
      </c>
      <c r="M81" s="871"/>
      <c r="N81" s="871"/>
      <c r="O81" s="871"/>
      <c r="P81" s="871"/>
      <c r="Q81" s="871"/>
      <c r="R81" s="871"/>
      <c r="S81" s="871"/>
      <c r="T81" s="871"/>
      <c r="U81" s="871"/>
      <c r="V81" s="871"/>
      <c r="W81" s="871"/>
      <c r="X81" s="871"/>
      <c r="Y81" s="871"/>
      <c r="Z81" s="871"/>
      <c r="AA81" s="871"/>
      <c r="AB81" s="871"/>
      <c r="AC81" s="871"/>
      <c r="AD81" s="871"/>
      <c r="AE81" s="871"/>
      <c r="AF81" s="871"/>
      <c r="AG81" s="871"/>
      <c r="AH81" s="871"/>
      <c r="AI81" s="871"/>
      <c r="AJ81" s="871"/>
      <c r="AK81" s="871"/>
      <c r="AL81" s="871"/>
      <c r="AM81" s="871"/>
      <c r="AN81" s="871"/>
      <c r="AO81" s="871"/>
      <c r="AP81" s="871"/>
      <c r="AQ81" s="871"/>
      <c r="AR81" s="871"/>
      <c r="AS81" s="871"/>
      <c r="AT81" s="871"/>
      <c r="AU81" s="871"/>
      <c r="AV81" s="871"/>
      <c r="AW81" s="871"/>
      <c r="AX81" s="871"/>
      <c r="AY81" s="871"/>
      <c r="AZ81" s="871"/>
      <c r="BA81" s="871"/>
      <c r="BB81" s="871"/>
      <c r="BC81" s="871"/>
      <c r="BD81" s="871"/>
      <c r="BE81" s="871"/>
      <c r="BF81" s="871"/>
      <c r="BG81" s="871"/>
      <c r="BH81" s="871"/>
      <c r="BI81" s="871"/>
      <c r="BJ81" s="871"/>
      <c r="BK81" s="871"/>
      <c r="BL81" s="871"/>
      <c r="BM81" s="871"/>
      <c r="BN81" s="871"/>
      <c r="BO81" s="871"/>
      <c r="BP81" s="871"/>
      <c r="BQ81" s="871"/>
      <c r="BR81" s="871"/>
      <c r="BS81" s="871"/>
      <c r="BT81" s="871"/>
      <c r="BU81" s="871"/>
      <c r="BV81" s="871"/>
      <c r="BW81" s="871"/>
      <c r="BX81" s="871"/>
      <c r="BY81" s="871"/>
      <c r="BZ81" s="871"/>
      <c r="CA81" s="871"/>
      <c r="CB81" s="871"/>
      <c r="CC81" s="871"/>
      <c r="CD81" s="871"/>
      <c r="CE81" s="871"/>
      <c r="CF81" s="871"/>
      <c r="CG81" s="871"/>
      <c r="CH81" s="871"/>
      <c r="CI81" s="871"/>
      <c r="CJ81" s="871"/>
      <c r="CK81" s="871"/>
      <c r="CL81" s="871"/>
      <c r="CM81" s="871"/>
      <c r="CN81" s="871"/>
      <c r="CO81" s="871"/>
      <c r="CP81" s="871"/>
      <c r="CQ81" s="871"/>
      <c r="CR81" s="871"/>
      <c r="CS81" s="871"/>
      <c r="CT81" s="871"/>
      <c r="CU81" s="871"/>
      <c r="CV81" s="871"/>
      <c r="CW81" s="871"/>
      <c r="CX81" s="871"/>
      <c r="CY81" s="871"/>
      <c r="CZ81" s="871"/>
      <c r="DA81" s="871"/>
      <c r="DB81" s="871"/>
      <c r="DC81" s="871"/>
      <c r="DD81" s="871"/>
      <c r="DE81" s="871"/>
      <c r="DF81" s="871"/>
      <c r="DG81" s="871"/>
      <c r="DH81" s="871"/>
      <c r="DI81" s="871"/>
      <c r="DJ81" s="871"/>
      <c r="DK81" s="871"/>
      <c r="DL81" s="871"/>
      <c r="DM81" s="871"/>
      <c r="DN81" s="871"/>
      <c r="DO81" s="871"/>
      <c r="DP81" s="871"/>
      <c r="DQ81" s="871"/>
      <c r="DR81" s="871"/>
      <c r="DS81" s="871"/>
      <c r="DT81" s="871"/>
      <c r="DU81" s="871"/>
      <c r="DV81" s="871"/>
      <c r="DW81" s="871"/>
      <c r="DX81" s="871"/>
      <c r="DY81" s="871"/>
      <c r="DZ81" s="871"/>
      <c r="EA81" s="871"/>
      <c r="EB81" s="871"/>
      <c r="EC81" s="871"/>
      <c r="ED81" s="871"/>
      <c r="EE81" s="871"/>
      <c r="EF81" s="871"/>
      <c r="EG81" s="871"/>
      <c r="EH81" s="871"/>
      <c r="EI81" s="871"/>
      <c r="EJ81" s="871"/>
      <c r="EK81" s="871"/>
      <c r="EL81" s="871"/>
      <c r="EM81" s="871"/>
      <c r="EN81" s="871"/>
      <c r="EO81" s="871"/>
      <c r="EP81" s="871"/>
      <c r="EQ81" s="871"/>
      <c r="ER81" s="871"/>
      <c r="ES81" s="871"/>
      <c r="ET81" s="871"/>
      <c r="EU81" s="871"/>
      <c r="EV81" s="871"/>
      <c r="EW81" s="871"/>
      <c r="EX81" s="871"/>
      <c r="EY81" s="871"/>
      <c r="EZ81" s="871"/>
      <c r="FA81" s="871"/>
      <c r="FB81" s="871"/>
      <c r="FC81" s="871"/>
      <c r="FD81" s="871"/>
      <c r="FE81" s="871"/>
      <c r="FF81" s="871"/>
      <c r="FG81" s="871"/>
      <c r="FH81" s="871"/>
      <c r="FI81" s="871"/>
      <c r="FJ81" s="871"/>
      <c r="FK81" s="871"/>
      <c r="FL81" s="871"/>
      <c r="FM81" s="871"/>
      <c r="FN81" s="871"/>
      <c r="FO81" s="871"/>
      <c r="FP81" s="871"/>
      <c r="FQ81" s="871"/>
      <c r="FR81" s="871"/>
      <c r="FS81" s="871"/>
      <c r="FT81" s="871"/>
      <c r="FU81" s="871"/>
      <c r="FV81" s="871"/>
      <c r="FW81" s="871"/>
      <c r="FX81" s="871"/>
      <c r="FY81" s="871"/>
      <c r="FZ81" s="871"/>
      <c r="GA81" s="871"/>
      <c r="GB81" s="871"/>
      <c r="GC81" s="871"/>
      <c r="GD81" s="871"/>
      <c r="GE81" s="871"/>
      <c r="GF81" s="871"/>
      <c r="GG81" s="871"/>
      <c r="GH81" s="871"/>
      <c r="GI81" s="871"/>
      <c r="GJ81" s="871"/>
      <c r="GK81" s="871"/>
      <c r="GL81" s="871"/>
      <c r="GM81" s="871"/>
      <c r="GN81" s="871"/>
      <c r="GO81" s="871"/>
      <c r="GP81" s="871"/>
      <c r="GQ81" s="871"/>
      <c r="GR81" s="871"/>
      <c r="GS81" s="871"/>
      <c r="GT81" s="871"/>
      <c r="GU81" s="871"/>
      <c r="GV81" s="871"/>
      <c r="GW81" s="871"/>
      <c r="GX81" s="871"/>
      <c r="GY81" s="871"/>
      <c r="GZ81" s="871"/>
      <c r="HA81" s="871"/>
      <c r="HB81" s="871"/>
      <c r="HC81" s="871"/>
      <c r="HD81" s="871"/>
      <c r="HE81" s="871"/>
      <c r="HF81" s="871"/>
      <c r="HG81" s="871"/>
      <c r="HH81" s="871"/>
      <c r="HI81" s="871"/>
      <c r="HJ81" s="871"/>
      <c r="HK81" s="871"/>
      <c r="HL81" s="871"/>
      <c r="HM81" s="871"/>
      <c r="HN81" s="871"/>
      <c r="HO81" s="871"/>
      <c r="HP81" s="871"/>
      <c r="HQ81" s="871"/>
      <c r="HR81" s="871"/>
      <c r="HS81" s="871"/>
      <c r="HT81" s="871"/>
      <c r="HU81" s="871"/>
      <c r="HV81" s="871"/>
      <c r="HW81" s="871"/>
      <c r="HX81" s="871"/>
      <c r="HY81" s="871"/>
      <c r="HZ81" s="871"/>
      <c r="IA81" s="871"/>
      <c r="IB81" s="871"/>
      <c r="IC81" s="871"/>
      <c r="ID81" s="871"/>
      <c r="IE81" s="871"/>
      <c r="IF81" s="871"/>
      <c r="IG81" s="871"/>
      <c r="IH81" s="871"/>
      <c r="II81" s="871"/>
      <c r="IJ81" s="871"/>
      <c r="IK81" s="871"/>
      <c r="IL81" s="871"/>
      <c r="IM81" s="871"/>
      <c r="IN81" s="871"/>
      <c r="IO81" s="871"/>
      <c r="IP81" s="871"/>
      <c r="IQ81" s="871"/>
      <c r="IR81" s="871"/>
      <c r="IS81" s="871"/>
      <c r="IT81" s="871"/>
      <c r="IU81" s="871"/>
      <c r="IV81" s="871"/>
    </row>
    <row r="82" spans="1:256" ht="186">
      <c r="A82" s="1900" t="s">
        <v>404</v>
      </c>
      <c r="B82" s="1902" t="s">
        <v>405</v>
      </c>
      <c r="C82" s="1902" t="s">
        <v>215</v>
      </c>
      <c r="D82" s="1904" t="s">
        <v>420</v>
      </c>
      <c r="E82" s="1627" t="s">
        <v>454</v>
      </c>
      <c r="F82" s="1924" t="s">
        <v>591</v>
      </c>
      <c r="G82" s="877">
        <v>2900000</v>
      </c>
      <c r="H82" s="877">
        <v>307755</v>
      </c>
      <c r="I82" s="992">
        <f>H82/G82</f>
        <v>0.10612241379310344</v>
      </c>
      <c r="J82" s="877">
        <v>307755</v>
      </c>
      <c r="K82" s="1628">
        <v>307754.42</v>
      </c>
      <c r="L82" s="1162">
        <f>I82</f>
        <v>0.10612241379310344</v>
      </c>
      <c r="M82" s="871"/>
      <c r="N82" s="871"/>
      <c r="O82" s="871"/>
      <c r="P82" s="871"/>
      <c r="Q82" s="871"/>
      <c r="R82" s="871"/>
      <c r="S82" s="871"/>
      <c r="T82" s="871"/>
      <c r="U82" s="871"/>
      <c r="V82" s="871"/>
      <c r="W82" s="871"/>
      <c r="X82" s="871"/>
      <c r="Y82" s="871"/>
      <c r="Z82" s="871"/>
      <c r="AA82" s="871"/>
      <c r="AB82" s="871"/>
      <c r="AC82" s="871"/>
      <c r="AD82" s="871"/>
      <c r="AE82" s="871"/>
      <c r="AF82" s="871"/>
      <c r="AG82" s="871"/>
      <c r="AH82" s="871"/>
      <c r="AI82" s="871"/>
      <c r="AJ82" s="871"/>
      <c r="AK82" s="871"/>
      <c r="AL82" s="871"/>
      <c r="AM82" s="871"/>
      <c r="AN82" s="871"/>
      <c r="AO82" s="871"/>
      <c r="AP82" s="871"/>
      <c r="AQ82" s="871"/>
      <c r="AR82" s="871"/>
      <c r="AS82" s="871"/>
      <c r="AT82" s="871"/>
      <c r="AU82" s="871"/>
      <c r="AV82" s="871"/>
      <c r="AW82" s="871"/>
      <c r="AX82" s="871"/>
      <c r="AY82" s="871"/>
      <c r="AZ82" s="871"/>
      <c r="BA82" s="871"/>
      <c r="BB82" s="871"/>
      <c r="BC82" s="871"/>
      <c r="BD82" s="871"/>
      <c r="BE82" s="871"/>
      <c r="BF82" s="871"/>
      <c r="BG82" s="871"/>
      <c r="BH82" s="871"/>
      <c r="BI82" s="871"/>
      <c r="BJ82" s="871"/>
      <c r="BK82" s="871"/>
      <c r="BL82" s="871"/>
      <c r="BM82" s="871"/>
      <c r="BN82" s="871"/>
      <c r="BO82" s="871"/>
      <c r="BP82" s="871"/>
      <c r="BQ82" s="871"/>
      <c r="BR82" s="871"/>
      <c r="BS82" s="871"/>
      <c r="BT82" s="871"/>
      <c r="BU82" s="871"/>
      <c r="BV82" s="871"/>
      <c r="BW82" s="871"/>
      <c r="BX82" s="871"/>
      <c r="BY82" s="871"/>
      <c r="BZ82" s="871"/>
      <c r="CA82" s="871"/>
      <c r="CB82" s="871"/>
      <c r="CC82" s="871"/>
      <c r="CD82" s="871"/>
      <c r="CE82" s="871"/>
      <c r="CF82" s="871"/>
      <c r="CG82" s="871"/>
      <c r="CH82" s="871"/>
      <c r="CI82" s="871"/>
      <c r="CJ82" s="871"/>
      <c r="CK82" s="871"/>
      <c r="CL82" s="871"/>
      <c r="CM82" s="871"/>
      <c r="CN82" s="871"/>
      <c r="CO82" s="871"/>
      <c r="CP82" s="871"/>
      <c r="CQ82" s="871"/>
      <c r="CR82" s="871"/>
      <c r="CS82" s="871"/>
      <c r="CT82" s="871"/>
      <c r="CU82" s="871"/>
      <c r="CV82" s="871"/>
      <c r="CW82" s="871"/>
      <c r="CX82" s="871"/>
      <c r="CY82" s="871"/>
      <c r="CZ82" s="871"/>
      <c r="DA82" s="871"/>
      <c r="DB82" s="871"/>
      <c r="DC82" s="871"/>
      <c r="DD82" s="871"/>
      <c r="DE82" s="871"/>
      <c r="DF82" s="871"/>
      <c r="DG82" s="871"/>
      <c r="DH82" s="871"/>
      <c r="DI82" s="871"/>
      <c r="DJ82" s="871"/>
      <c r="DK82" s="871"/>
      <c r="DL82" s="871"/>
      <c r="DM82" s="871"/>
      <c r="DN82" s="871"/>
      <c r="DO82" s="871"/>
      <c r="DP82" s="871"/>
      <c r="DQ82" s="871"/>
      <c r="DR82" s="871"/>
      <c r="DS82" s="871"/>
      <c r="DT82" s="871"/>
      <c r="DU82" s="871"/>
      <c r="DV82" s="871"/>
      <c r="DW82" s="871"/>
      <c r="DX82" s="871"/>
      <c r="DY82" s="871"/>
      <c r="DZ82" s="871"/>
      <c r="EA82" s="871"/>
      <c r="EB82" s="871"/>
      <c r="EC82" s="871"/>
      <c r="ED82" s="871"/>
      <c r="EE82" s="871"/>
      <c r="EF82" s="871"/>
      <c r="EG82" s="871"/>
      <c r="EH82" s="871"/>
      <c r="EI82" s="871"/>
      <c r="EJ82" s="871"/>
      <c r="EK82" s="871"/>
      <c r="EL82" s="871"/>
      <c r="EM82" s="871"/>
      <c r="EN82" s="871"/>
      <c r="EO82" s="871"/>
      <c r="EP82" s="871"/>
      <c r="EQ82" s="871"/>
      <c r="ER82" s="871"/>
      <c r="ES82" s="871"/>
      <c r="ET82" s="871"/>
      <c r="EU82" s="871"/>
      <c r="EV82" s="871"/>
      <c r="EW82" s="871"/>
      <c r="EX82" s="871"/>
      <c r="EY82" s="871"/>
      <c r="EZ82" s="871"/>
      <c r="FA82" s="871"/>
      <c r="FB82" s="871"/>
      <c r="FC82" s="871"/>
      <c r="FD82" s="871"/>
      <c r="FE82" s="871"/>
      <c r="FF82" s="871"/>
      <c r="FG82" s="871"/>
      <c r="FH82" s="871"/>
      <c r="FI82" s="871"/>
      <c r="FJ82" s="871"/>
      <c r="FK82" s="871"/>
      <c r="FL82" s="871"/>
      <c r="FM82" s="871"/>
      <c r="FN82" s="871"/>
      <c r="FO82" s="871"/>
      <c r="FP82" s="871"/>
      <c r="FQ82" s="871"/>
      <c r="FR82" s="871"/>
      <c r="FS82" s="871"/>
      <c r="FT82" s="871"/>
      <c r="FU82" s="871"/>
      <c r="FV82" s="871"/>
      <c r="FW82" s="871"/>
      <c r="FX82" s="871"/>
      <c r="FY82" s="871"/>
      <c r="FZ82" s="871"/>
      <c r="GA82" s="871"/>
      <c r="GB82" s="871"/>
      <c r="GC82" s="871"/>
      <c r="GD82" s="871"/>
      <c r="GE82" s="871"/>
      <c r="GF82" s="871"/>
      <c r="GG82" s="871"/>
      <c r="GH82" s="871"/>
      <c r="GI82" s="871"/>
      <c r="GJ82" s="871"/>
      <c r="GK82" s="871"/>
      <c r="GL82" s="871"/>
      <c r="GM82" s="871"/>
      <c r="GN82" s="871"/>
      <c r="GO82" s="871"/>
      <c r="GP82" s="871"/>
      <c r="GQ82" s="871"/>
      <c r="GR82" s="871"/>
      <c r="GS82" s="871"/>
      <c r="GT82" s="871"/>
      <c r="GU82" s="871"/>
      <c r="GV82" s="871"/>
      <c r="GW82" s="871"/>
      <c r="GX82" s="871"/>
      <c r="GY82" s="871"/>
      <c r="GZ82" s="871"/>
      <c r="HA82" s="871"/>
      <c r="HB82" s="871"/>
      <c r="HC82" s="871"/>
      <c r="HD82" s="871"/>
      <c r="HE82" s="871"/>
      <c r="HF82" s="871"/>
      <c r="HG82" s="871"/>
      <c r="HH82" s="871"/>
      <c r="HI82" s="871"/>
      <c r="HJ82" s="871"/>
      <c r="HK82" s="871"/>
      <c r="HL82" s="871"/>
      <c r="HM82" s="871"/>
      <c r="HN82" s="871"/>
      <c r="HO82" s="871"/>
      <c r="HP82" s="871"/>
      <c r="HQ82" s="871"/>
      <c r="HR82" s="871"/>
      <c r="HS82" s="871"/>
      <c r="HT82" s="871"/>
      <c r="HU82" s="871"/>
      <c r="HV82" s="871"/>
      <c r="HW82" s="871"/>
      <c r="HX82" s="871"/>
      <c r="HY82" s="871"/>
      <c r="HZ82" s="871"/>
      <c r="IA82" s="871"/>
      <c r="IB82" s="871"/>
      <c r="IC82" s="871"/>
      <c r="ID82" s="871"/>
      <c r="IE82" s="871"/>
      <c r="IF82" s="871"/>
      <c r="IG82" s="871"/>
      <c r="IH82" s="871"/>
      <c r="II82" s="871"/>
      <c r="IJ82" s="871"/>
      <c r="IK82" s="871"/>
      <c r="IL82" s="871"/>
      <c r="IM82" s="871"/>
      <c r="IN82" s="871"/>
      <c r="IO82" s="871"/>
      <c r="IP82" s="871"/>
      <c r="IQ82" s="871"/>
      <c r="IR82" s="871"/>
      <c r="IS82" s="871"/>
      <c r="IT82" s="871"/>
      <c r="IU82" s="871"/>
      <c r="IV82" s="871"/>
    </row>
    <row r="83" spans="1:256" ht="46.5">
      <c r="A83" s="1901"/>
      <c r="B83" s="1903"/>
      <c r="C83" s="1903"/>
      <c r="D83" s="1905"/>
      <c r="E83" s="1629" t="s">
        <v>586</v>
      </c>
      <c r="F83" s="1925"/>
      <c r="G83" s="858"/>
      <c r="H83" s="879"/>
      <c r="I83" s="880"/>
      <c r="J83" s="858">
        <v>307755</v>
      </c>
      <c r="K83" s="859">
        <v>307754.42</v>
      </c>
      <c r="L83" s="1166">
        <v>1</v>
      </c>
      <c r="M83" s="871"/>
      <c r="N83" s="871"/>
      <c r="O83" s="871"/>
      <c r="P83" s="871"/>
      <c r="Q83" s="871"/>
      <c r="R83" s="871"/>
      <c r="S83" s="871"/>
      <c r="T83" s="871"/>
      <c r="U83" s="871"/>
      <c r="V83" s="871"/>
      <c r="W83" s="871"/>
      <c r="X83" s="871"/>
      <c r="Y83" s="871"/>
      <c r="Z83" s="871"/>
      <c r="AA83" s="871"/>
      <c r="AB83" s="871"/>
      <c r="AC83" s="871"/>
      <c r="AD83" s="871"/>
      <c r="AE83" s="871"/>
      <c r="AF83" s="871"/>
      <c r="AG83" s="871"/>
      <c r="AH83" s="871"/>
      <c r="AI83" s="871"/>
      <c r="AJ83" s="871"/>
      <c r="AK83" s="871"/>
      <c r="AL83" s="871"/>
      <c r="AM83" s="871"/>
      <c r="AN83" s="871"/>
      <c r="AO83" s="871"/>
      <c r="AP83" s="871"/>
      <c r="AQ83" s="871"/>
      <c r="AR83" s="871"/>
      <c r="AS83" s="871"/>
      <c r="AT83" s="871"/>
      <c r="AU83" s="871"/>
      <c r="AV83" s="871"/>
      <c r="AW83" s="871"/>
      <c r="AX83" s="871"/>
      <c r="AY83" s="871"/>
      <c r="AZ83" s="871"/>
      <c r="BA83" s="871"/>
      <c r="BB83" s="871"/>
      <c r="BC83" s="871"/>
      <c r="BD83" s="871"/>
      <c r="BE83" s="871"/>
      <c r="BF83" s="871"/>
      <c r="BG83" s="871"/>
      <c r="BH83" s="871"/>
      <c r="BI83" s="871"/>
      <c r="BJ83" s="871"/>
      <c r="BK83" s="871"/>
      <c r="BL83" s="871"/>
      <c r="BM83" s="871"/>
      <c r="BN83" s="871"/>
      <c r="BO83" s="871"/>
      <c r="BP83" s="871"/>
      <c r="BQ83" s="871"/>
      <c r="BR83" s="871"/>
      <c r="BS83" s="871"/>
      <c r="BT83" s="871"/>
      <c r="BU83" s="871"/>
      <c r="BV83" s="871"/>
      <c r="BW83" s="871"/>
      <c r="BX83" s="871"/>
      <c r="BY83" s="871"/>
      <c r="BZ83" s="871"/>
      <c r="CA83" s="871"/>
      <c r="CB83" s="871"/>
      <c r="CC83" s="871"/>
      <c r="CD83" s="871"/>
      <c r="CE83" s="871"/>
      <c r="CF83" s="871"/>
      <c r="CG83" s="871"/>
      <c r="CH83" s="871"/>
      <c r="CI83" s="871"/>
      <c r="CJ83" s="871"/>
      <c r="CK83" s="871"/>
      <c r="CL83" s="871"/>
      <c r="CM83" s="871"/>
      <c r="CN83" s="871"/>
      <c r="CO83" s="871"/>
      <c r="CP83" s="871"/>
      <c r="CQ83" s="871"/>
      <c r="CR83" s="871"/>
      <c r="CS83" s="871"/>
      <c r="CT83" s="871"/>
      <c r="CU83" s="871"/>
      <c r="CV83" s="871"/>
      <c r="CW83" s="871"/>
      <c r="CX83" s="871"/>
      <c r="CY83" s="871"/>
      <c r="CZ83" s="871"/>
      <c r="DA83" s="871"/>
      <c r="DB83" s="871"/>
      <c r="DC83" s="871"/>
      <c r="DD83" s="871"/>
      <c r="DE83" s="871"/>
      <c r="DF83" s="871"/>
      <c r="DG83" s="871"/>
      <c r="DH83" s="871"/>
      <c r="DI83" s="871"/>
      <c r="DJ83" s="871"/>
      <c r="DK83" s="871"/>
      <c r="DL83" s="871"/>
      <c r="DM83" s="871"/>
      <c r="DN83" s="871"/>
      <c r="DO83" s="871"/>
      <c r="DP83" s="871"/>
      <c r="DQ83" s="871"/>
      <c r="DR83" s="871"/>
      <c r="DS83" s="871"/>
      <c r="DT83" s="871"/>
      <c r="DU83" s="871"/>
      <c r="DV83" s="871"/>
      <c r="DW83" s="871"/>
      <c r="DX83" s="871"/>
      <c r="DY83" s="871"/>
      <c r="DZ83" s="871"/>
      <c r="EA83" s="871"/>
      <c r="EB83" s="871"/>
      <c r="EC83" s="871"/>
      <c r="ED83" s="871"/>
      <c r="EE83" s="871"/>
      <c r="EF83" s="871"/>
      <c r="EG83" s="871"/>
      <c r="EH83" s="871"/>
      <c r="EI83" s="871"/>
      <c r="EJ83" s="871"/>
      <c r="EK83" s="871"/>
      <c r="EL83" s="871"/>
      <c r="EM83" s="871"/>
      <c r="EN83" s="871"/>
      <c r="EO83" s="871"/>
      <c r="EP83" s="871"/>
      <c r="EQ83" s="871"/>
      <c r="ER83" s="871"/>
      <c r="ES83" s="871"/>
      <c r="ET83" s="871"/>
      <c r="EU83" s="871"/>
      <c r="EV83" s="871"/>
      <c r="EW83" s="871"/>
      <c r="EX83" s="871"/>
      <c r="EY83" s="871"/>
      <c r="EZ83" s="871"/>
      <c r="FA83" s="871"/>
      <c r="FB83" s="871"/>
      <c r="FC83" s="871"/>
      <c r="FD83" s="871"/>
      <c r="FE83" s="871"/>
      <c r="FF83" s="871"/>
      <c r="FG83" s="871"/>
      <c r="FH83" s="871"/>
      <c r="FI83" s="871"/>
      <c r="FJ83" s="871"/>
      <c r="FK83" s="871"/>
      <c r="FL83" s="871"/>
      <c r="FM83" s="871"/>
      <c r="FN83" s="871"/>
      <c r="FO83" s="871"/>
      <c r="FP83" s="871"/>
      <c r="FQ83" s="871"/>
      <c r="FR83" s="871"/>
      <c r="FS83" s="871"/>
      <c r="FT83" s="871"/>
      <c r="FU83" s="871"/>
      <c r="FV83" s="871"/>
      <c r="FW83" s="871"/>
      <c r="FX83" s="871"/>
      <c r="FY83" s="871"/>
      <c r="FZ83" s="871"/>
      <c r="GA83" s="871"/>
      <c r="GB83" s="871"/>
      <c r="GC83" s="871"/>
      <c r="GD83" s="871"/>
      <c r="GE83" s="871"/>
      <c r="GF83" s="871"/>
      <c r="GG83" s="871"/>
      <c r="GH83" s="871"/>
      <c r="GI83" s="871"/>
      <c r="GJ83" s="871"/>
      <c r="GK83" s="871"/>
      <c r="GL83" s="871"/>
      <c r="GM83" s="871"/>
      <c r="GN83" s="871"/>
      <c r="GO83" s="871"/>
      <c r="GP83" s="871"/>
      <c r="GQ83" s="871"/>
      <c r="GR83" s="871"/>
      <c r="GS83" s="871"/>
      <c r="GT83" s="871"/>
      <c r="GU83" s="871"/>
      <c r="GV83" s="871"/>
      <c r="GW83" s="871"/>
      <c r="GX83" s="871"/>
      <c r="GY83" s="871"/>
      <c r="GZ83" s="871"/>
      <c r="HA83" s="871"/>
      <c r="HB83" s="871"/>
      <c r="HC83" s="871"/>
      <c r="HD83" s="871"/>
      <c r="HE83" s="871"/>
      <c r="HF83" s="871"/>
      <c r="HG83" s="871"/>
      <c r="HH83" s="871"/>
      <c r="HI83" s="871"/>
      <c r="HJ83" s="871"/>
      <c r="HK83" s="871"/>
      <c r="HL83" s="871"/>
      <c r="HM83" s="871"/>
      <c r="HN83" s="871"/>
      <c r="HO83" s="871"/>
      <c r="HP83" s="871"/>
      <c r="HQ83" s="871"/>
      <c r="HR83" s="871"/>
      <c r="HS83" s="871"/>
      <c r="HT83" s="871"/>
      <c r="HU83" s="871"/>
      <c r="HV83" s="871"/>
      <c r="HW83" s="871"/>
      <c r="HX83" s="871"/>
      <c r="HY83" s="871"/>
      <c r="HZ83" s="871"/>
      <c r="IA83" s="871"/>
      <c r="IB83" s="871"/>
      <c r="IC83" s="871"/>
      <c r="ID83" s="871"/>
      <c r="IE83" s="871"/>
      <c r="IF83" s="871"/>
      <c r="IG83" s="871"/>
      <c r="IH83" s="871"/>
      <c r="II83" s="871"/>
      <c r="IJ83" s="871"/>
      <c r="IK83" s="871"/>
      <c r="IL83" s="871"/>
      <c r="IM83" s="871"/>
      <c r="IN83" s="871"/>
      <c r="IO83" s="871"/>
      <c r="IP83" s="871"/>
      <c r="IQ83" s="871"/>
      <c r="IR83" s="871"/>
      <c r="IS83" s="871"/>
      <c r="IT83" s="871"/>
      <c r="IU83" s="871"/>
      <c r="IV83" s="871"/>
    </row>
    <row r="84" spans="1:256" ht="139.5">
      <c r="A84" s="1900" t="s">
        <v>71</v>
      </c>
      <c r="B84" s="1902" t="s">
        <v>72</v>
      </c>
      <c r="C84" s="1902" t="s">
        <v>215</v>
      </c>
      <c r="D84" s="1904" t="s">
        <v>728</v>
      </c>
      <c r="E84" s="1618" t="s">
        <v>779</v>
      </c>
      <c r="F84" s="1926" t="s">
        <v>676</v>
      </c>
      <c r="G84" s="878">
        <v>3323992</v>
      </c>
      <c r="H84" s="1630">
        <v>0</v>
      </c>
      <c r="I84" s="1631">
        <v>0</v>
      </c>
      <c r="J84" s="878">
        <v>3323992</v>
      </c>
      <c r="K84" s="861"/>
      <c r="L84" s="1177">
        <f>I84</f>
        <v>0</v>
      </c>
      <c r="M84" s="871"/>
      <c r="N84" s="871"/>
      <c r="O84" s="871"/>
      <c r="P84" s="871"/>
      <c r="Q84" s="871"/>
      <c r="R84" s="871"/>
      <c r="S84" s="871"/>
      <c r="T84" s="871"/>
      <c r="U84" s="871"/>
      <c r="V84" s="871"/>
      <c r="W84" s="871"/>
      <c r="X84" s="871"/>
      <c r="Y84" s="871"/>
      <c r="Z84" s="871"/>
      <c r="AA84" s="871"/>
      <c r="AB84" s="871"/>
      <c r="AC84" s="871"/>
      <c r="AD84" s="871"/>
      <c r="AE84" s="871"/>
      <c r="AF84" s="871"/>
      <c r="AG84" s="871"/>
      <c r="AH84" s="871"/>
      <c r="AI84" s="871"/>
      <c r="AJ84" s="871"/>
      <c r="AK84" s="871"/>
      <c r="AL84" s="871"/>
      <c r="AM84" s="871"/>
      <c r="AN84" s="871"/>
      <c r="AO84" s="871"/>
      <c r="AP84" s="871"/>
      <c r="AQ84" s="871"/>
      <c r="AR84" s="871"/>
      <c r="AS84" s="871"/>
      <c r="AT84" s="871"/>
      <c r="AU84" s="871"/>
      <c r="AV84" s="871"/>
      <c r="AW84" s="871"/>
      <c r="AX84" s="871"/>
      <c r="AY84" s="871"/>
      <c r="AZ84" s="871"/>
      <c r="BA84" s="871"/>
      <c r="BB84" s="871"/>
      <c r="BC84" s="871"/>
      <c r="BD84" s="871"/>
      <c r="BE84" s="871"/>
      <c r="BF84" s="871"/>
      <c r="BG84" s="871"/>
      <c r="BH84" s="871"/>
      <c r="BI84" s="871"/>
      <c r="BJ84" s="871"/>
      <c r="BK84" s="871"/>
      <c r="BL84" s="871"/>
      <c r="BM84" s="871"/>
      <c r="BN84" s="871"/>
      <c r="BO84" s="871"/>
      <c r="BP84" s="871"/>
      <c r="BQ84" s="871"/>
      <c r="BR84" s="871"/>
      <c r="BS84" s="871"/>
      <c r="BT84" s="871"/>
      <c r="BU84" s="871"/>
      <c r="BV84" s="871"/>
      <c r="BW84" s="871"/>
      <c r="BX84" s="871"/>
      <c r="BY84" s="871"/>
      <c r="BZ84" s="871"/>
      <c r="CA84" s="871"/>
      <c r="CB84" s="871"/>
      <c r="CC84" s="871"/>
      <c r="CD84" s="871"/>
      <c r="CE84" s="871"/>
      <c r="CF84" s="871"/>
      <c r="CG84" s="871"/>
      <c r="CH84" s="871"/>
      <c r="CI84" s="871"/>
      <c r="CJ84" s="871"/>
      <c r="CK84" s="871"/>
      <c r="CL84" s="871"/>
      <c r="CM84" s="871"/>
      <c r="CN84" s="871"/>
      <c r="CO84" s="871"/>
      <c r="CP84" s="871"/>
      <c r="CQ84" s="871"/>
      <c r="CR84" s="871"/>
      <c r="CS84" s="871"/>
      <c r="CT84" s="871"/>
      <c r="CU84" s="871"/>
      <c r="CV84" s="871"/>
      <c r="CW84" s="871"/>
      <c r="CX84" s="871"/>
      <c r="CY84" s="871"/>
      <c r="CZ84" s="871"/>
      <c r="DA84" s="871"/>
      <c r="DB84" s="871"/>
      <c r="DC84" s="871"/>
      <c r="DD84" s="871"/>
      <c r="DE84" s="871"/>
      <c r="DF84" s="871"/>
      <c r="DG84" s="871"/>
      <c r="DH84" s="871"/>
      <c r="DI84" s="871"/>
      <c r="DJ84" s="871"/>
      <c r="DK84" s="871"/>
      <c r="DL84" s="871"/>
      <c r="DM84" s="871"/>
      <c r="DN84" s="871"/>
      <c r="DO84" s="871"/>
      <c r="DP84" s="871"/>
      <c r="DQ84" s="871"/>
      <c r="DR84" s="871"/>
      <c r="DS84" s="871"/>
      <c r="DT84" s="871"/>
      <c r="DU84" s="871"/>
      <c r="DV84" s="871"/>
      <c r="DW84" s="871"/>
      <c r="DX84" s="871"/>
      <c r="DY84" s="871"/>
      <c r="DZ84" s="871"/>
      <c r="EA84" s="871"/>
      <c r="EB84" s="871"/>
      <c r="EC84" s="871"/>
      <c r="ED84" s="871"/>
      <c r="EE84" s="871"/>
      <c r="EF84" s="871"/>
      <c r="EG84" s="871"/>
      <c r="EH84" s="871"/>
      <c r="EI84" s="871"/>
      <c r="EJ84" s="871"/>
      <c r="EK84" s="871"/>
      <c r="EL84" s="871"/>
      <c r="EM84" s="871"/>
      <c r="EN84" s="871"/>
      <c r="EO84" s="871"/>
      <c r="EP84" s="871"/>
      <c r="EQ84" s="871"/>
      <c r="ER84" s="871"/>
      <c r="ES84" s="871"/>
      <c r="ET84" s="871"/>
      <c r="EU84" s="871"/>
      <c r="EV84" s="871"/>
      <c r="EW84" s="871"/>
      <c r="EX84" s="871"/>
      <c r="EY84" s="871"/>
      <c r="EZ84" s="871"/>
      <c r="FA84" s="871"/>
      <c r="FB84" s="871"/>
      <c r="FC84" s="871"/>
      <c r="FD84" s="871"/>
      <c r="FE84" s="871"/>
      <c r="FF84" s="871"/>
      <c r="FG84" s="871"/>
      <c r="FH84" s="871"/>
      <c r="FI84" s="871"/>
      <c r="FJ84" s="871"/>
      <c r="FK84" s="871"/>
      <c r="FL84" s="871"/>
      <c r="FM84" s="871"/>
      <c r="FN84" s="871"/>
      <c r="FO84" s="871"/>
      <c r="FP84" s="871"/>
      <c r="FQ84" s="871"/>
      <c r="FR84" s="871"/>
      <c r="FS84" s="871"/>
      <c r="FT84" s="871"/>
      <c r="FU84" s="871"/>
      <c r="FV84" s="871"/>
      <c r="FW84" s="871"/>
      <c r="FX84" s="871"/>
      <c r="FY84" s="871"/>
      <c r="FZ84" s="871"/>
      <c r="GA84" s="871"/>
      <c r="GB84" s="871"/>
      <c r="GC84" s="871"/>
      <c r="GD84" s="871"/>
      <c r="GE84" s="871"/>
      <c r="GF84" s="871"/>
      <c r="GG84" s="871"/>
      <c r="GH84" s="871"/>
      <c r="GI84" s="871"/>
      <c r="GJ84" s="871"/>
      <c r="GK84" s="871"/>
      <c r="GL84" s="871"/>
      <c r="GM84" s="871"/>
      <c r="GN84" s="871"/>
      <c r="GO84" s="871"/>
      <c r="GP84" s="871"/>
      <c r="GQ84" s="871"/>
      <c r="GR84" s="871"/>
      <c r="GS84" s="871"/>
      <c r="GT84" s="871"/>
      <c r="GU84" s="871"/>
      <c r="GV84" s="871"/>
      <c r="GW84" s="871"/>
      <c r="GX84" s="871"/>
      <c r="GY84" s="871"/>
      <c r="GZ84" s="871"/>
      <c r="HA84" s="871"/>
      <c r="HB84" s="871"/>
      <c r="HC84" s="871"/>
      <c r="HD84" s="871"/>
      <c r="HE84" s="871"/>
      <c r="HF84" s="871"/>
      <c r="HG84" s="871"/>
      <c r="HH84" s="871"/>
      <c r="HI84" s="871"/>
      <c r="HJ84" s="871"/>
      <c r="HK84" s="871"/>
      <c r="HL84" s="871"/>
      <c r="HM84" s="871"/>
      <c r="HN84" s="871"/>
      <c r="HO84" s="871"/>
      <c r="HP84" s="871"/>
      <c r="HQ84" s="871"/>
      <c r="HR84" s="871"/>
      <c r="HS84" s="871"/>
      <c r="HT84" s="871"/>
      <c r="HU84" s="871"/>
      <c r="HV84" s="871"/>
      <c r="HW84" s="871"/>
      <c r="HX84" s="871"/>
      <c r="HY84" s="871"/>
      <c r="HZ84" s="871"/>
      <c r="IA84" s="871"/>
      <c r="IB84" s="871"/>
      <c r="IC84" s="871"/>
      <c r="ID84" s="871"/>
      <c r="IE84" s="871"/>
      <c r="IF84" s="871"/>
      <c r="IG84" s="871"/>
      <c r="IH84" s="871"/>
      <c r="II84" s="871"/>
      <c r="IJ84" s="871"/>
      <c r="IK84" s="871"/>
      <c r="IL84" s="871"/>
      <c r="IM84" s="871"/>
      <c r="IN84" s="871"/>
      <c r="IO84" s="871"/>
      <c r="IP84" s="871"/>
      <c r="IQ84" s="871"/>
      <c r="IR84" s="871"/>
      <c r="IS84" s="871"/>
      <c r="IT84" s="871"/>
      <c r="IU84" s="871"/>
      <c r="IV84" s="871"/>
    </row>
    <row r="85" spans="1:256" ht="23.25">
      <c r="A85" s="1901"/>
      <c r="B85" s="1903"/>
      <c r="C85" s="1903"/>
      <c r="D85" s="1905"/>
      <c r="E85" s="1171" t="s">
        <v>770</v>
      </c>
      <c r="F85" s="1927"/>
      <c r="G85" s="858">
        <v>169440</v>
      </c>
      <c r="H85" s="879">
        <v>0</v>
      </c>
      <c r="I85" s="880">
        <v>0</v>
      </c>
      <c r="J85" s="858">
        <v>169440</v>
      </c>
      <c r="K85" s="859"/>
      <c r="L85" s="1166">
        <f>I85</f>
        <v>0</v>
      </c>
      <c r="M85" s="871"/>
      <c r="N85" s="871"/>
      <c r="O85" s="871"/>
      <c r="P85" s="871"/>
      <c r="Q85" s="871"/>
      <c r="R85" s="871"/>
      <c r="S85" s="871"/>
      <c r="T85" s="871"/>
      <c r="U85" s="871"/>
      <c r="V85" s="871"/>
      <c r="W85" s="871"/>
      <c r="X85" s="871"/>
      <c r="Y85" s="871"/>
      <c r="Z85" s="871"/>
      <c r="AA85" s="871"/>
      <c r="AB85" s="871"/>
      <c r="AC85" s="871"/>
      <c r="AD85" s="871"/>
      <c r="AE85" s="871"/>
      <c r="AF85" s="871"/>
      <c r="AG85" s="871"/>
      <c r="AH85" s="871"/>
      <c r="AI85" s="871"/>
      <c r="AJ85" s="871"/>
      <c r="AK85" s="871"/>
      <c r="AL85" s="871"/>
      <c r="AM85" s="871"/>
      <c r="AN85" s="871"/>
      <c r="AO85" s="871"/>
      <c r="AP85" s="871"/>
      <c r="AQ85" s="871"/>
      <c r="AR85" s="871"/>
      <c r="AS85" s="871"/>
      <c r="AT85" s="871"/>
      <c r="AU85" s="871"/>
      <c r="AV85" s="871"/>
      <c r="AW85" s="871"/>
      <c r="AX85" s="871"/>
      <c r="AY85" s="871"/>
      <c r="AZ85" s="871"/>
      <c r="BA85" s="871"/>
      <c r="BB85" s="871"/>
      <c r="BC85" s="871"/>
      <c r="BD85" s="871"/>
      <c r="BE85" s="871"/>
      <c r="BF85" s="871"/>
      <c r="BG85" s="871"/>
      <c r="BH85" s="871"/>
      <c r="BI85" s="871"/>
      <c r="BJ85" s="871"/>
      <c r="BK85" s="871"/>
      <c r="BL85" s="871"/>
      <c r="BM85" s="871"/>
      <c r="BN85" s="871"/>
      <c r="BO85" s="871"/>
      <c r="BP85" s="871"/>
      <c r="BQ85" s="871"/>
      <c r="BR85" s="871"/>
      <c r="BS85" s="871"/>
      <c r="BT85" s="871"/>
      <c r="BU85" s="871"/>
      <c r="BV85" s="871"/>
      <c r="BW85" s="871"/>
      <c r="BX85" s="871"/>
      <c r="BY85" s="871"/>
      <c r="BZ85" s="871"/>
      <c r="CA85" s="871"/>
      <c r="CB85" s="871"/>
      <c r="CC85" s="871"/>
      <c r="CD85" s="871"/>
      <c r="CE85" s="871"/>
      <c r="CF85" s="871"/>
      <c r="CG85" s="871"/>
      <c r="CH85" s="871"/>
      <c r="CI85" s="871"/>
      <c r="CJ85" s="871"/>
      <c r="CK85" s="871"/>
      <c r="CL85" s="871"/>
      <c r="CM85" s="871"/>
      <c r="CN85" s="871"/>
      <c r="CO85" s="871"/>
      <c r="CP85" s="871"/>
      <c r="CQ85" s="871"/>
      <c r="CR85" s="871"/>
      <c r="CS85" s="871"/>
      <c r="CT85" s="871"/>
      <c r="CU85" s="871"/>
      <c r="CV85" s="871"/>
      <c r="CW85" s="871"/>
      <c r="CX85" s="871"/>
      <c r="CY85" s="871"/>
      <c r="CZ85" s="871"/>
      <c r="DA85" s="871"/>
      <c r="DB85" s="871"/>
      <c r="DC85" s="871"/>
      <c r="DD85" s="871"/>
      <c r="DE85" s="871"/>
      <c r="DF85" s="871"/>
      <c r="DG85" s="871"/>
      <c r="DH85" s="871"/>
      <c r="DI85" s="871"/>
      <c r="DJ85" s="871"/>
      <c r="DK85" s="871"/>
      <c r="DL85" s="871"/>
      <c r="DM85" s="871"/>
      <c r="DN85" s="871"/>
      <c r="DO85" s="871"/>
      <c r="DP85" s="871"/>
      <c r="DQ85" s="871"/>
      <c r="DR85" s="871"/>
      <c r="DS85" s="871"/>
      <c r="DT85" s="871"/>
      <c r="DU85" s="871"/>
      <c r="DV85" s="871"/>
      <c r="DW85" s="871"/>
      <c r="DX85" s="871"/>
      <c r="DY85" s="871"/>
      <c r="DZ85" s="871"/>
      <c r="EA85" s="871"/>
      <c r="EB85" s="871"/>
      <c r="EC85" s="871"/>
      <c r="ED85" s="871"/>
      <c r="EE85" s="871"/>
      <c r="EF85" s="871"/>
      <c r="EG85" s="871"/>
      <c r="EH85" s="871"/>
      <c r="EI85" s="871"/>
      <c r="EJ85" s="871"/>
      <c r="EK85" s="871"/>
      <c r="EL85" s="871"/>
      <c r="EM85" s="871"/>
      <c r="EN85" s="871"/>
      <c r="EO85" s="871"/>
      <c r="EP85" s="871"/>
      <c r="EQ85" s="871"/>
      <c r="ER85" s="871"/>
      <c r="ES85" s="871"/>
      <c r="ET85" s="871"/>
      <c r="EU85" s="871"/>
      <c r="EV85" s="871"/>
      <c r="EW85" s="871"/>
      <c r="EX85" s="871"/>
      <c r="EY85" s="871"/>
      <c r="EZ85" s="871"/>
      <c r="FA85" s="871"/>
      <c r="FB85" s="871"/>
      <c r="FC85" s="871"/>
      <c r="FD85" s="871"/>
      <c r="FE85" s="871"/>
      <c r="FF85" s="871"/>
      <c r="FG85" s="871"/>
      <c r="FH85" s="871"/>
      <c r="FI85" s="871"/>
      <c r="FJ85" s="871"/>
      <c r="FK85" s="871"/>
      <c r="FL85" s="871"/>
      <c r="FM85" s="871"/>
      <c r="FN85" s="871"/>
      <c r="FO85" s="871"/>
      <c r="FP85" s="871"/>
      <c r="FQ85" s="871"/>
      <c r="FR85" s="871"/>
      <c r="FS85" s="871"/>
      <c r="FT85" s="871"/>
      <c r="FU85" s="871"/>
      <c r="FV85" s="871"/>
      <c r="FW85" s="871"/>
      <c r="FX85" s="871"/>
      <c r="FY85" s="871"/>
      <c r="FZ85" s="871"/>
      <c r="GA85" s="871"/>
      <c r="GB85" s="871"/>
      <c r="GC85" s="871"/>
      <c r="GD85" s="871"/>
      <c r="GE85" s="871"/>
      <c r="GF85" s="871"/>
      <c r="GG85" s="871"/>
      <c r="GH85" s="871"/>
      <c r="GI85" s="871"/>
      <c r="GJ85" s="871"/>
      <c r="GK85" s="871"/>
      <c r="GL85" s="871"/>
      <c r="GM85" s="871"/>
      <c r="GN85" s="871"/>
      <c r="GO85" s="871"/>
      <c r="GP85" s="871"/>
      <c r="GQ85" s="871"/>
      <c r="GR85" s="871"/>
      <c r="GS85" s="871"/>
      <c r="GT85" s="871"/>
      <c r="GU85" s="871"/>
      <c r="GV85" s="871"/>
      <c r="GW85" s="871"/>
      <c r="GX85" s="871"/>
      <c r="GY85" s="871"/>
      <c r="GZ85" s="871"/>
      <c r="HA85" s="871"/>
      <c r="HB85" s="871"/>
      <c r="HC85" s="871"/>
      <c r="HD85" s="871"/>
      <c r="HE85" s="871"/>
      <c r="HF85" s="871"/>
      <c r="HG85" s="871"/>
      <c r="HH85" s="871"/>
      <c r="HI85" s="871"/>
      <c r="HJ85" s="871"/>
      <c r="HK85" s="871"/>
      <c r="HL85" s="871"/>
      <c r="HM85" s="871"/>
      <c r="HN85" s="871"/>
      <c r="HO85" s="871"/>
      <c r="HP85" s="871"/>
      <c r="HQ85" s="871"/>
      <c r="HR85" s="871"/>
      <c r="HS85" s="871"/>
      <c r="HT85" s="871"/>
      <c r="HU85" s="871"/>
      <c r="HV85" s="871"/>
      <c r="HW85" s="871"/>
      <c r="HX85" s="871"/>
      <c r="HY85" s="871"/>
      <c r="HZ85" s="871"/>
      <c r="IA85" s="871"/>
      <c r="IB85" s="871"/>
      <c r="IC85" s="871"/>
      <c r="ID85" s="871"/>
      <c r="IE85" s="871"/>
      <c r="IF85" s="871"/>
      <c r="IG85" s="871"/>
      <c r="IH85" s="871"/>
      <c r="II85" s="871"/>
      <c r="IJ85" s="871"/>
      <c r="IK85" s="871"/>
      <c r="IL85" s="871"/>
      <c r="IM85" s="871"/>
      <c r="IN85" s="871"/>
      <c r="IO85" s="871"/>
      <c r="IP85" s="871"/>
      <c r="IQ85" s="871"/>
      <c r="IR85" s="871"/>
      <c r="IS85" s="871"/>
      <c r="IT85" s="871"/>
      <c r="IU85" s="871"/>
      <c r="IV85" s="871"/>
    </row>
    <row r="86" spans="1:256" ht="93">
      <c r="A86" s="1918" t="s">
        <v>408</v>
      </c>
      <c r="B86" s="1919" t="s">
        <v>409</v>
      </c>
      <c r="C86" s="1919" t="s">
        <v>215</v>
      </c>
      <c r="D86" s="1920" t="s">
        <v>421</v>
      </c>
      <c r="E86" s="872" t="s">
        <v>599</v>
      </c>
      <c r="F86" s="1906" t="s">
        <v>587</v>
      </c>
      <c r="G86" s="878">
        <v>1933051</v>
      </c>
      <c r="H86" s="878">
        <v>68017</v>
      </c>
      <c r="I86" s="862">
        <f>H86/G86</f>
        <v>0.035186345316290155</v>
      </c>
      <c r="J86" s="878">
        <v>1865034</v>
      </c>
      <c r="K86" s="861"/>
      <c r="L86" s="1177">
        <f>I86</f>
        <v>0.035186345316290155</v>
      </c>
      <c r="M86" s="871"/>
      <c r="N86" s="871"/>
      <c r="O86" s="871"/>
      <c r="P86" s="871"/>
      <c r="Q86" s="871"/>
      <c r="R86" s="871"/>
      <c r="S86" s="871"/>
      <c r="T86" s="871"/>
      <c r="U86" s="871"/>
      <c r="V86" s="871"/>
      <c r="W86" s="871"/>
      <c r="X86" s="871"/>
      <c r="Y86" s="871"/>
      <c r="Z86" s="871"/>
      <c r="AA86" s="871"/>
      <c r="AB86" s="871"/>
      <c r="AC86" s="871"/>
      <c r="AD86" s="871"/>
      <c r="AE86" s="871"/>
      <c r="AF86" s="871"/>
      <c r="AG86" s="871"/>
      <c r="AH86" s="871"/>
      <c r="AI86" s="871"/>
      <c r="AJ86" s="871"/>
      <c r="AK86" s="871"/>
      <c r="AL86" s="871"/>
      <c r="AM86" s="871"/>
      <c r="AN86" s="871"/>
      <c r="AO86" s="871"/>
      <c r="AP86" s="871"/>
      <c r="AQ86" s="871"/>
      <c r="AR86" s="871"/>
      <c r="AS86" s="871"/>
      <c r="AT86" s="871"/>
      <c r="AU86" s="871"/>
      <c r="AV86" s="871"/>
      <c r="AW86" s="871"/>
      <c r="AX86" s="871"/>
      <c r="AY86" s="871"/>
      <c r="AZ86" s="871"/>
      <c r="BA86" s="871"/>
      <c r="BB86" s="871"/>
      <c r="BC86" s="871"/>
      <c r="BD86" s="871"/>
      <c r="BE86" s="871"/>
      <c r="BF86" s="871"/>
      <c r="BG86" s="871"/>
      <c r="BH86" s="871"/>
      <c r="BI86" s="871"/>
      <c r="BJ86" s="871"/>
      <c r="BK86" s="871"/>
      <c r="BL86" s="871"/>
      <c r="BM86" s="871"/>
      <c r="BN86" s="871"/>
      <c r="BO86" s="871"/>
      <c r="BP86" s="871"/>
      <c r="BQ86" s="871"/>
      <c r="BR86" s="871"/>
      <c r="BS86" s="871"/>
      <c r="BT86" s="871"/>
      <c r="BU86" s="871"/>
      <c r="BV86" s="871"/>
      <c r="BW86" s="871"/>
      <c r="BX86" s="871"/>
      <c r="BY86" s="871"/>
      <c r="BZ86" s="871"/>
      <c r="CA86" s="871"/>
      <c r="CB86" s="871"/>
      <c r="CC86" s="871"/>
      <c r="CD86" s="871"/>
      <c r="CE86" s="871"/>
      <c r="CF86" s="871"/>
      <c r="CG86" s="871"/>
      <c r="CH86" s="871"/>
      <c r="CI86" s="871"/>
      <c r="CJ86" s="871"/>
      <c r="CK86" s="871"/>
      <c r="CL86" s="871"/>
      <c r="CM86" s="871"/>
      <c r="CN86" s="871"/>
      <c r="CO86" s="871"/>
      <c r="CP86" s="871"/>
      <c r="CQ86" s="871"/>
      <c r="CR86" s="871"/>
      <c r="CS86" s="871"/>
      <c r="CT86" s="871"/>
      <c r="CU86" s="871"/>
      <c r="CV86" s="871"/>
      <c r="CW86" s="871"/>
      <c r="CX86" s="871"/>
      <c r="CY86" s="871"/>
      <c r="CZ86" s="871"/>
      <c r="DA86" s="871"/>
      <c r="DB86" s="871"/>
      <c r="DC86" s="871"/>
      <c r="DD86" s="871"/>
      <c r="DE86" s="871"/>
      <c r="DF86" s="871"/>
      <c r="DG86" s="871"/>
      <c r="DH86" s="871"/>
      <c r="DI86" s="871"/>
      <c r="DJ86" s="871"/>
      <c r="DK86" s="871"/>
      <c r="DL86" s="871"/>
      <c r="DM86" s="871"/>
      <c r="DN86" s="871"/>
      <c r="DO86" s="871"/>
      <c r="DP86" s="871"/>
      <c r="DQ86" s="871"/>
      <c r="DR86" s="871"/>
      <c r="DS86" s="871"/>
      <c r="DT86" s="871"/>
      <c r="DU86" s="871"/>
      <c r="DV86" s="871"/>
      <c r="DW86" s="871"/>
      <c r="DX86" s="871"/>
      <c r="DY86" s="871"/>
      <c r="DZ86" s="871"/>
      <c r="EA86" s="871"/>
      <c r="EB86" s="871"/>
      <c r="EC86" s="871"/>
      <c r="ED86" s="871"/>
      <c r="EE86" s="871"/>
      <c r="EF86" s="871"/>
      <c r="EG86" s="871"/>
      <c r="EH86" s="871"/>
      <c r="EI86" s="871"/>
      <c r="EJ86" s="871"/>
      <c r="EK86" s="871"/>
      <c r="EL86" s="871"/>
      <c r="EM86" s="871"/>
      <c r="EN86" s="871"/>
      <c r="EO86" s="871"/>
      <c r="EP86" s="871"/>
      <c r="EQ86" s="871"/>
      <c r="ER86" s="871"/>
      <c r="ES86" s="871"/>
      <c r="ET86" s="871"/>
      <c r="EU86" s="871"/>
      <c r="EV86" s="871"/>
      <c r="EW86" s="871"/>
      <c r="EX86" s="871"/>
      <c r="EY86" s="871"/>
      <c r="EZ86" s="871"/>
      <c r="FA86" s="871"/>
      <c r="FB86" s="871"/>
      <c r="FC86" s="871"/>
      <c r="FD86" s="871"/>
      <c r="FE86" s="871"/>
      <c r="FF86" s="871"/>
      <c r="FG86" s="871"/>
      <c r="FH86" s="871"/>
      <c r="FI86" s="871"/>
      <c r="FJ86" s="871"/>
      <c r="FK86" s="871"/>
      <c r="FL86" s="871"/>
      <c r="FM86" s="871"/>
      <c r="FN86" s="871"/>
      <c r="FO86" s="871"/>
      <c r="FP86" s="871"/>
      <c r="FQ86" s="871"/>
      <c r="FR86" s="871"/>
      <c r="FS86" s="871"/>
      <c r="FT86" s="871"/>
      <c r="FU86" s="871"/>
      <c r="FV86" s="871"/>
      <c r="FW86" s="871"/>
      <c r="FX86" s="871"/>
      <c r="FY86" s="871"/>
      <c r="FZ86" s="871"/>
      <c r="GA86" s="871"/>
      <c r="GB86" s="871"/>
      <c r="GC86" s="871"/>
      <c r="GD86" s="871"/>
      <c r="GE86" s="871"/>
      <c r="GF86" s="871"/>
      <c r="GG86" s="871"/>
      <c r="GH86" s="871"/>
      <c r="GI86" s="871"/>
      <c r="GJ86" s="871"/>
      <c r="GK86" s="871"/>
      <c r="GL86" s="871"/>
      <c r="GM86" s="871"/>
      <c r="GN86" s="871"/>
      <c r="GO86" s="871"/>
      <c r="GP86" s="871"/>
      <c r="GQ86" s="871"/>
      <c r="GR86" s="871"/>
      <c r="GS86" s="871"/>
      <c r="GT86" s="871"/>
      <c r="GU86" s="871"/>
      <c r="GV86" s="871"/>
      <c r="GW86" s="871"/>
      <c r="GX86" s="871"/>
      <c r="GY86" s="871"/>
      <c r="GZ86" s="871"/>
      <c r="HA86" s="871"/>
      <c r="HB86" s="871"/>
      <c r="HC86" s="871"/>
      <c r="HD86" s="871"/>
      <c r="HE86" s="871"/>
      <c r="HF86" s="871"/>
      <c r="HG86" s="871"/>
      <c r="HH86" s="871"/>
      <c r="HI86" s="871"/>
      <c r="HJ86" s="871"/>
      <c r="HK86" s="871"/>
      <c r="HL86" s="871"/>
      <c r="HM86" s="871"/>
      <c r="HN86" s="871"/>
      <c r="HO86" s="871"/>
      <c r="HP86" s="871"/>
      <c r="HQ86" s="871"/>
      <c r="HR86" s="871"/>
      <c r="HS86" s="871"/>
      <c r="HT86" s="871"/>
      <c r="HU86" s="871"/>
      <c r="HV86" s="871"/>
      <c r="HW86" s="871"/>
      <c r="HX86" s="871"/>
      <c r="HY86" s="871"/>
      <c r="HZ86" s="871"/>
      <c r="IA86" s="871"/>
      <c r="IB86" s="871"/>
      <c r="IC86" s="871"/>
      <c r="ID86" s="871"/>
      <c r="IE86" s="871"/>
      <c r="IF86" s="871"/>
      <c r="IG86" s="871"/>
      <c r="IH86" s="871"/>
      <c r="II86" s="871"/>
      <c r="IJ86" s="871"/>
      <c r="IK86" s="871"/>
      <c r="IL86" s="871"/>
      <c r="IM86" s="871"/>
      <c r="IN86" s="871"/>
      <c r="IO86" s="871"/>
      <c r="IP86" s="871"/>
      <c r="IQ86" s="871"/>
      <c r="IR86" s="871"/>
      <c r="IS86" s="871"/>
      <c r="IT86" s="871"/>
      <c r="IU86" s="871"/>
      <c r="IV86" s="871"/>
    </row>
    <row r="87" spans="1:256" ht="46.5">
      <c r="A87" s="1918"/>
      <c r="B87" s="1919"/>
      <c r="C87" s="1919"/>
      <c r="D87" s="1920"/>
      <c r="E87" s="863" t="s">
        <v>589</v>
      </c>
      <c r="F87" s="1907"/>
      <c r="G87" s="858">
        <v>64438</v>
      </c>
      <c r="H87" s="879"/>
      <c r="I87" s="880"/>
      <c r="J87" s="858">
        <v>64438</v>
      </c>
      <c r="K87" s="859"/>
      <c r="L87" s="1166">
        <v>0</v>
      </c>
      <c r="M87" s="871"/>
      <c r="N87" s="871"/>
      <c r="O87" s="871"/>
      <c r="P87" s="871"/>
      <c r="Q87" s="871"/>
      <c r="R87" s="871"/>
      <c r="S87" s="871"/>
      <c r="T87" s="871"/>
      <c r="U87" s="871"/>
      <c r="V87" s="871"/>
      <c r="W87" s="871"/>
      <c r="X87" s="871"/>
      <c r="Y87" s="871"/>
      <c r="Z87" s="871"/>
      <c r="AA87" s="871"/>
      <c r="AB87" s="871"/>
      <c r="AC87" s="871"/>
      <c r="AD87" s="871"/>
      <c r="AE87" s="871"/>
      <c r="AF87" s="871"/>
      <c r="AG87" s="871"/>
      <c r="AH87" s="871"/>
      <c r="AI87" s="871"/>
      <c r="AJ87" s="871"/>
      <c r="AK87" s="871"/>
      <c r="AL87" s="871"/>
      <c r="AM87" s="871"/>
      <c r="AN87" s="871"/>
      <c r="AO87" s="871"/>
      <c r="AP87" s="871"/>
      <c r="AQ87" s="871"/>
      <c r="AR87" s="871"/>
      <c r="AS87" s="871"/>
      <c r="AT87" s="871"/>
      <c r="AU87" s="871"/>
      <c r="AV87" s="871"/>
      <c r="AW87" s="871"/>
      <c r="AX87" s="871"/>
      <c r="AY87" s="871"/>
      <c r="AZ87" s="871"/>
      <c r="BA87" s="871"/>
      <c r="BB87" s="871"/>
      <c r="BC87" s="871"/>
      <c r="BD87" s="871"/>
      <c r="BE87" s="871"/>
      <c r="BF87" s="871"/>
      <c r="BG87" s="871"/>
      <c r="BH87" s="871"/>
      <c r="BI87" s="871"/>
      <c r="BJ87" s="871"/>
      <c r="BK87" s="871"/>
      <c r="BL87" s="871"/>
      <c r="BM87" s="871"/>
      <c r="BN87" s="871"/>
      <c r="BO87" s="871"/>
      <c r="BP87" s="871"/>
      <c r="BQ87" s="871"/>
      <c r="BR87" s="871"/>
      <c r="BS87" s="871"/>
      <c r="BT87" s="871"/>
      <c r="BU87" s="871"/>
      <c r="BV87" s="871"/>
      <c r="BW87" s="871"/>
      <c r="BX87" s="871"/>
      <c r="BY87" s="871"/>
      <c r="BZ87" s="871"/>
      <c r="CA87" s="871"/>
      <c r="CB87" s="871"/>
      <c r="CC87" s="871"/>
      <c r="CD87" s="871"/>
      <c r="CE87" s="871"/>
      <c r="CF87" s="871"/>
      <c r="CG87" s="871"/>
      <c r="CH87" s="871"/>
      <c r="CI87" s="871"/>
      <c r="CJ87" s="871"/>
      <c r="CK87" s="871"/>
      <c r="CL87" s="871"/>
      <c r="CM87" s="871"/>
      <c r="CN87" s="871"/>
      <c r="CO87" s="871"/>
      <c r="CP87" s="871"/>
      <c r="CQ87" s="871"/>
      <c r="CR87" s="871"/>
      <c r="CS87" s="871"/>
      <c r="CT87" s="871"/>
      <c r="CU87" s="871"/>
      <c r="CV87" s="871"/>
      <c r="CW87" s="871"/>
      <c r="CX87" s="871"/>
      <c r="CY87" s="871"/>
      <c r="CZ87" s="871"/>
      <c r="DA87" s="871"/>
      <c r="DB87" s="871"/>
      <c r="DC87" s="871"/>
      <c r="DD87" s="871"/>
      <c r="DE87" s="871"/>
      <c r="DF87" s="871"/>
      <c r="DG87" s="871"/>
      <c r="DH87" s="871"/>
      <c r="DI87" s="871"/>
      <c r="DJ87" s="871"/>
      <c r="DK87" s="871"/>
      <c r="DL87" s="871"/>
      <c r="DM87" s="871"/>
      <c r="DN87" s="871"/>
      <c r="DO87" s="871"/>
      <c r="DP87" s="871"/>
      <c r="DQ87" s="871"/>
      <c r="DR87" s="871"/>
      <c r="DS87" s="871"/>
      <c r="DT87" s="871"/>
      <c r="DU87" s="871"/>
      <c r="DV87" s="871"/>
      <c r="DW87" s="871"/>
      <c r="DX87" s="871"/>
      <c r="DY87" s="871"/>
      <c r="DZ87" s="871"/>
      <c r="EA87" s="871"/>
      <c r="EB87" s="871"/>
      <c r="EC87" s="871"/>
      <c r="ED87" s="871"/>
      <c r="EE87" s="871"/>
      <c r="EF87" s="871"/>
      <c r="EG87" s="871"/>
      <c r="EH87" s="871"/>
      <c r="EI87" s="871"/>
      <c r="EJ87" s="871"/>
      <c r="EK87" s="871"/>
      <c r="EL87" s="871"/>
      <c r="EM87" s="871"/>
      <c r="EN87" s="871"/>
      <c r="EO87" s="871"/>
      <c r="EP87" s="871"/>
      <c r="EQ87" s="871"/>
      <c r="ER87" s="871"/>
      <c r="ES87" s="871"/>
      <c r="ET87" s="871"/>
      <c r="EU87" s="871"/>
      <c r="EV87" s="871"/>
      <c r="EW87" s="871"/>
      <c r="EX87" s="871"/>
      <c r="EY87" s="871"/>
      <c r="EZ87" s="871"/>
      <c r="FA87" s="871"/>
      <c r="FB87" s="871"/>
      <c r="FC87" s="871"/>
      <c r="FD87" s="871"/>
      <c r="FE87" s="871"/>
      <c r="FF87" s="871"/>
      <c r="FG87" s="871"/>
      <c r="FH87" s="871"/>
      <c r="FI87" s="871"/>
      <c r="FJ87" s="871"/>
      <c r="FK87" s="871"/>
      <c r="FL87" s="871"/>
      <c r="FM87" s="871"/>
      <c r="FN87" s="871"/>
      <c r="FO87" s="871"/>
      <c r="FP87" s="871"/>
      <c r="FQ87" s="871"/>
      <c r="FR87" s="871"/>
      <c r="FS87" s="871"/>
      <c r="FT87" s="871"/>
      <c r="FU87" s="871"/>
      <c r="FV87" s="871"/>
      <c r="FW87" s="871"/>
      <c r="FX87" s="871"/>
      <c r="FY87" s="871"/>
      <c r="FZ87" s="871"/>
      <c r="GA87" s="871"/>
      <c r="GB87" s="871"/>
      <c r="GC87" s="871"/>
      <c r="GD87" s="871"/>
      <c r="GE87" s="871"/>
      <c r="GF87" s="871"/>
      <c r="GG87" s="871"/>
      <c r="GH87" s="871"/>
      <c r="GI87" s="871"/>
      <c r="GJ87" s="871"/>
      <c r="GK87" s="871"/>
      <c r="GL87" s="871"/>
      <c r="GM87" s="871"/>
      <c r="GN87" s="871"/>
      <c r="GO87" s="871"/>
      <c r="GP87" s="871"/>
      <c r="GQ87" s="871"/>
      <c r="GR87" s="871"/>
      <c r="GS87" s="871"/>
      <c r="GT87" s="871"/>
      <c r="GU87" s="871"/>
      <c r="GV87" s="871"/>
      <c r="GW87" s="871"/>
      <c r="GX87" s="871"/>
      <c r="GY87" s="871"/>
      <c r="GZ87" s="871"/>
      <c r="HA87" s="871"/>
      <c r="HB87" s="871"/>
      <c r="HC87" s="871"/>
      <c r="HD87" s="871"/>
      <c r="HE87" s="871"/>
      <c r="HF87" s="871"/>
      <c r="HG87" s="871"/>
      <c r="HH87" s="871"/>
      <c r="HI87" s="871"/>
      <c r="HJ87" s="871"/>
      <c r="HK87" s="871"/>
      <c r="HL87" s="871"/>
      <c r="HM87" s="871"/>
      <c r="HN87" s="871"/>
      <c r="HO87" s="871"/>
      <c r="HP87" s="871"/>
      <c r="HQ87" s="871"/>
      <c r="HR87" s="871"/>
      <c r="HS87" s="871"/>
      <c r="HT87" s="871"/>
      <c r="HU87" s="871"/>
      <c r="HV87" s="871"/>
      <c r="HW87" s="871"/>
      <c r="HX87" s="871"/>
      <c r="HY87" s="871"/>
      <c r="HZ87" s="871"/>
      <c r="IA87" s="871"/>
      <c r="IB87" s="871"/>
      <c r="IC87" s="871"/>
      <c r="ID87" s="871"/>
      <c r="IE87" s="871"/>
      <c r="IF87" s="871"/>
      <c r="IG87" s="871"/>
      <c r="IH87" s="871"/>
      <c r="II87" s="871"/>
      <c r="IJ87" s="871"/>
      <c r="IK87" s="871"/>
      <c r="IL87" s="871"/>
      <c r="IM87" s="871"/>
      <c r="IN87" s="871"/>
      <c r="IO87" s="871"/>
      <c r="IP87" s="871"/>
      <c r="IQ87" s="871"/>
      <c r="IR87" s="871"/>
      <c r="IS87" s="871"/>
      <c r="IT87" s="871"/>
      <c r="IU87" s="871"/>
      <c r="IV87" s="871"/>
    </row>
    <row r="88" spans="1:256" ht="139.5">
      <c r="A88" s="663" t="s">
        <v>412</v>
      </c>
      <c r="B88" s="881" t="s">
        <v>413</v>
      </c>
      <c r="C88" s="881" t="s">
        <v>215</v>
      </c>
      <c r="D88" s="1178" t="s">
        <v>580</v>
      </c>
      <c r="E88" s="1179" t="s">
        <v>600</v>
      </c>
      <c r="F88" s="882" t="s">
        <v>591</v>
      </c>
      <c r="G88" s="883">
        <v>2524014</v>
      </c>
      <c r="H88" s="878">
        <v>1516987</v>
      </c>
      <c r="I88" s="862">
        <f>H88/G88</f>
        <v>0.6010216266629266</v>
      </c>
      <c r="J88" s="878">
        <f>724014+196092</f>
        <v>920106</v>
      </c>
      <c r="K88" s="861">
        <v>857705.68</v>
      </c>
      <c r="L88" s="1632">
        <v>1</v>
      </c>
      <c r="M88" s="871"/>
      <c r="N88" s="871"/>
      <c r="O88" s="871"/>
      <c r="P88" s="871"/>
      <c r="Q88" s="871"/>
      <c r="R88" s="871"/>
      <c r="S88" s="871"/>
      <c r="T88" s="871"/>
      <c r="U88" s="871"/>
      <c r="V88" s="871"/>
      <c r="W88" s="871"/>
      <c r="X88" s="871"/>
      <c r="Y88" s="871"/>
      <c r="Z88" s="871"/>
      <c r="AA88" s="871"/>
      <c r="AB88" s="871"/>
      <c r="AC88" s="871"/>
      <c r="AD88" s="871"/>
      <c r="AE88" s="871"/>
      <c r="AF88" s="871"/>
      <c r="AG88" s="871"/>
      <c r="AH88" s="871"/>
      <c r="AI88" s="871"/>
      <c r="AJ88" s="871"/>
      <c r="AK88" s="871"/>
      <c r="AL88" s="871"/>
      <c r="AM88" s="871"/>
      <c r="AN88" s="871"/>
      <c r="AO88" s="871"/>
      <c r="AP88" s="871"/>
      <c r="AQ88" s="871"/>
      <c r="AR88" s="871"/>
      <c r="AS88" s="871"/>
      <c r="AT88" s="871"/>
      <c r="AU88" s="871"/>
      <c r="AV88" s="871"/>
      <c r="AW88" s="871"/>
      <c r="AX88" s="871"/>
      <c r="AY88" s="871"/>
      <c r="AZ88" s="871"/>
      <c r="BA88" s="871"/>
      <c r="BB88" s="871"/>
      <c r="BC88" s="871"/>
      <c r="BD88" s="871"/>
      <c r="BE88" s="871"/>
      <c r="BF88" s="871"/>
      <c r="BG88" s="871"/>
      <c r="BH88" s="871"/>
      <c r="BI88" s="871"/>
      <c r="BJ88" s="871"/>
      <c r="BK88" s="871"/>
      <c r="BL88" s="871"/>
      <c r="BM88" s="871"/>
      <c r="BN88" s="871"/>
      <c r="BO88" s="871"/>
      <c r="BP88" s="871"/>
      <c r="BQ88" s="871"/>
      <c r="BR88" s="871"/>
      <c r="BS88" s="871"/>
      <c r="BT88" s="871"/>
      <c r="BU88" s="871"/>
      <c r="BV88" s="871"/>
      <c r="BW88" s="871"/>
      <c r="BX88" s="871"/>
      <c r="BY88" s="871"/>
      <c r="BZ88" s="871"/>
      <c r="CA88" s="871"/>
      <c r="CB88" s="871"/>
      <c r="CC88" s="871"/>
      <c r="CD88" s="871"/>
      <c r="CE88" s="871"/>
      <c r="CF88" s="871"/>
      <c r="CG88" s="871"/>
      <c r="CH88" s="871"/>
      <c r="CI88" s="871"/>
      <c r="CJ88" s="871"/>
      <c r="CK88" s="871"/>
      <c r="CL88" s="871"/>
      <c r="CM88" s="871"/>
      <c r="CN88" s="871"/>
      <c r="CO88" s="871"/>
      <c r="CP88" s="871"/>
      <c r="CQ88" s="871"/>
      <c r="CR88" s="871"/>
      <c r="CS88" s="871"/>
      <c r="CT88" s="871"/>
      <c r="CU88" s="871"/>
      <c r="CV88" s="871"/>
      <c r="CW88" s="871"/>
      <c r="CX88" s="871"/>
      <c r="CY88" s="871"/>
      <c r="CZ88" s="871"/>
      <c r="DA88" s="871"/>
      <c r="DB88" s="871"/>
      <c r="DC88" s="871"/>
      <c r="DD88" s="871"/>
      <c r="DE88" s="871"/>
      <c r="DF88" s="871"/>
      <c r="DG88" s="871"/>
      <c r="DH88" s="871"/>
      <c r="DI88" s="871"/>
      <c r="DJ88" s="871"/>
      <c r="DK88" s="871"/>
      <c r="DL88" s="871"/>
      <c r="DM88" s="871"/>
      <c r="DN88" s="871"/>
      <c r="DO88" s="871"/>
      <c r="DP88" s="871"/>
      <c r="DQ88" s="871"/>
      <c r="DR88" s="871"/>
      <c r="DS88" s="871"/>
      <c r="DT88" s="871"/>
      <c r="DU88" s="871"/>
      <c r="DV88" s="871"/>
      <c r="DW88" s="871"/>
      <c r="DX88" s="871"/>
      <c r="DY88" s="871"/>
      <c r="DZ88" s="871"/>
      <c r="EA88" s="871"/>
      <c r="EB88" s="871"/>
      <c r="EC88" s="871"/>
      <c r="ED88" s="871"/>
      <c r="EE88" s="871"/>
      <c r="EF88" s="871"/>
      <c r="EG88" s="871"/>
      <c r="EH88" s="871"/>
      <c r="EI88" s="871"/>
      <c r="EJ88" s="871"/>
      <c r="EK88" s="871"/>
      <c r="EL88" s="871"/>
      <c r="EM88" s="871"/>
      <c r="EN88" s="871"/>
      <c r="EO88" s="871"/>
      <c r="EP88" s="871"/>
      <c r="EQ88" s="871"/>
      <c r="ER88" s="871"/>
      <c r="ES88" s="871"/>
      <c r="ET88" s="871"/>
      <c r="EU88" s="871"/>
      <c r="EV88" s="871"/>
      <c r="EW88" s="871"/>
      <c r="EX88" s="871"/>
      <c r="EY88" s="871"/>
      <c r="EZ88" s="871"/>
      <c r="FA88" s="871"/>
      <c r="FB88" s="871"/>
      <c r="FC88" s="871"/>
      <c r="FD88" s="871"/>
      <c r="FE88" s="871"/>
      <c r="FF88" s="871"/>
      <c r="FG88" s="871"/>
      <c r="FH88" s="871"/>
      <c r="FI88" s="871"/>
      <c r="FJ88" s="871"/>
      <c r="FK88" s="871"/>
      <c r="FL88" s="871"/>
      <c r="FM88" s="871"/>
      <c r="FN88" s="871"/>
      <c r="FO88" s="871"/>
      <c r="FP88" s="871"/>
      <c r="FQ88" s="871"/>
      <c r="FR88" s="871"/>
      <c r="FS88" s="871"/>
      <c r="FT88" s="871"/>
      <c r="FU88" s="871"/>
      <c r="FV88" s="871"/>
      <c r="FW88" s="871"/>
      <c r="FX88" s="871"/>
      <c r="FY88" s="871"/>
      <c r="FZ88" s="871"/>
      <c r="GA88" s="871"/>
      <c r="GB88" s="871"/>
      <c r="GC88" s="871"/>
      <c r="GD88" s="871"/>
      <c r="GE88" s="871"/>
      <c r="GF88" s="871"/>
      <c r="GG88" s="871"/>
      <c r="GH88" s="871"/>
      <c r="GI88" s="871"/>
      <c r="GJ88" s="871"/>
      <c r="GK88" s="871"/>
      <c r="GL88" s="871"/>
      <c r="GM88" s="871"/>
      <c r="GN88" s="871"/>
      <c r="GO88" s="871"/>
      <c r="GP88" s="871"/>
      <c r="GQ88" s="871"/>
      <c r="GR88" s="871"/>
      <c r="GS88" s="871"/>
      <c r="GT88" s="871"/>
      <c r="GU88" s="871"/>
      <c r="GV88" s="871"/>
      <c r="GW88" s="871"/>
      <c r="GX88" s="871"/>
      <c r="GY88" s="871"/>
      <c r="GZ88" s="871"/>
      <c r="HA88" s="871"/>
      <c r="HB88" s="871"/>
      <c r="HC88" s="871"/>
      <c r="HD88" s="871"/>
      <c r="HE88" s="871"/>
      <c r="HF88" s="871"/>
      <c r="HG88" s="871"/>
      <c r="HH88" s="871"/>
      <c r="HI88" s="871"/>
      <c r="HJ88" s="871"/>
      <c r="HK88" s="871"/>
      <c r="HL88" s="871"/>
      <c r="HM88" s="871"/>
      <c r="HN88" s="871"/>
      <c r="HO88" s="871"/>
      <c r="HP88" s="871"/>
      <c r="HQ88" s="871"/>
      <c r="HR88" s="871"/>
      <c r="HS88" s="871"/>
      <c r="HT88" s="871"/>
      <c r="HU88" s="871"/>
      <c r="HV88" s="871"/>
      <c r="HW88" s="871"/>
      <c r="HX88" s="871"/>
      <c r="HY88" s="871"/>
      <c r="HZ88" s="871"/>
      <c r="IA88" s="871"/>
      <c r="IB88" s="871"/>
      <c r="IC88" s="871"/>
      <c r="ID88" s="871"/>
      <c r="IE88" s="871"/>
      <c r="IF88" s="871"/>
      <c r="IG88" s="871"/>
      <c r="IH88" s="871"/>
      <c r="II88" s="871"/>
      <c r="IJ88" s="871"/>
      <c r="IK88" s="871"/>
      <c r="IL88" s="871"/>
      <c r="IM88" s="871"/>
      <c r="IN88" s="871"/>
      <c r="IO88" s="871"/>
      <c r="IP88" s="871"/>
      <c r="IQ88" s="871"/>
      <c r="IR88" s="871"/>
      <c r="IS88" s="871"/>
      <c r="IT88" s="871"/>
      <c r="IU88" s="871"/>
      <c r="IV88" s="871"/>
    </row>
    <row r="89" spans="1:256" ht="146.25" customHeight="1">
      <c r="A89" s="1908" t="s">
        <v>412</v>
      </c>
      <c r="B89" s="1910" t="s">
        <v>413</v>
      </c>
      <c r="C89" s="1910" t="s">
        <v>215</v>
      </c>
      <c r="D89" s="1912" t="s">
        <v>580</v>
      </c>
      <c r="E89" s="1168" t="s">
        <v>601</v>
      </c>
      <c r="F89" s="1906" t="s">
        <v>591</v>
      </c>
      <c r="G89" s="1633">
        <v>54681642</v>
      </c>
      <c r="H89" s="1634">
        <v>0</v>
      </c>
      <c r="I89" s="1635">
        <v>0</v>
      </c>
      <c r="J89" s="1633">
        <f>2000000+170000</f>
        <v>2170000</v>
      </c>
      <c r="K89" s="1602">
        <v>2170000</v>
      </c>
      <c r="L89" s="1615">
        <f>K89/G89*100%</f>
        <v>0.03968425088624808</v>
      </c>
      <c r="M89" s="871"/>
      <c r="N89" s="871"/>
      <c r="O89" s="871"/>
      <c r="P89" s="871"/>
      <c r="Q89" s="871"/>
      <c r="R89" s="871"/>
      <c r="S89" s="871"/>
      <c r="T89" s="871"/>
      <c r="U89" s="871"/>
      <c r="V89" s="871"/>
      <c r="W89" s="871"/>
      <c r="X89" s="871"/>
      <c r="Y89" s="871"/>
      <c r="Z89" s="871"/>
      <c r="AA89" s="871"/>
      <c r="AB89" s="871"/>
      <c r="AC89" s="871"/>
      <c r="AD89" s="871"/>
      <c r="AE89" s="871"/>
      <c r="AF89" s="871"/>
      <c r="AG89" s="871"/>
      <c r="AH89" s="871"/>
      <c r="AI89" s="871"/>
      <c r="AJ89" s="871"/>
      <c r="AK89" s="871"/>
      <c r="AL89" s="871"/>
      <c r="AM89" s="871"/>
      <c r="AN89" s="871"/>
      <c r="AO89" s="871"/>
      <c r="AP89" s="871"/>
      <c r="AQ89" s="871"/>
      <c r="AR89" s="871"/>
      <c r="AS89" s="871"/>
      <c r="AT89" s="871"/>
      <c r="AU89" s="871"/>
      <c r="AV89" s="871"/>
      <c r="AW89" s="871"/>
      <c r="AX89" s="871"/>
      <c r="AY89" s="871"/>
      <c r="AZ89" s="871"/>
      <c r="BA89" s="871"/>
      <c r="BB89" s="871"/>
      <c r="BC89" s="871"/>
      <c r="BD89" s="871"/>
      <c r="BE89" s="871"/>
      <c r="BF89" s="871"/>
      <c r="BG89" s="871"/>
      <c r="BH89" s="871"/>
      <c r="BI89" s="871"/>
      <c r="BJ89" s="871"/>
      <c r="BK89" s="871"/>
      <c r="BL89" s="871"/>
      <c r="BM89" s="871"/>
      <c r="BN89" s="871"/>
      <c r="BO89" s="871"/>
      <c r="BP89" s="871"/>
      <c r="BQ89" s="871"/>
      <c r="BR89" s="871"/>
      <c r="BS89" s="871"/>
      <c r="BT89" s="871"/>
      <c r="BU89" s="871"/>
      <c r="BV89" s="871"/>
      <c r="BW89" s="871"/>
      <c r="BX89" s="871"/>
      <c r="BY89" s="871"/>
      <c r="BZ89" s="871"/>
      <c r="CA89" s="871"/>
      <c r="CB89" s="871"/>
      <c r="CC89" s="871"/>
      <c r="CD89" s="871"/>
      <c r="CE89" s="871"/>
      <c r="CF89" s="871"/>
      <c r="CG89" s="871"/>
      <c r="CH89" s="871"/>
      <c r="CI89" s="871"/>
      <c r="CJ89" s="871"/>
      <c r="CK89" s="871"/>
      <c r="CL89" s="871"/>
      <c r="CM89" s="871"/>
      <c r="CN89" s="871"/>
      <c r="CO89" s="871"/>
      <c r="CP89" s="871"/>
      <c r="CQ89" s="871"/>
      <c r="CR89" s="871"/>
      <c r="CS89" s="871"/>
      <c r="CT89" s="871"/>
      <c r="CU89" s="871"/>
      <c r="CV89" s="871"/>
      <c r="CW89" s="871"/>
      <c r="CX89" s="871"/>
      <c r="CY89" s="871"/>
      <c r="CZ89" s="871"/>
      <c r="DA89" s="871"/>
      <c r="DB89" s="871"/>
      <c r="DC89" s="871"/>
      <c r="DD89" s="871"/>
      <c r="DE89" s="871"/>
      <c r="DF89" s="871"/>
      <c r="DG89" s="871"/>
      <c r="DH89" s="871"/>
      <c r="DI89" s="871"/>
      <c r="DJ89" s="871"/>
      <c r="DK89" s="871"/>
      <c r="DL89" s="871"/>
      <c r="DM89" s="871"/>
      <c r="DN89" s="871"/>
      <c r="DO89" s="871"/>
      <c r="DP89" s="871"/>
      <c r="DQ89" s="871"/>
      <c r="DR89" s="871"/>
      <c r="DS89" s="871"/>
      <c r="DT89" s="871"/>
      <c r="DU89" s="871"/>
      <c r="DV89" s="871"/>
      <c r="DW89" s="871"/>
      <c r="DX89" s="871"/>
      <c r="DY89" s="871"/>
      <c r="DZ89" s="871"/>
      <c r="EA89" s="871"/>
      <c r="EB89" s="871"/>
      <c r="EC89" s="871"/>
      <c r="ED89" s="871"/>
      <c r="EE89" s="871"/>
      <c r="EF89" s="871"/>
      <c r="EG89" s="871"/>
      <c r="EH89" s="871"/>
      <c r="EI89" s="871"/>
      <c r="EJ89" s="871"/>
      <c r="EK89" s="871"/>
      <c r="EL89" s="871"/>
      <c r="EM89" s="871"/>
      <c r="EN89" s="871"/>
      <c r="EO89" s="871"/>
      <c r="EP89" s="871"/>
      <c r="EQ89" s="871"/>
      <c r="ER89" s="871"/>
      <c r="ES89" s="871"/>
      <c r="ET89" s="871"/>
      <c r="EU89" s="871"/>
      <c r="EV89" s="871"/>
      <c r="EW89" s="871"/>
      <c r="EX89" s="871"/>
      <c r="EY89" s="871"/>
      <c r="EZ89" s="871"/>
      <c r="FA89" s="871"/>
      <c r="FB89" s="871"/>
      <c r="FC89" s="871"/>
      <c r="FD89" s="871"/>
      <c r="FE89" s="871"/>
      <c r="FF89" s="871"/>
      <c r="FG89" s="871"/>
      <c r="FH89" s="871"/>
      <c r="FI89" s="871"/>
      <c r="FJ89" s="871"/>
      <c r="FK89" s="871"/>
      <c r="FL89" s="871"/>
      <c r="FM89" s="871"/>
      <c r="FN89" s="871"/>
      <c r="FO89" s="871"/>
      <c r="FP89" s="871"/>
      <c r="FQ89" s="871"/>
      <c r="FR89" s="871"/>
      <c r="FS89" s="871"/>
      <c r="FT89" s="871"/>
      <c r="FU89" s="871"/>
      <c r="FV89" s="871"/>
      <c r="FW89" s="871"/>
      <c r="FX89" s="871"/>
      <c r="FY89" s="871"/>
      <c r="FZ89" s="871"/>
      <c r="GA89" s="871"/>
      <c r="GB89" s="871"/>
      <c r="GC89" s="871"/>
      <c r="GD89" s="871"/>
      <c r="GE89" s="871"/>
      <c r="GF89" s="871"/>
      <c r="GG89" s="871"/>
      <c r="GH89" s="871"/>
      <c r="GI89" s="871"/>
      <c r="GJ89" s="871"/>
      <c r="GK89" s="871"/>
      <c r="GL89" s="871"/>
      <c r="GM89" s="871"/>
      <c r="GN89" s="871"/>
      <c r="GO89" s="871"/>
      <c r="GP89" s="871"/>
      <c r="GQ89" s="871"/>
      <c r="GR89" s="871"/>
      <c r="GS89" s="871"/>
      <c r="GT89" s="871"/>
      <c r="GU89" s="871"/>
      <c r="GV89" s="871"/>
      <c r="GW89" s="871"/>
      <c r="GX89" s="871"/>
      <c r="GY89" s="871"/>
      <c r="GZ89" s="871"/>
      <c r="HA89" s="871"/>
      <c r="HB89" s="871"/>
      <c r="HC89" s="871"/>
      <c r="HD89" s="871"/>
      <c r="HE89" s="871"/>
      <c r="HF89" s="871"/>
      <c r="HG89" s="871"/>
      <c r="HH89" s="871"/>
      <c r="HI89" s="871"/>
      <c r="HJ89" s="871"/>
      <c r="HK89" s="871"/>
      <c r="HL89" s="871"/>
      <c r="HM89" s="871"/>
      <c r="HN89" s="871"/>
      <c r="HO89" s="871"/>
      <c r="HP89" s="871"/>
      <c r="HQ89" s="871"/>
      <c r="HR89" s="871"/>
      <c r="HS89" s="871"/>
      <c r="HT89" s="871"/>
      <c r="HU89" s="871"/>
      <c r="HV89" s="871"/>
      <c r="HW89" s="871"/>
      <c r="HX89" s="871"/>
      <c r="HY89" s="871"/>
      <c r="HZ89" s="871"/>
      <c r="IA89" s="871"/>
      <c r="IB89" s="871"/>
      <c r="IC89" s="871"/>
      <c r="ID89" s="871"/>
      <c r="IE89" s="871"/>
      <c r="IF89" s="871"/>
      <c r="IG89" s="871"/>
      <c r="IH89" s="871"/>
      <c r="II89" s="871"/>
      <c r="IJ89" s="871"/>
      <c r="IK89" s="871"/>
      <c r="IL89" s="871"/>
      <c r="IM89" s="871"/>
      <c r="IN89" s="871"/>
      <c r="IO89" s="871"/>
      <c r="IP89" s="871"/>
      <c r="IQ89" s="871"/>
      <c r="IR89" s="871"/>
      <c r="IS89" s="871"/>
      <c r="IT89" s="871"/>
      <c r="IU89" s="871"/>
      <c r="IV89" s="871"/>
    </row>
    <row r="90" spans="1:256" ht="34.5" customHeight="1">
      <c r="A90" s="1921"/>
      <c r="B90" s="1922"/>
      <c r="C90" s="1922"/>
      <c r="D90" s="1923"/>
      <c r="E90" s="884" t="s">
        <v>592</v>
      </c>
      <c r="F90" s="1907"/>
      <c r="G90" s="1180">
        <v>2479764</v>
      </c>
      <c r="H90" s="1181"/>
      <c r="I90" s="1182"/>
      <c r="J90" s="1180">
        <v>2170000</v>
      </c>
      <c r="K90" s="1163">
        <v>2170000</v>
      </c>
      <c r="L90" s="1183">
        <v>1</v>
      </c>
      <c r="M90" s="871"/>
      <c r="N90" s="871"/>
      <c r="O90" s="871"/>
      <c r="P90" s="871"/>
      <c r="Q90" s="871"/>
      <c r="R90" s="871"/>
      <c r="S90" s="871"/>
      <c r="T90" s="871"/>
      <c r="U90" s="871"/>
      <c r="V90" s="871"/>
      <c r="W90" s="871"/>
      <c r="X90" s="871"/>
      <c r="Y90" s="871"/>
      <c r="Z90" s="871"/>
      <c r="AA90" s="871"/>
      <c r="AB90" s="871"/>
      <c r="AC90" s="871"/>
      <c r="AD90" s="871"/>
      <c r="AE90" s="871"/>
      <c r="AF90" s="871"/>
      <c r="AG90" s="871"/>
      <c r="AH90" s="871"/>
      <c r="AI90" s="871"/>
      <c r="AJ90" s="871"/>
      <c r="AK90" s="871"/>
      <c r="AL90" s="871"/>
      <c r="AM90" s="871"/>
      <c r="AN90" s="871"/>
      <c r="AO90" s="871"/>
      <c r="AP90" s="871"/>
      <c r="AQ90" s="871"/>
      <c r="AR90" s="871"/>
      <c r="AS90" s="871"/>
      <c r="AT90" s="871"/>
      <c r="AU90" s="871"/>
      <c r="AV90" s="871"/>
      <c r="AW90" s="871"/>
      <c r="AX90" s="871"/>
      <c r="AY90" s="871"/>
      <c r="AZ90" s="871"/>
      <c r="BA90" s="871"/>
      <c r="BB90" s="871"/>
      <c r="BC90" s="871"/>
      <c r="BD90" s="871"/>
      <c r="BE90" s="871"/>
      <c r="BF90" s="871"/>
      <c r="BG90" s="871"/>
      <c r="BH90" s="871"/>
      <c r="BI90" s="871"/>
      <c r="BJ90" s="871"/>
      <c r="BK90" s="871"/>
      <c r="BL90" s="871"/>
      <c r="BM90" s="871"/>
      <c r="BN90" s="871"/>
      <c r="BO90" s="871"/>
      <c r="BP90" s="871"/>
      <c r="BQ90" s="871"/>
      <c r="BR90" s="871"/>
      <c r="BS90" s="871"/>
      <c r="BT90" s="871"/>
      <c r="BU90" s="871"/>
      <c r="BV90" s="871"/>
      <c r="BW90" s="871"/>
      <c r="BX90" s="871"/>
      <c r="BY90" s="871"/>
      <c r="BZ90" s="871"/>
      <c r="CA90" s="871"/>
      <c r="CB90" s="871"/>
      <c r="CC90" s="871"/>
      <c r="CD90" s="871"/>
      <c r="CE90" s="871"/>
      <c r="CF90" s="871"/>
      <c r="CG90" s="871"/>
      <c r="CH90" s="871"/>
      <c r="CI90" s="871"/>
      <c r="CJ90" s="871"/>
      <c r="CK90" s="871"/>
      <c r="CL90" s="871"/>
      <c r="CM90" s="871"/>
      <c r="CN90" s="871"/>
      <c r="CO90" s="871"/>
      <c r="CP90" s="871"/>
      <c r="CQ90" s="871"/>
      <c r="CR90" s="871"/>
      <c r="CS90" s="871"/>
      <c r="CT90" s="871"/>
      <c r="CU90" s="871"/>
      <c r="CV90" s="871"/>
      <c r="CW90" s="871"/>
      <c r="CX90" s="871"/>
      <c r="CY90" s="871"/>
      <c r="CZ90" s="871"/>
      <c r="DA90" s="871"/>
      <c r="DB90" s="871"/>
      <c r="DC90" s="871"/>
      <c r="DD90" s="871"/>
      <c r="DE90" s="871"/>
      <c r="DF90" s="871"/>
      <c r="DG90" s="871"/>
      <c r="DH90" s="871"/>
      <c r="DI90" s="871"/>
      <c r="DJ90" s="871"/>
      <c r="DK90" s="871"/>
      <c r="DL90" s="871"/>
      <c r="DM90" s="871"/>
      <c r="DN90" s="871"/>
      <c r="DO90" s="871"/>
      <c r="DP90" s="871"/>
      <c r="DQ90" s="871"/>
      <c r="DR90" s="871"/>
      <c r="DS90" s="871"/>
      <c r="DT90" s="871"/>
      <c r="DU90" s="871"/>
      <c r="DV90" s="871"/>
      <c r="DW90" s="871"/>
      <c r="DX90" s="871"/>
      <c r="DY90" s="871"/>
      <c r="DZ90" s="871"/>
      <c r="EA90" s="871"/>
      <c r="EB90" s="871"/>
      <c r="EC90" s="871"/>
      <c r="ED90" s="871"/>
      <c r="EE90" s="871"/>
      <c r="EF90" s="871"/>
      <c r="EG90" s="871"/>
      <c r="EH90" s="871"/>
      <c r="EI90" s="871"/>
      <c r="EJ90" s="871"/>
      <c r="EK90" s="871"/>
      <c r="EL90" s="871"/>
      <c r="EM90" s="871"/>
      <c r="EN90" s="871"/>
      <c r="EO90" s="871"/>
      <c r="EP90" s="871"/>
      <c r="EQ90" s="871"/>
      <c r="ER90" s="871"/>
      <c r="ES90" s="871"/>
      <c r="ET90" s="871"/>
      <c r="EU90" s="871"/>
      <c r="EV90" s="871"/>
      <c r="EW90" s="871"/>
      <c r="EX90" s="871"/>
      <c r="EY90" s="871"/>
      <c r="EZ90" s="871"/>
      <c r="FA90" s="871"/>
      <c r="FB90" s="871"/>
      <c r="FC90" s="871"/>
      <c r="FD90" s="871"/>
      <c r="FE90" s="871"/>
      <c r="FF90" s="871"/>
      <c r="FG90" s="871"/>
      <c r="FH90" s="871"/>
      <c r="FI90" s="871"/>
      <c r="FJ90" s="871"/>
      <c r="FK90" s="871"/>
      <c r="FL90" s="871"/>
      <c r="FM90" s="871"/>
      <c r="FN90" s="871"/>
      <c r="FO90" s="871"/>
      <c r="FP90" s="871"/>
      <c r="FQ90" s="871"/>
      <c r="FR90" s="871"/>
      <c r="FS90" s="871"/>
      <c r="FT90" s="871"/>
      <c r="FU90" s="871"/>
      <c r="FV90" s="871"/>
      <c r="FW90" s="871"/>
      <c r="FX90" s="871"/>
      <c r="FY90" s="871"/>
      <c r="FZ90" s="871"/>
      <c r="GA90" s="871"/>
      <c r="GB90" s="871"/>
      <c r="GC90" s="871"/>
      <c r="GD90" s="871"/>
      <c r="GE90" s="871"/>
      <c r="GF90" s="871"/>
      <c r="GG90" s="871"/>
      <c r="GH90" s="871"/>
      <c r="GI90" s="871"/>
      <c r="GJ90" s="871"/>
      <c r="GK90" s="871"/>
      <c r="GL90" s="871"/>
      <c r="GM90" s="871"/>
      <c r="GN90" s="871"/>
      <c r="GO90" s="871"/>
      <c r="GP90" s="871"/>
      <c r="GQ90" s="871"/>
      <c r="GR90" s="871"/>
      <c r="GS90" s="871"/>
      <c r="GT90" s="871"/>
      <c r="GU90" s="871"/>
      <c r="GV90" s="871"/>
      <c r="GW90" s="871"/>
      <c r="GX90" s="871"/>
      <c r="GY90" s="871"/>
      <c r="GZ90" s="871"/>
      <c r="HA90" s="871"/>
      <c r="HB90" s="871"/>
      <c r="HC90" s="871"/>
      <c r="HD90" s="871"/>
      <c r="HE90" s="871"/>
      <c r="HF90" s="871"/>
      <c r="HG90" s="871"/>
      <c r="HH90" s="871"/>
      <c r="HI90" s="871"/>
      <c r="HJ90" s="871"/>
      <c r="HK90" s="871"/>
      <c r="HL90" s="871"/>
      <c r="HM90" s="871"/>
      <c r="HN90" s="871"/>
      <c r="HO90" s="871"/>
      <c r="HP90" s="871"/>
      <c r="HQ90" s="871"/>
      <c r="HR90" s="871"/>
      <c r="HS90" s="871"/>
      <c r="HT90" s="871"/>
      <c r="HU90" s="871"/>
      <c r="HV90" s="871"/>
      <c r="HW90" s="871"/>
      <c r="HX90" s="871"/>
      <c r="HY90" s="871"/>
      <c r="HZ90" s="871"/>
      <c r="IA90" s="871"/>
      <c r="IB90" s="871"/>
      <c r="IC90" s="871"/>
      <c r="ID90" s="871"/>
      <c r="IE90" s="871"/>
      <c r="IF90" s="871"/>
      <c r="IG90" s="871"/>
      <c r="IH90" s="871"/>
      <c r="II90" s="871"/>
      <c r="IJ90" s="871"/>
      <c r="IK90" s="871"/>
      <c r="IL90" s="871"/>
      <c r="IM90" s="871"/>
      <c r="IN90" s="871"/>
      <c r="IO90" s="871"/>
      <c r="IP90" s="871"/>
      <c r="IQ90" s="871"/>
      <c r="IR90" s="871"/>
      <c r="IS90" s="871"/>
      <c r="IT90" s="871"/>
      <c r="IU90" s="871"/>
      <c r="IV90" s="871"/>
    </row>
    <row r="91" spans="1:256" ht="46.5">
      <c r="A91" s="1900" t="s">
        <v>414</v>
      </c>
      <c r="B91" s="1902" t="s">
        <v>288</v>
      </c>
      <c r="C91" s="1902" t="s">
        <v>214</v>
      </c>
      <c r="D91" s="1904" t="s">
        <v>415</v>
      </c>
      <c r="E91" s="876" t="s">
        <v>602</v>
      </c>
      <c r="F91" s="1906" t="s">
        <v>587</v>
      </c>
      <c r="G91" s="885">
        <v>7511969</v>
      </c>
      <c r="H91" s="1636">
        <v>3870015</v>
      </c>
      <c r="I91" s="992">
        <f>H91/G91</f>
        <v>0.5151798416633508</v>
      </c>
      <c r="J91" s="877">
        <f>4443182-907522</f>
        <v>3535660</v>
      </c>
      <c r="K91" s="870">
        <v>2500511.1</v>
      </c>
      <c r="L91" s="1162">
        <f>(H91+K91)/G91*100%</f>
        <v>0.8480501051055988</v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  <c r="IU91" s="63"/>
      <c r="IV91" s="63"/>
    </row>
    <row r="92" spans="1:256" ht="46.5">
      <c r="A92" s="1901"/>
      <c r="B92" s="1903"/>
      <c r="C92" s="1903"/>
      <c r="D92" s="1905"/>
      <c r="E92" s="886" t="s">
        <v>589</v>
      </c>
      <c r="F92" s="1907"/>
      <c r="G92" s="887">
        <v>102564</v>
      </c>
      <c r="H92" s="847"/>
      <c r="I92" s="888"/>
      <c r="J92" s="889">
        <v>102564</v>
      </c>
      <c r="K92" s="875">
        <v>91028.22</v>
      </c>
      <c r="L92" s="1165">
        <v>1</v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  <c r="IU92" s="63"/>
      <c r="IV92" s="63"/>
    </row>
    <row r="93" spans="1:256" ht="116.25">
      <c r="A93" s="1900" t="s">
        <v>414</v>
      </c>
      <c r="B93" s="1902" t="s">
        <v>288</v>
      </c>
      <c r="C93" s="1902" t="s">
        <v>214</v>
      </c>
      <c r="D93" s="1904" t="s">
        <v>415</v>
      </c>
      <c r="E93" s="1637" t="s">
        <v>780</v>
      </c>
      <c r="F93" s="1916" t="s">
        <v>676</v>
      </c>
      <c r="G93" s="885">
        <v>26419493</v>
      </c>
      <c r="H93" s="832">
        <v>0</v>
      </c>
      <c r="I93" s="1184">
        <v>0</v>
      </c>
      <c r="J93" s="1265">
        <v>751850</v>
      </c>
      <c r="K93" s="1601"/>
      <c r="L93" s="1162">
        <v>0</v>
      </c>
      <c r="M93" s="871"/>
      <c r="N93" s="871"/>
      <c r="O93" s="871"/>
      <c r="P93" s="871"/>
      <c r="Q93" s="871"/>
      <c r="R93" s="871"/>
      <c r="S93" s="871"/>
      <c r="T93" s="871"/>
      <c r="U93" s="871"/>
      <c r="V93" s="871"/>
      <c r="W93" s="871"/>
      <c r="X93" s="871"/>
      <c r="Y93" s="871"/>
      <c r="Z93" s="871"/>
      <c r="AA93" s="871"/>
      <c r="AB93" s="871"/>
      <c r="AC93" s="871"/>
      <c r="AD93" s="871"/>
      <c r="AE93" s="871"/>
      <c r="AF93" s="871"/>
      <c r="AG93" s="871"/>
      <c r="AH93" s="871"/>
      <c r="AI93" s="871"/>
      <c r="AJ93" s="871"/>
      <c r="AK93" s="871"/>
      <c r="AL93" s="871"/>
      <c r="AM93" s="871"/>
      <c r="AN93" s="871"/>
      <c r="AO93" s="871"/>
      <c r="AP93" s="871"/>
      <c r="AQ93" s="871"/>
      <c r="AR93" s="871"/>
      <c r="AS93" s="871"/>
      <c r="AT93" s="871"/>
      <c r="AU93" s="871"/>
      <c r="AV93" s="871"/>
      <c r="AW93" s="871"/>
      <c r="AX93" s="871"/>
      <c r="AY93" s="871"/>
      <c r="AZ93" s="871"/>
      <c r="BA93" s="871"/>
      <c r="BB93" s="871"/>
      <c r="BC93" s="871"/>
      <c r="BD93" s="871"/>
      <c r="BE93" s="871"/>
      <c r="BF93" s="871"/>
      <c r="BG93" s="871"/>
      <c r="BH93" s="871"/>
      <c r="BI93" s="871"/>
      <c r="BJ93" s="871"/>
      <c r="BK93" s="871"/>
      <c r="BL93" s="871"/>
      <c r="BM93" s="871"/>
      <c r="BN93" s="871"/>
      <c r="BO93" s="871"/>
      <c r="BP93" s="871"/>
      <c r="BQ93" s="871"/>
      <c r="BR93" s="871"/>
      <c r="BS93" s="871"/>
      <c r="BT93" s="871"/>
      <c r="BU93" s="871"/>
      <c r="BV93" s="871"/>
      <c r="BW93" s="871"/>
      <c r="BX93" s="871"/>
      <c r="BY93" s="871"/>
      <c r="BZ93" s="871"/>
      <c r="CA93" s="871"/>
      <c r="CB93" s="871"/>
      <c r="CC93" s="871"/>
      <c r="CD93" s="871"/>
      <c r="CE93" s="871"/>
      <c r="CF93" s="871"/>
      <c r="CG93" s="871"/>
      <c r="CH93" s="871"/>
      <c r="CI93" s="871"/>
      <c r="CJ93" s="871"/>
      <c r="CK93" s="871"/>
      <c r="CL93" s="871"/>
      <c r="CM93" s="871"/>
      <c r="CN93" s="871"/>
      <c r="CO93" s="871"/>
      <c r="CP93" s="871"/>
      <c r="CQ93" s="871"/>
      <c r="CR93" s="871"/>
      <c r="CS93" s="871"/>
      <c r="CT93" s="871"/>
      <c r="CU93" s="871"/>
      <c r="CV93" s="871"/>
      <c r="CW93" s="871"/>
      <c r="CX93" s="871"/>
      <c r="CY93" s="871"/>
      <c r="CZ93" s="871"/>
      <c r="DA93" s="871"/>
      <c r="DB93" s="871"/>
      <c r="DC93" s="871"/>
      <c r="DD93" s="871"/>
      <c r="DE93" s="871"/>
      <c r="DF93" s="871"/>
      <c r="DG93" s="871"/>
      <c r="DH93" s="871"/>
      <c r="DI93" s="871"/>
      <c r="DJ93" s="871"/>
      <c r="DK93" s="871"/>
      <c r="DL93" s="871"/>
      <c r="DM93" s="871"/>
      <c r="DN93" s="871"/>
      <c r="DO93" s="871"/>
      <c r="DP93" s="871"/>
      <c r="DQ93" s="871"/>
      <c r="DR93" s="871"/>
      <c r="DS93" s="871"/>
      <c r="DT93" s="871"/>
      <c r="DU93" s="871"/>
      <c r="DV93" s="871"/>
      <c r="DW93" s="871"/>
      <c r="DX93" s="871"/>
      <c r="DY93" s="871"/>
      <c r="DZ93" s="871"/>
      <c r="EA93" s="871"/>
      <c r="EB93" s="871"/>
      <c r="EC93" s="871"/>
      <c r="ED93" s="871"/>
      <c r="EE93" s="871"/>
      <c r="EF93" s="871"/>
      <c r="EG93" s="871"/>
      <c r="EH93" s="871"/>
      <c r="EI93" s="871"/>
      <c r="EJ93" s="871"/>
      <c r="EK93" s="871"/>
      <c r="EL93" s="871"/>
      <c r="EM93" s="871"/>
      <c r="EN93" s="871"/>
      <c r="EO93" s="871"/>
      <c r="EP93" s="871"/>
      <c r="EQ93" s="871"/>
      <c r="ER93" s="871"/>
      <c r="ES93" s="871"/>
      <c r="ET93" s="871"/>
      <c r="EU93" s="871"/>
      <c r="EV93" s="871"/>
      <c r="EW93" s="871"/>
      <c r="EX93" s="871"/>
      <c r="EY93" s="871"/>
      <c r="EZ93" s="871"/>
      <c r="FA93" s="871"/>
      <c r="FB93" s="871"/>
      <c r="FC93" s="871"/>
      <c r="FD93" s="871"/>
      <c r="FE93" s="871"/>
      <c r="FF93" s="871"/>
      <c r="FG93" s="871"/>
      <c r="FH93" s="871"/>
      <c r="FI93" s="871"/>
      <c r="FJ93" s="871"/>
      <c r="FK93" s="871"/>
      <c r="FL93" s="871"/>
      <c r="FM93" s="871"/>
      <c r="FN93" s="871"/>
      <c r="FO93" s="871"/>
      <c r="FP93" s="871"/>
      <c r="FQ93" s="871"/>
      <c r="FR93" s="871"/>
      <c r="FS93" s="871"/>
      <c r="FT93" s="871"/>
      <c r="FU93" s="871"/>
      <c r="FV93" s="871"/>
      <c r="FW93" s="871"/>
      <c r="FX93" s="871"/>
      <c r="FY93" s="871"/>
      <c r="FZ93" s="871"/>
      <c r="GA93" s="871"/>
      <c r="GB93" s="871"/>
      <c r="GC93" s="871"/>
      <c r="GD93" s="871"/>
      <c r="GE93" s="871"/>
      <c r="GF93" s="871"/>
      <c r="GG93" s="871"/>
      <c r="GH93" s="871"/>
      <c r="GI93" s="871"/>
      <c r="GJ93" s="871"/>
      <c r="GK93" s="871"/>
      <c r="GL93" s="871"/>
      <c r="GM93" s="871"/>
      <c r="GN93" s="871"/>
      <c r="GO93" s="871"/>
      <c r="GP93" s="871"/>
      <c r="GQ93" s="871"/>
      <c r="GR93" s="871"/>
      <c r="GS93" s="871"/>
      <c r="GT93" s="871"/>
      <c r="GU93" s="871"/>
      <c r="GV93" s="871"/>
      <c r="GW93" s="871"/>
      <c r="GX93" s="871"/>
      <c r="GY93" s="871"/>
      <c r="GZ93" s="871"/>
      <c r="HA93" s="871"/>
      <c r="HB93" s="871"/>
      <c r="HC93" s="871"/>
      <c r="HD93" s="871"/>
      <c r="HE93" s="871"/>
      <c r="HF93" s="871"/>
      <c r="HG93" s="871"/>
      <c r="HH93" s="871"/>
      <c r="HI93" s="871"/>
      <c r="HJ93" s="871"/>
      <c r="HK93" s="871"/>
      <c r="HL93" s="871"/>
      <c r="HM93" s="871"/>
      <c r="HN93" s="871"/>
      <c r="HO93" s="871"/>
      <c r="HP93" s="871"/>
      <c r="HQ93" s="871"/>
      <c r="HR93" s="871"/>
      <c r="HS93" s="871"/>
      <c r="HT93" s="871"/>
      <c r="HU93" s="871"/>
      <c r="HV93" s="871"/>
      <c r="HW93" s="871"/>
      <c r="HX93" s="871"/>
      <c r="HY93" s="871"/>
      <c r="HZ93" s="871"/>
      <c r="IA93" s="871"/>
      <c r="IB93" s="871"/>
      <c r="IC93" s="871"/>
      <c r="ID93" s="871"/>
      <c r="IE93" s="871"/>
      <c r="IF93" s="871"/>
      <c r="IG93" s="871"/>
      <c r="IH93" s="871"/>
      <c r="II93" s="871"/>
      <c r="IJ93" s="871"/>
      <c r="IK93" s="871"/>
      <c r="IL93" s="871"/>
      <c r="IM93" s="871"/>
      <c r="IN93" s="871"/>
      <c r="IO93" s="871"/>
      <c r="IP93" s="871"/>
      <c r="IQ93" s="871"/>
      <c r="IR93" s="871"/>
      <c r="IS93" s="871"/>
      <c r="IT93" s="871"/>
      <c r="IU93" s="871"/>
      <c r="IV93" s="871"/>
    </row>
    <row r="94" spans="1:256" ht="20.25">
      <c r="A94" s="1901"/>
      <c r="B94" s="1903"/>
      <c r="C94" s="1903"/>
      <c r="D94" s="1905"/>
      <c r="E94" s="1624" t="s">
        <v>770</v>
      </c>
      <c r="F94" s="1917"/>
      <c r="G94" s="887">
        <v>751850</v>
      </c>
      <c r="H94" s="832">
        <v>0</v>
      </c>
      <c r="I94" s="1184">
        <v>0</v>
      </c>
      <c r="J94" s="889">
        <v>751850</v>
      </c>
      <c r="K94" s="875"/>
      <c r="L94" s="1165">
        <v>0</v>
      </c>
      <c r="M94" s="871"/>
      <c r="N94" s="871"/>
      <c r="O94" s="871"/>
      <c r="P94" s="871"/>
      <c r="Q94" s="871"/>
      <c r="R94" s="871"/>
      <c r="S94" s="871"/>
      <c r="T94" s="871"/>
      <c r="U94" s="871"/>
      <c r="V94" s="871"/>
      <c r="W94" s="871"/>
      <c r="X94" s="871"/>
      <c r="Y94" s="871"/>
      <c r="Z94" s="871"/>
      <c r="AA94" s="871"/>
      <c r="AB94" s="871"/>
      <c r="AC94" s="871"/>
      <c r="AD94" s="871"/>
      <c r="AE94" s="871"/>
      <c r="AF94" s="871"/>
      <c r="AG94" s="871"/>
      <c r="AH94" s="871"/>
      <c r="AI94" s="871"/>
      <c r="AJ94" s="871"/>
      <c r="AK94" s="871"/>
      <c r="AL94" s="871"/>
      <c r="AM94" s="871"/>
      <c r="AN94" s="871"/>
      <c r="AO94" s="871"/>
      <c r="AP94" s="871"/>
      <c r="AQ94" s="871"/>
      <c r="AR94" s="871"/>
      <c r="AS94" s="871"/>
      <c r="AT94" s="871"/>
      <c r="AU94" s="871"/>
      <c r="AV94" s="871"/>
      <c r="AW94" s="871"/>
      <c r="AX94" s="871"/>
      <c r="AY94" s="871"/>
      <c r="AZ94" s="871"/>
      <c r="BA94" s="871"/>
      <c r="BB94" s="871"/>
      <c r="BC94" s="871"/>
      <c r="BD94" s="871"/>
      <c r="BE94" s="871"/>
      <c r="BF94" s="871"/>
      <c r="BG94" s="871"/>
      <c r="BH94" s="871"/>
      <c r="BI94" s="871"/>
      <c r="BJ94" s="871"/>
      <c r="BK94" s="871"/>
      <c r="BL94" s="871"/>
      <c r="BM94" s="871"/>
      <c r="BN94" s="871"/>
      <c r="BO94" s="871"/>
      <c r="BP94" s="871"/>
      <c r="BQ94" s="871"/>
      <c r="BR94" s="871"/>
      <c r="BS94" s="871"/>
      <c r="BT94" s="871"/>
      <c r="BU94" s="871"/>
      <c r="BV94" s="871"/>
      <c r="BW94" s="871"/>
      <c r="BX94" s="871"/>
      <c r="BY94" s="871"/>
      <c r="BZ94" s="871"/>
      <c r="CA94" s="871"/>
      <c r="CB94" s="871"/>
      <c r="CC94" s="871"/>
      <c r="CD94" s="871"/>
      <c r="CE94" s="871"/>
      <c r="CF94" s="871"/>
      <c r="CG94" s="871"/>
      <c r="CH94" s="871"/>
      <c r="CI94" s="871"/>
      <c r="CJ94" s="871"/>
      <c r="CK94" s="871"/>
      <c r="CL94" s="871"/>
      <c r="CM94" s="871"/>
      <c r="CN94" s="871"/>
      <c r="CO94" s="871"/>
      <c r="CP94" s="871"/>
      <c r="CQ94" s="871"/>
      <c r="CR94" s="871"/>
      <c r="CS94" s="871"/>
      <c r="CT94" s="871"/>
      <c r="CU94" s="871"/>
      <c r="CV94" s="871"/>
      <c r="CW94" s="871"/>
      <c r="CX94" s="871"/>
      <c r="CY94" s="871"/>
      <c r="CZ94" s="871"/>
      <c r="DA94" s="871"/>
      <c r="DB94" s="871"/>
      <c r="DC94" s="871"/>
      <c r="DD94" s="871"/>
      <c r="DE94" s="871"/>
      <c r="DF94" s="871"/>
      <c r="DG94" s="871"/>
      <c r="DH94" s="871"/>
      <c r="DI94" s="871"/>
      <c r="DJ94" s="871"/>
      <c r="DK94" s="871"/>
      <c r="DL94" s="871"/>
      <c r="DM94" s="871"/>
      <c r="DN94" s="871"/>
      <c r="DO94" s="871"/>
      <c r="DP94" s="871"/>
      <c r="DQ94" s="871"/>
      <c r="DR94" s="871"/>
      <c r="DS94" s="871"/>
      <c r="DT94" s="871"/>
      <c r="DU94" s="871"/>
      <c r="DV94" s="871"/>
      <c r="DW94" s="871"/>
      <c r="DX94" s="871"/>
      <c r="DY94" s="871"/>
      <c r="DZ94" s="871"/>
      <c r="EA94" s="871"/>
      <c r="EB94" s="871"/>
      <c r="EC94" s="871"/>
      <c r="ED94" s="871"/>
      <c r="EE94" s="871"/>
      <c r="EF94" s="871"/>
      <c r="EG94" s="871"/>
      <c r="EH94" s="871"/>
      <c r="EI94" s="871"/>
      <c r="EJ94" s="871"/>
      <c r="EK94" s="871"/>
      <c r="EL94" s="871"/>
      <c r="EM94" s="871"/>
      <c r="EN94" s="871"/>
      <c r="EO94" s="871"/>
      <c r="EP94" s="871"/>
      <c r="EQ94" s="871"/>
      <c r="ER94" s="871"/>
      <c r="ES94" s="871"/>
      <c r="ET94" s="871"/>
      <c r="EU94" s="871"/>
      <c r="EV94" s="871"/>
      <c r="EW94" s="871"/>
      <c r="EX94" s="871"/>
      <c r="EY94" s="871"/>
      <c r="EZ94" s="871"/>
      <c r="FA94" s="871"/>
      <c r="FB94" s="871"/>
      <c r="FC94" s="871"/>
      <c r="FD94" s="871"/>
      <c r="FE94" s="871"/>
      <c r="FF94" s="871"/>
      <c r="FG94" s="871"/>
      <c r="FH94" s="871"/>
      <c r="FI94" s="871"/>
      <c r="FJ94" s="871"/>
      <c r="FK94" s="871"/>
      <c r="FL94" s="871"/>
      <c r="FM94" s="871"/>
      <c r="FN94" s="871"/>
      <c r="FO94" s="871"/>
      <c r="FP94" s="871"/>
      <c r="FQ94" s="871"/>
      <c r="FR94" s="871"/>
      <c r="FS94" s="871"/>
      <c r="FT94" s="871"/>
      <c r="FU94" s="871"/>
      <c r="FV94" s="871"/>
      <c r="FW94" s="871"/>
      <c r="FX94" s="871"/>
      <c r="FY94" s="871"/>
      <c r="FZ94" s="871"/>
      <c r="GA94" s="871"/>
      <c r="GB94" s="871"/>
      <c r="GC94" s="871"/>
      <c r="GD94" s="871"/>
      <c r="GE94" s="871"/>
      <c r="GF94" s="871"/>
      <c r="GG94" s="871"/>
      <c r="GH94" s="871"/>
      <c r="GI94" s="871"/>
      <c r="GJ94" s="871"/>
      <c r="GK94" s="871"/>
      <c r="GL94" s="871"/>
      <c r="GM94" s="871"/>
      <c r="GN94" s="871"/>
      <c r="GO94" s="871"/>
      <c r="GP94" s="871"/>
      <c r="GQ94" s="871"/>
      <c r="GR94" s="871"/>
      <c r="GS94" s="871"/>
      <c r="GT94" s="871"/>
      <c r="GU94" s="871"/>
      <c r="GV94" s="871"/>
      <c r="GW94" s="871"/>
      <c r="GX94" s="871"/>
      <c r="GY94" s="871"/>
      <c r="GZ94" s="871"/>
      <c r="HA94" s="871"/>
      <c r="HB94" s="871"/>
      <c r="HC94" s="871"/>
      <c r="HD94" s="871"/>
      <c r="HE94" s="871"/>
      <c r="HF94" s="871"/>
      <c r="HG94" s="871"/>
      <c r="HH94" s="871"/>
      <c r="HI94" s="871"/>
      <c r="HJ94" s="871"/>
      <c r="HK94" s="871"/>
      <c r="HL94" s="871"/>
      <c r="HM94" s="871"/>
      <c r="HN94" s="871"/>
      <c r="HO94" s="871"/>
      <c r="HP94" s="871"/>
      <c r="HQ94" s="871"/>
      <c r="HR94" s="871"/>
      <c r="HS94" s="871"/>
      <c r="HT94" s="871"/>
      <c r="HU94" s="871"/>
      <c r="HV94" s="871"/>
      <c r="HW94" s="871"/>
      <c r="HX94" s="871"/>
      <c r="HY94" s="871"/>
      <c r="HZ94" s="871"/>
      <c r="IA94" s="871"/>
      <c r="IB94" s="871"/>
      <c r="IC94" s="871"/>
      <c r="ID94" s="871"/>
      <c r="IE94" s="871"/>
      <c r="IF94" s="871"/>
      <c r="IG94" s="871"/>
      <c r="IH94" s="871"/>
      <c r="II94" s="871"/>
      <c r="IJ94" s="871"/>
      <c r="IK94" s="871"/>
      <c r="IL94" s="871"/>
      <c r="IM94" s="871"/>
      <c r="IN94" s="871"/>
      <c r="IO94" s="871"/>
      <c r="IP94" s="871"/>
      <c r="IQ94" s="871"/>
      <c r="IR94" s="871"/>
      <c r="IS94" s="871"/>
      <c r="IT94" s="871"/>
      <c r="IU94" s="871"/>
      <c r="IV94" s="871"/>
    </row>
    <row r="95" spans="1:256" ht="93">
      <c r="A95" s="1900" t="s">
        <v>416</v>
      </c>
      <c r="B95" s="1902" t="s">
        <v>114</v>
      </c>
      <c r="C95" s="1902" t="s">
        <v>198</v>
      </c>
      <c r="D95" s="1904" t="s">
        <v>417</v>
      </c>
      <c r="E95" s="876" t="s">
        <v>603</v>
      </c>
      <c r="F95" s="1906" t="s">
        <v>604</v>
      </c>
      <c r="G95" s="885">
        <v>1550395</v>
      </c>
      <c r="H95" s="832">
        <f>1043205+468060</f>
        <v>1511265</v>
      </c>
      <c r="I95" s="890">
        <v>1</v>
      </c>
      <c r="J95" s="891">
        <v>468060</v>
      </c>
      <c r="K95" s="869">
        <v>468059.33</v>
      </c>
      <c r="L95" s="1638">
        <f>100%</f>
        <v>1</v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  <c r="IU95" s="63"/>
      <c r="IV95" s="63"/>
    </row>
    <row r="96" spans="1:256" ht="46.5">
      <c r="A96" s="1901"/>
      <c r="B96" s="1903"/>
      <c r="C96" s="1903"/>
      <c r="D96" s="1905"/>
      <c r="E96" s="892" t="s">
        <v>586</v>
      </c>
      <c r="F96" s="1907"/>
      <c r="G96" s="893"/>
      <c r="H96" s="882"/>
      <c r="I96" s="894"/>
      <c r="J96" s="895">
        <v>468060</v>
      </c>
      <c r="K96" s="1639">
        <v>468059.33</v>
      </c>
      <c r="L96" s="1185">
        <v>1</v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  <c r="IU96" s="63"/>
      <c r="IV96" s="63"/>
    </row>
    <row r="97" spans="1:256" ht="93">
      <c r="A97" s="1680" t="s">
        <v>416</v>
      </c>
      <c r="B97" s="1681" t="s">
        <v>114</v>
      </c>
      <c r="C97" s="1681" t="s">
        <v>198</v>
      </c>
      <c r="D97" s="1682" t="s">
        <v>417</v>
      </c>
      <c r="E97" s="1168" t="s">
        <v>455</v>
      </c>
      <c r="F97" s="882" t="s">
        <v>587</v>
      </c>
      <c r="G97" s="885">
        <v>982460</v>
      </c>
      <c r="H97" s="832">
        <v>200000</v>
      </c>
      <c r="I97" s="992">
        <f>H97/G97</f>
        <v>0.20357062882967245</v>
      </c>
      <c r="J97" s="891">
        <v>782460</v>
      </c>
      <c r="K97" s="1748"/>
      <c r="L97" s="1162">
        <v>0.204</v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  <c r="IU97" s="63"/>
      <c r="IV97" s="63"/>
    </row>
    <row r="98" spans="1:256" ht="93.75" thickBot="1">
      <c r="A98" s="1675" t="s">
        <v>416</v>
      </c>
      <c r="B98" s="1676" t="s">
        <v>114</v>
      </c>
      <c r="C98" s="1676" t="s">
        <v>198</v>
      </c>
      <c r="D98" s="1677" t="s">
        <v>417</v>
      </c>
      <c r="E98" s="1735" t="s">
        <v>677</v>
      </c>
      <c r="F98" s="1684" t="s">
        <v>676</v>
      </c>
      <c r="G98" s="1736">
        <v>779558</v>
      </c>
      <c r="H98" s="846">
        <v>0</v>
      </c>
      <c r="I98" s="1737">
        <v>0</v>
      </c>
      <c r="J98" s="1738">
        <v>779558</v>
      </c>
      <c r="K98" s="1739">
        <v>756255.66</v>
      </c>
      <c r="L98" s="1740">
        <v>1</v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  <c r="IU98" s="63"/>
      <c r="IV98" s="63"/>
    </row>
    <row r="99" spans="1:256" ht="61.5" thickBot="1">
      <c r="A99" s="1758" t="s">
        <v>108</v>
      </c>
      <c r="B99" s="1565" t="s">
        <v>560</v>
      </c>
      <c r="C99" s="1566" t="s">
        <v>560</v>
      </c>
      <c r="D99" s="1572" t="s">
        <v>729</v>
      </c>
      <c r="E99" s="1741"/>
      <c r="F99" s="1742"/>
      <c r="G99" s="1743"/>
      <c r="H99" s="1568"/>
      <c r="I99" s="1744"/>
      <c r="J99" s="1745">
        <f>J100</f>
        <v>10025000</v>
      </c>
      <c r="K99" s="1745">
        <f>K100</f>
        <v>0</v>
      </c>
      <c r="L99" s="1746"/>
      <c r="M99" s="1142"/>
      <c r="N99" s="1142"/>
      <c r="O99" s="1142"/>
      <c r="P99" s="1142"/>
      <c r="Q99" s="1142"/>
      <c r="R99" s="1142"/>
      <c r="S99" s="1142"/>
      <c r="T99" s="1142"/>
      <c r="U99" s="1142"/>
      <c r="V99" s="1142"/>
      <c r="W99" s="1142"/>
      <c r="X99" s="1142"/>
      <c r="Y99" s="1142"/>
      <c r="Z99" s="1142"/>
      <c r="AA99" s="1142"/>
      <c r="AB99" s="1142"/>
      <c r="AC99" s="1142"/>
      <c r="AD99" s="1142"/>
      <c r="AE99" s="1142"/>
      <c r="AF99" s="1142"/>
      <c r="AG99" s="1142"/>
      <c r="AH99" s="1142"/>
      <c r="AI99" s="1142"/>
      <c r="AJ99" s="1142"/>
      <c r="AK99" s="1142"/>
      <c r="AL99" s="1142"/>
      <c r="AM99" s="1142"/>
      <c r="AN99" s="1142"/>
      <c r="AO99" s="1142"/>
      <c r="AP99" s="1142"/>
      <c r="AQ99" s="1142"/>
      <c r="AR99" s="1142"/>
      <c r="AS99" s="1142"/>
      <c r="AT99" s="1142"/>
      <c r="AU99" s="1142"/>
      <c r="AV99" s="1142"/>
      <c r="AW99" s="1142"/>
      <c r="AX99" s="1142"/>
      <c r="AY99" s="1142"/>
      <c r="AZ99" s="1142"/>
      <c r="BA99" s="1142"/>
      <c r="BB99" s="1142"/>
      <c r="BC99" s="1142"/>
      <c r="BD99" s="1142"/>
      <c r="BE99" s="1142"/>
      <c r="BF99" s="1142"/>
      <c r="BG99" s="1142"/>
      <c r="BH99" s="1142"/>
      <c r="BI99" s="1142"/>
      <c r="BJ99" s="1142"/>
      <c r="BK99" s="1142"/>
      <c r="BL99" s="1142"/>
      <c r="BM99" s="1142"/>
      <c r="BN99" s="1142"/>
      <c r="BO99" s="1142"/>
      <c r="BP99" s="1142"/>
      <c r="BQ99" s="1142"/>
      <c r="BR99" s="1142"/>
      <c r="BS99" s="1142"/>
      <c r="BT99" s="1142"/>
      <c r="BU99" s="1142"/>
      <c r="BV99" s="1142"/>
      <c r="BW99" s="1142"/>
      <c r="BX99" s="1142"/>
      <c r="BY99" s="1142"/>
      <c r="BZ99" s="1142"/>
      <c r="CA99" s="1142"/>
      <c r="CB99" s="1142"/>
      <c r="CC99" s="1142"/>
      <c r="CD99" s="1142"/>
      <c r="CE99" s="1142"/>
      <c r="CF99" s="1142"/>
      <c r="CG99" s="1142"/>
      <c r="CH99" s="1142"/>
      <c r="CI99" s="1142"/>
      <c r="CJ99" s="1142"/>
      <c r="CK99" s="1142"/>
      <c r="CL99" s="1142"/>
      <c r="CM99" s="1142"/>
      <c r="CN99" s="1142"/>
      <c r="CO99" s="1142"/>
      <c r="CP99" s="1142"/>
      <c r="CQ99" s="1142"/>
      <c r="CR99" s="1142"/>
      <c r="CS99" s="1142"/>
      <c r="CT99" s="1142"/>
      <c r="CU99" s="1142"/>
      <c r="CV99" s="1142"/>
      <c r="CW99" s="1142"/>
      <c r="CX99" s="1142"/>
      <c r="CY99" s="1142"/>
      <c r="CZ99" s="1142"/>
      <c r="DA99" s="1142"/>
      <c r="DB99" s="1142"/>
      <c r="DC99" s="1142"/>
      <c r="DD99" s="1142"/>
      <c r="DE99" s="1142"/>
      <c r="DF99" s="1142"/>
      <c r="DG99" s="1142"/>
      <c r="DH99" s="1142"/>
      <c r="DI99" s="1142"/>
      <c r="DJ99" s="1142"/>
      <c r="DK99" s="1142"/>
      <c r="DL99" s="1142"/>
      <c r="DM99" s="1142"/>
      <c r="DN99" s="1142"/>
      <c r="DO99" s="1142"/>
      <c r="DP99" s="1142"/>
      <c r="DQ99" s="1142"/>
      <c r="DR99" s="1142"/>
      <c r="DS99" s="1142"/>
      <c r="DT99" s="1142"/>
      <c r="DU99" s="1142"/>
      <c r="DV99" s="1142"/>
      <c r="DW99" s="1142"/>
      <c r="DX99" s="1142"/>
      <c r="DY99" s="1142"/>
      <c r="DZ99" s="1142"/>
      <c r="EA99" s="1142"/>
      <c r="EB99" s="1142"/>
      <c r="EC99" s="1142"/>
      <c r="ED99" s="1142"/>
      <c r="EE99" s="1142"/>
      <c r="EF99" s="1142"/>
      <c r="EG99" s="1142"/>
      <c r="EH99" s="1142"/>
      <c r="EI99" s="1142"/>
      <c r="EJ99" s="1142"/>
      <c r="EK99" s="1142"/>
      <c r="EL99" s="1142"/>
      <c r="EM99" s="1142"/>
      <c r="EN99" s="1142"/>
      <c r="EO99" s="1142"/>
      <c r="EP99" s="1142"/>
      <c r="EQ99" s="1142"/>
      <c r="ER99" s="1142"/>
      <c r="ES99" s="1142"/>
      <c r="ET99" s="1142"/>
      <c r="EU99" s="1142"/>
      <c r="EV99" s="1142"/>
      <c r="EW99" s="1142"/>
      <c r="EX99" s="1142"/>
      <c r="EY99" s="1142"/>
      <c r="EZ99" s="1142"/>
      <c r="FA99" s="1142"/>
      <c r="FB99" s="1142"/>
      <c r="FC99" s="1142"/>
      <c r="FD99" s="1142"/>
      <c r="FE99" s="1142"/>
      <c r="FF99" s="1142"/>
      <c r="FG99" s="1142"/>
      <c r="FH99" s="1142"/>
      <c r="FI99" s="1142"/>
      <c r="FJ99" s="1142"/>
      <c r="FK99" s="1142"/>
      <c r="FL99" s="1142"/>
      <c r="FM99" s="1142"/>
      <c r="FN99" s="1142"/>
      <c r="FO99" s="1142"/>
      <c r="FP99" s="1142"/>
      <c r="FQ99" s="1142"/>
      <c r="FR99" s="1142"/>
      <c r="FS99" s="1142"/>
      <c r="FT99" s="1142"/>
      <c r="FU99" s="1142"/>
      <c r="FV99" s="1142"/>
      <c r="FW99" s="1142"/>
      <c r="FX99" s="1142"/>
      <c r="FY99" s="1142"/>
      <c r="FZ99" s="1142"/>
      <c r="GA99" s="1142"/>
      <c r="GB99" s="1142"/>
      <c r="GC99" s="1142"/>
      <c r="GD99" s="1142"/>
      <c r="GE99" s="1142"/>
      <c r="GF99" s="1142"/>
      <c r="GG99" s="1142"/>
      <c r="GH99" s="1142"/>
      <c r="GI99" s="1142"/>
      <c r="GJ99" s="1142"/>
      <c r="GK99" s="1142"/>
      <c r="GL99" s="1142"/>
      <c r="GM99" s="1142"/>
      <c r="GN99" s="1142"/>
      <c r="GO99" s="1142"/>
      <c r="GP99" s="1142"/>
      <c r="GQ99" s="1142"/>
      <c r="GR99" s="1142"/>
      <c r="GS99" s="1142"/>
      <c r="GT99" s="1142"/>
      <c r="GU99" s="1142"/>
      <c r="GV99" s="1142"/>
      <c r="GW99" s="1142"/>
      <c r="GX99" s="1142"/>
      <c r="GY99" s="1142"/>
      <c r="GZ99" s="1142"/>
      <c r="HA99" s="1142"/>
      <c r="HB99" s="1142"/>
      <c r="HC99" s="1142"/>
      <c r="HD99" s="1142"/>
      <c r="HE99" s="1142"/>
      <c r="HF99" s="1142"/>
      <c r="HG99" s="1142"/>
      <c r="HH99" s="1142"/>
      <c r="HI99" s="1142"/>
      <c r="HJ99" s="1142"/>
      <c r="HK99" s="1142"/>
      <c r="HL99" s="1142"/>
      <c r="HM99" s="1142"/>
      <c r="HN99" s="1142"/>
      <c r="HO99" s="1142"/>
      <c r="HP99" s="1142"/>
      <c r="HQ99" s="1142"/>
      <c r="HR99" s="1142"/>
      <c r="HS99" s="1142"/>
      <c r="HT99" s="1142"/>
      <c r="HU99" s="1142"/>
      <c r="HV99" s="1142"/>
      <c r="HW99" s="1142"/>
      <c r="HX99" s="1142"/>
      <c r="HY99" s="1142"/>
      <c r="HZ99" s="1142"/>
      <c r="IA99" s="1142"/>
      <c r="IB99" s="1142"/>
      <c r="IC99" s="1142"/>
      <c r="ID99" s="1142"/>
      <c r="IE99" s="1142"/>
      <c r="IF99" s="1142"/>
      <c r="IG99" s="1142"/>
      <c r="IH99" s="1142"/>
      <c r="II99" s="1142"/>
      <c r="IJ99" s="1142"/>
      <c r="IK99" s="1142"/>
      <c r="IL99" s="1142"/>
      <c r="IM99" s="1142"/>
      <c r="IN99" s="1142"/>
      <c r="IO99" s="1142"/>
      <c r="IP99" s="1142"/>
      <c r="IQ99" s="1142"/>
      <c r="IR99" s="1142"/>
      <c r="IS99" s="1142"/>
      <c r="IT99" s="1142"/>
      <c r="IU99" s="1142"/>
      <c r="IV99" s="1142"/>
    </row>
    <row r="100" spans="1:256" ht="60.75">
      <c r="A100" s="1578" t="s">
        <v>109</v>
      </c>
      <c r="B100" s="1579" t="s">
        <v>560</v>
      </c>
      <c r="C100" s="1579" t="s">
        <v>560</v>
      </c>
      <c r="D100" s="1580" t="s">
        <v>729</v>
      </c>
      <c r="E100" s="1640"/>
      <c r="F100" s="1641"/>
      <c r="G100" s="1642"/>
      <c r="H100" s="1643"/>
      <c r="I100" s="1644"/>
      <c r="J100" s="1645">
        <f>J101</f>
        <v>10025000</v>
      </c>
      <c r="K100" s="1645">
        <f>K101</f>
        <v>0</v>
      </c>
      <c r="L100" s="1646"/>
      <c r="M100" s="1142"/>
      <c r="N100" s="1142"/>
      <c r="O100" s="1142"/>
      <c r="P100" s="1142"/>
      <c r="Q100" s="1142"/>
      <c r="R100" s="1142"/>
      <c r="S100" s="1142"/>
      <c r="T100" s="1142"/>
      <c r="U100" s="1142"/>
      <c r="V100" s="1142"/>
      <c r="W100" s="1142"/>
      <c r="X100" s="1142"/>
      <c r="Y100" s="1142"/>
      <c r="Z100" s="1142"/>
      <c r="AA100" s="1142"/>
      <c r="AB100" s="1142"/>
      <c r="AC100" s="1142"/>
      <c r="AD100" s="1142"/>
      <c r="AE100" s="1142"/>
      <c r="AF100" s="1142"/>
      <c r="AG100" s="1142"/>
      <c r="AH100" s="1142"/>
      <c r="AI100" s="1142"/>
      <c r="AJ100" s="1142"/>
      <c r="AK100" s="1142"/>
      <c r="AL100" s="1142"/>
      <c r="AM100" s="1142"/>
      <c r="AN100" s="1142"/>
      <c r="AO100" s="1142"/>
      <c r="AP100" s="1142"/>
      <c r="AQ100" s="1142"/>
      <c r="AR100" s="1142"/>
      <c r="AS100" s="1142"/>
      <c r="AT100" s="1142"/>
      <c r="AU100" s="1142"/>
      <c r="AV100" s="1142"/>
      <c r="AW100" s="1142"/>
      <c r="AX100" s="1142"/>
      <c r="AY100" s="1142"/>
      <c r="AZ100" s="1142"/>
      <c r="BA100" s="1142"/>
      <c r="BB100" s="1142"/>
      <c r="BC100" s="1142"/>
      <c r="BD100" s="1142"/>
      <c r="BE100" s="1142"/>
      <c r="BF100" s="1142"/>
      <c r="BG100" s="1142"/>
      <c r="BH100" s="1142"/>
      <c r="BI100" s="1142"/>
      <c r="BJ100" s="1142"/>
      <c r="BK100" s="1142"/>
      <c r="BL100" s="1142"/>
      <c r="BM100" s="1142"/>
      <c r="BN100" s="1142"/>
      <c r="BO100" s="1142"/>
      <c r="BP100" s="1142"/>
      <c r="BQ100" s="1142"/>
      <c r="BR100" s="1142"/>
      <c r="BS100" s="1142"/>
      <c r="BT100" s="1142"/>
      <c r="BU100" s="1142"/>
      <c r="BV100" s="1142"/>
      <c r="BW100" s="1142"/>
      <c r="BX100" s="1142"/>
      <c r="BY100" s="1142"/>
      <c r="BZ100" s="1142"/>
      <c r="CA100" s="1142"/>
      <c r="CB100" s="1142"/>
      <c r="CC100" s="1142"/>
      <c r="CD100" s="1142"/>
      <c r="CE100" s="1142"/>
      <c r="CF100" s="1142"/>
      <c r="CG100" s="1142"/>
      <c r="CH100" s="1142"/>
      <c r="CI100" s="1142"/>
      <c r="CJ100" s="1142"/>
      <c r="CK100" s="1142"/>
      <c r="CL100" s="1142"/>
      <c r="CM100" s="1142"/>
      <c r="CN100" s="1142"/>
      <c r="CO100" s="1142"/>
      <c r="CP100" s="1142"/>
      <c r="CQ100" s="1142"/>
      <c r="CR100" s="1142"/>
      <c r="CS100" s="1142"/>
      <c r="CT100" s="1142"/>
      <c r="CU100" s="1142"/>
      <c r="CV100" s="1142"/>
      <c r="CW100" s="1142"/>
      <c r="CX100" s="1142"/>
      <c r="CY100" s="1142"/>
      <c r="CZ100" s="1142"/>
      <c r="DA100" s="1142"/>
      <c r="DB100" s="1142"/>
      <c r="DC100" s="1142"/>
      <c r="DD100" s="1142"/>
      <c r="DE100" s="1142"/>
      <c r="DF100" s="1142"/>
      <c r="DG100" s="1142"/>
      <c r="DH100" s="1142"/>
      <c r="DI100" s="1142"/>
      <c r="DJ100" s="1142"/>
      <c r="DK100" s="1142"/>
      <c r="DL100" s="1142"/>
      <c r="DM100" s="1142"/>
      <c r="DN100" s="1142"/>
      <c r="DO100" s="1142"/>
      <c r="DP100" s="1142"/>
      <c r="DQ100" s="1142"/>
      <c r="DR100" s="1142"/>
      <c r="DS100" s="1142"/>
      <c r="DT100" s="1142"/>
      <c r="DU100" s="1142"/>
      <c r="DV100" s="1142"/>
      <c r="DW100" s="1142"/>
      <c r="DX100" s="1142"/>
      <c r="DY100" s="1142"/>
      <c r="DZ100" s="1142"/>
      <c r="EA100" s="1142"/>
      <c r="EB100" s="1142"/>
      <c r="EC100" s="1142"/>
      <c r="ED100" s="1142"/>
      <c r="EE100" s="1142"/>
      <c r="EF100" s="1142"/>
      <c r="EG100" s="1142"/>
      <c r="EH100" s="1142"/>
      <c r="EI100" s="1142"/>
      <c r="EJ100" s="1142"/>
      <c r="EK100" s="1142"/>
      <c r="EL100" s="1142"/>
      <c r="EM100" s="1142"/>
      <c r="EN100" s="1142"/>
      <c r="EO100" s="1142"/>
      <c r="EP100" s="1142"/>
      <c r="EQ100" s="1142"/>
      <c r="ER100" s="1142"/>
      <c r="ES100" s="1142"/>
      <c r="ET100" s="1142"/>
      <c r="EU100" s="1142"/>
      <c r="EV100" s="1142"/>
      <c r="EW100" s="1142"/>
      <c r="EX100" s="1142"/>
      <c r="EY100" s="1142"/>
      <c r="EZ100" s="1142"/>
      <c r="FA100" s="1142"/>
      <c r="FB100" s="1142"/>
      <c r="FC100" s="1142"/>
      <c r="FD100" s="1142"/>
      <c r="FE100" s="1142"/>
      <c r="FF100" s="1142"/>
      <c r="FG100" s="1142"/>
      <c r="FH100" s="1142"/>
      <c r="FI100" s="1142"/>
      <c r="FJ100" s="1142"/>
      <c r="FK100" s="1142"/>
      <c r="FL100" s="1142"/>
      <c r="FM100" s="1142"/>
      <c r="FN100" s="1142"/>
      <c r="FO100" s="1142"/>
      <c r="FP100" s="1142"/>
      <c r="FQ100" s="1142"/>
      <c r="FR100" s="1142"/>
      <c r="FS100" s="1142"/>
      <c r="FT100" s="1142"/>
      <c r="FU100" s="1142"/>
      <c r="FV100" s="1142"/>
      <c r="FW100" s="1142"/>
      <c r="FX100" s="1142"/>
      <c r="FY100" s="1142"/>
      <c r="FZ100" s="1142"/>
      <c r="GA100" s="1142"/>
      <c r="GB100" s="1142"/>
      <c r="GC100" s="1142"/>
      <c r="GD100" s="1142"/>
      <c r="GE100" s="1142"/>
      <c r="GF100" s="1142"/>
      <c r="GG100" s="1142"/>
      <c r="GH100" s="1142"/>
      <c r="GI100" s="1142"/>
      <c r="GJ100" s="1142"/>
      <c r="GK100" s="1142"/>
      <c r="GL100" s="1142"/>
      <c r="GM100" s="1142"/>
      <c r="GN100" s="1142"/>
      <c r="GO100" s="1142"/>
      <c r="GP100" s="1142"/>
      <c r="GQ100" s="1142"/>
      <c r="GR100" s="1142"/>
      <c r="GS100" s="1142"/>
      <c r="GT100" s="1142"/>
      <c r="GU100" s="1142"/>
      <c r="GV100" s="1142"/>
      <c r="GW100" s="1142"/>
      <c r="GX100" s="1142"/>
      <c r="GY100" s="1142"/>
      <c r="GZ100" s="1142"/>
      <c r="HA100" s="1142"/>
      <c r="HB100" s="1142"/>
      <c r="HC100" s="1142"/>
      <c r="HD100" s="1142"/>
      <c r="HE100" s="1142"/>
      <c r="HF100" s="1142"/>
      <c r="HG100" s="1142"/>
      <c r="HH100" s="1142"/>
      <c r="HI100" s="1142"/>
      <c r="HJ100" s="1142"/>
      <c r="HK100" s="1142"/>
      <c r="HL100" s="1142"/>
      <c r="HM100" s="1142"/>
      <c r="HN100" s="1142"/>
      <c r="HO100" s="1142"/>
      <c r="HP100" s="1142"/>
      <c r="HQ100" s="1142"/>
      <c r="HR100" s="1142"/>
      <c r="HS100" s="1142"/>
      <c r="HT100" s="1142"/>
      <c r="HU100" s="1142"/>
      <c r="HV100" s="1142"/>
      <c r="HW100" s="1142"/>
      <c r="HX100" s="1142"/>
      <c r="HY100" s="1142"/>
      <c r="HZ100" s="1142"/>
      <c r="IA100" s="1142"/>
      <c r="IB100" s="1142"/>
      <c r="IC100" s="1142"/>
      <c r="ID100" s="1142"/>
      <c r="IE100" s="1142"/>
      <c r="IF100" s="1142"/>
      <c r="IG100" s="1142"/>
      <c r="IH100" s="1142"/>
      <c r="II100" s="1142"/>
      <c r="IJ100" s="1142"/>
      <c r="IK100" s="1142"/>
      <c r="IL100" s="1142"/>
      <c r="IM100" s="1142"/>
      <c r="IN100" s="1142"/>
      <c r="IO100" s="1142"/>
      <c r="IP100" s="1142"/>
      <c r="IQ100" s="1142"/>
      <c r="IR100" s="1142"/>
      <c r="IS100" s="1142"/>
      <c r="IT100" s="1142"/>
      <c r="IU100" s="1142"/>
      <c r="IV100" s="1142"/>
    </row>
    <row r="101" spans="1:256" ht="70.5" thickBot="1">
      <c r="A101" s="1647" t="s">
        <v>699</v>
      </c>
      <c r="B101" s="1686" t="s">
        <v>700</v>
      </c>
      <c r="C101" s="1686" t="s">
        <v>215</v>
      </c>
      <c r="D101" s="1648" t="s">
        <v>701</v>
      </c>
      <c r="E101" s="1649" t="s">
        <v>781</v>
      </c>
      <c r="F101" s="1650"/>
      <c r="G101" s="1651"/>
      <c r="H101" s="1153"/>
      <c r="I101" s="1652"/>
      <c r="J101" s="1653">
        <v>10025000</v>
      </c>
      <c r="K101" s="1654"/>
      <c r="L101" s="1655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  <c r="IU101" s="63"/>
      <c r="IV101" s="63"/>
    </row>
    <row r="102" spans="1:256" ht="61.5" thickBot="1">
      <c r="A102" s="1565" t="s">
        <v>139</v>
      </c>
      <c r="B102" s="1566" t="s">
        <v>560</v>
      </c>
      <c r="C102" s="1566" t="s">
        <v>560</v>
      </c>
      <c r="D102" s="1567" t="s">
        <v>605</v>
      </c>
      <c r="E102" s="1656"/>
      <c r="F102" s="1657"/>
      <c r="G102" s="1658"/>
      <c r="H102" s="1659"/>
      <c r="I102" s="1660"/>
      <c r="J102" s="661">
        <f>J103</f>
        <v>61400</v>
      </c>
      <c r="K102" s="661">
        <f>K103</f>
        <v>45200</v>
      </c>
      <c r="L102" s="1661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</row>
    <row r="103" spans="1:256" ht="60.75">
      <c r="A103" s="840" t="s">
        <v>140</v>
      </c>
      <c r="B103" s="841" t="s">
        <v>560</v>
      </c>
      <c r="C103" s="841" t="s">
        <v>560</v>
      </c>
      <c r="D103" s="1150" t="s">
        <v>605</v>
      </c>
      <c r="E103" s="896"/>
      <c r="F103" s="896"/>
      <c r="G103" s="897"/>
      <c r="H103" s="898"/>
      <c r="I103" s="899"/>
      <c r="J103" s="590">
        <f>SUM(J104:J104)</f>
        <v>61400</v>
      </c>
      <c r="K103" s="590">
        <f>SUM(K104:K104)</f>
        <v>45200</v>
      </c>
      <c r="L103" s="1166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</row>
    <row r="104" spans="1:256" ht="69.75">
      <c r="A104" s="1908">
        <v>3117660</v>
      </c>
      <c r="B104" s="1910">
        <v>7660</v>
      </c>
      <c r="C104" s="1910">
        <v>490</v>
      </c>
      <c r="D104" s="1912" t="s">
        <v>76</v>
      </c>
      <c r="E104" s="900" t="s">
        <v>606</v>
      </c>
      <c r="F104" s="1914"/>
      <c r="G104" s="901"/>
      <c r="H104" s="902"/>
      <c r="I104" s="903"/>
      <c r="J104" s="889">
        <f>J105+25200+16200</f>
        <v>61400</v>
      </c>
      <c r="K104" s="877">
        <v>45200</v>
      </c>
      <c r="L104" s="1749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</row>
    <row r="105" spans="1:256" ht="47.25" thickBot="1">
      <c r="A105" s="1909"/>
      <c r="B105" s="1911"/>
      <c r="C105" s="1911"/>
      <c r="D105" s="1913"/>
      <c r="E105" s="904" t="s">
        <v>586</v>
      </c>
      <c r="F105" s="1915"/>
      <c r="G105" s="901"/>
      <c r="H105" s="902"/>
      <c r="I105" s="903"/>
      <c r="J105" s="1662">
        <v>20000</v>
      </c>
      <c r="K105" s="1663">
        <v>20000</v>
      </c>
      <c r="L105" s="1750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</row>
    <row r="106" spans="1:12" ht="21" thickBot="1">
      <c r="A106" s="905" t="s">
        <v>261</v>
      </c>
      <c r="B106" s="328" t="s">
        <v>261</v>
      </c>
      <c r="C106" s="328" t="s">
        <v>261</v>
      </c>
      <c r="D106" s="324" t="s">
        <v>315</v>
      </c>
      <c r="E106" s="329" t="s">
        <v>261</v>
      </c>
      <c r="F106" s="434" t="s">
        <v>261</v>
      </c>
      <c r="G106" s="330" t="s">
        <v>261</v>
      </c>
      <c r="H106" s="330" t="s">
        <v>261</v>
      </c>
      <c r="I106" s="330" t="s">
        <v>261</v>
      </c>
      <c r="J106" s="906">
        <f>J41+J36+J28+J14+J102+J23+J33+J99</f>
        <v>122134022</v>
      </c>
      <c r="K106" s="906">
        <f>K41+K36+K28+K14+K102+K23+K33+K99</f>
        <v>50881331.20999999</v>
      </c>
      <c r="L106" s="1186" t="s">
        <v>261</v>
      </c>
    </row>
    <row r="107" spans="1:256" ht="20.25">
      <c r="A107" s="908"/>
      <c r="B107" s="909"/>
      <c r="C107" s="909"/>
      <c r="D107" s="910"/>
      <c r="E107" s="911"/>
      <c r="F107" s="470"/>
      <c r="G107" s="912"/>
      <c r="H107" s="912"/>
      <c r="I107" s="912"/>
      <c r="J107" s="913"/>
      <c r="K107" s="1187"/>
      <c r="L107" s="914"/>
      <c r="M107" s="914"/>
      <c r="N107" s="914"/>
      <c r="O107" s="914"/>
      <c r="P107" s="914"/>
      <c r="Q107" s="914"/>
      <c r="R107" s="914"/>
      <c r="S107" s="914"/>
      <c r="T107" s="914"/>
      <c r="U107" s="914"/>
      <c r="V107" s="914"/>
      <c r="W107" s="914"/>
      <c r="X107" s="914"/>
      <c r="Y107" s="914"/>
      <c r="Z107" s="914"/>
      <c r="AA107" s="914"/>
      <c r="AB107" s="914"/>
      <c r="AC107" s="914"/>
      <c r="AD107" s="914"/>
      <c r="AE107" s="914"/>
      <c r="AF107" s="914"/>
      <c r="AG107" s="914"/>
      <c r="AH107" s="914"/>
      <c r="AI107" s="914"/>
      <c r="AJ107" s="914"/>
      <c r="AK107" s="914"/>
      <c r="AL107" s="914"/>
      <c r="AM107" s="914"/>
      <c r="AN107" s="914"/>
      <c r="AO107" s="914"/>
      <c r="AP107" s="914"/>
      <c r="AQ107" s="914"/>
      <c r="AR107" s="914"/>
      <c r="AS107" s="914"/>
      <c r="AT107" s="914"/>
      <c r="AU107" s="914"/>
      <c r="AV107" s="914"/>
      <c r="AW107" s="914"/>
      <c r="AX107" s="914"/>
      <c r="AY107" s="914"/>
      <c r="AZ107" s="914"/>
      <c r="BA107" s="914"/>
      <c r="BB107" s="914"/>
      <c r="BC107" s="914"/>
      <c r="BD107" s="914"/>
      <c r="BE107" s="914"/>
      <c r="BF107" s="914"/>
      <c r="BG107" s="914"/>
      <c r="BH107" s="914"/>
      <c r="BI107" s="914"/>
      <c r="BJ107" s="914"/>
      <c r="BK107" s="914"/>
      <c r="BL107" s="914"/>
      <c r="BM107" s="914"/>
      <c r="BN107" s="914"/>
      <c r="BO107" s="914"/>
      <c r="BP107" s="914"/>
      <c r="BQ107" s="914"/>
      <c r="BR107" s="914"/>
      <c r="BS107" s="914"/>
      <c r="BT107" s="914"/>
      <c r="BU107" s="914"/>
      <c r="BV107" s="914"/>
      <c r="BW107" s="914"/>
      <c r="BX107" s="914"/>
      <c r="BY107" s="914"/>
      <c r="BZ107" s="914"/>
      <c r="CA107" s="914"/>
      <c r="CB107" s="914"/>
      <c r="CC107" s="914"/>
      <c r="CD107" s="914"/>
      <c r="CE107" s="914"/>
      <c r="CF107" s="914"/>
      <c r="CG107" s="914"/>
      <c r="CH107" s="914"/>
      <c r="CI107" s="914"/>
      <c r="CJ107" s="914"/>
      <c r="CK107" s="914"/>
      <c r="CL107" s="914"/>
      <c r="CM107" s="914"/>
      <c r="CN107" s="914"/>
      <c r="CO107" s="914"/>
      <c r="CP107" s="914"/>
      <c r="CQ107" s="914"/>
      <c r="CR107" s="914"/>
      <c r="CS107" s="914"/>
      <c r="CT107" s="914"/>
      <c r="CU107" s="914"/>
      <c r="CV107" s="914"/>
      <c r="CW107" s="914"/>
      <c r="CX107" s="914"/>
      <c r="CY107" s="914"/>
      <c r="CZ107" s="914"/>
      <c r="DA107" s="914"/>
      <c r="DB107" s="914"/>
      <c r="DC107" s="914"/>
      <c r="DD107" s="914"/>
      <c r="DE107" s="914"/>
      <c r="DF107" s="914"/>
      <c r="DG107" s="914"/>
      <c r="DH107" s="914"/>
      <c r="DI107" s="914"/>
      <c r="DJ107" s="914"/>
      <c r="DK107" s="914"/>
      <c r="DL107" s="914"/>
      <c r="DM107" s="914"/>
      <c r="DN107" s="914"/>
      <c r="DO107" s="914"/>
      <c r="DP107" s="914"/>
      <c r="DQ107" s="914"/>
      <c r="DR107" s="914"/>
      <c r="DS107" s="914"/>
      <c r="DT107" s="914"/>
      <c r="DU107" s="914"/>
      <c r="DV107" s="914"/>
      <c r="DW107" s="914"/>
      <c r="DX107" s="914"/>
      <c r="DY107" s="914"/>
      <c r="DZ107" s="914"/>
      <c r="EA107" s="914"/>
      <c r="EB107" s="914"/>
      <c r="EC107" s="914"/>
      <c r="ED107" s="914"/>
      <c r="EE107" s="914"/>
      <c r="EF107" s="914"/>
      <c r="EG107" s="914"/>
      <c r="EH107" s="914"/>
      <c r="EI107" s="914"/>
      <c r="EJ107" s="914"/>
      <c r="EK107" s="914"/>
      <c r="EL107" s="914"/>
      <c r="EM107" s="914"/>
      <c r="EN107" s="914"/>
      <c r="EO107" s="914"/>
      <c r="EP107" s="914"/>
      <c r="EQ107" s="914"/>
      <c r="ER107" s="914"/>
      <c r="ES107" s="914"/>
      <c r="ET107" s="914"/>
      <c r="EU107" s="914"/>
      <c r="EV107" s="914"/>
      <c r="EW107" s="914"/>
      <c r="EX107" s="914"/>
      <c r="EY107" s="914"/>
      <c r="EZ107" s="914"/>
      <c r="FA107" s="914"/>
      <c r="FB107" s="914"/>
      <c r="FC107" s="914"/>
      <c r="FD107" s="914"/>
      <c r="FE107" s="914"/>
      <c r="FF107" s="914"/>
      <c r="FG107" s="914"/>
      <c r="FH107" s="914"/>
      <c r="FI107" s="914"/>
      <c r="FJ107" s="914"/>
      <c r="FK107" s="914"/>
      <c r="FL107" s="914"/>
      <c r="FM107" s="914"/>
      <c r="FN107" s="914"/>
      <c r="FO107" s="914"/>
      <c r="FP107" s="914"/>
      <c r="FQ107" s="914"/>
      <c r="FR107" s="914"/>
      <c r="FS107" s="914"/>
      <c r="FT107" s="914"/>
      <c r="FU107" s="914"/>
      <c r="FV107" s="914"/>
      <c r="FW107" s="914"/>
      <c r="FX107" s="914"/>
      <c r="FY107" s="914"/>
      <c r="FZ107" s="914"/>
      <c r="GA107" s="914"/>
      <c r="GB107" s="914"/>
      <c r="GC107" s="914"/>
      <c r="GD107" s="914"/>
      <c r="GE107" s="914"/>
      <c r="GF107" s="914"/>
      <c r="GG107" s="914"/>
      <c r="GH107" s="914"/>
      <c r="GI107" s="914"/>
      <c r="GJ107" s="914"/>
      <c r="GK107" s="914"/>
      <c r="GL107" s="914"/>
      <c r="GM107" s="914"/>
      <c r="GN107" s="914"/>
      <c r="GO107" s="914"/>
      <c r="GP107" s="914"/>
      <c r="GQ107" s="914"/>
      <c r="GR107" s="914"/>
      <c r="GS107" s="914"/>
      <c r="GT107" s="914"/>
      <c r="GU107" s="914"/>
      <c r="GV107" s="914"/>
      <c r="GW107" s="914"/>
      <c r="GX107" s="914"/>
      <c r="GY107" s="914"/>
      <c r="GZ107" s="914"/>
      <c r="HA107" s="914"/>
      <c r="HB107" s="914"/>
      <c r="HC107" s="914"/>
      <c r="HD107" s="914"/>
      <c r="HE107" s="914"/>
      <c r="HF107" s="914"/>
      <c r="HG107" s="914"/>
      <c r="HH107" s="914"/>
      <c r="HI107" s="914"/>
      <c r="HJ107" s="914"/>
      <c r="HK107" s="914"/>
      <c r="HL107" s="914"/>
      <c r="HM107" s="914"/>
      <c r="HN107" s="914"/>
      <c r="HO107" s="914"/>
      <c r="HP107" s="914"/>
      <c r="HQ107" s="914"/>
      <c r="HR107" s="914"/>
      <c r="HS107" s="914"/>
      <c r="HT107" s="914"/>
      <c r="HU107" s="914"/>
      <c r="HV107" s="914"/>
      <c r="HW107" s="914"/>
      <c r="HX107" s="914"/>
      <c r="HY107" s="914"/>
      <c r="HZ107" s="914"/>
      <c r="IA107" s="914"/>
      <c r="IB107" s="914"/>
      <c r="IC107" s="914"/>
      <c r="ID107" s="914"/>
      <c r="IE107" s="914"/>
      <c r="IF107" s="914"/>
      <c r="IG107" s="914"/>
      <c r="IH107" s="914"/>
      <c r="II107" s="914"/>
      <c r="IJ107" s="914"/>
      <c r="IK107" s="914"/>
      <c r="IL107" s="914"/>
      <c r="IM107" s="914"/>
      <c r="IN107" s="914"/>
      <c r="IO107" s="914"/>
      <c r="IP107" s="914"/>
      <c r="IQ107" s="914"/>
      <c r="IR107" s="914"/>
      <c r="IS107" s="914"/>
      <c r="IT107" s="914"/>
      <c r="IU107" s="914"/>
      <c r="IV107" s="914"/>
    </row>
    <row r="108" spans="1:256" ht="19.5">
      <c r="A108" s="1807" t="s">
        <v>554</v>
      </c>
      <c r="B108" s="1807"/>
      <c r="C108" s="1807"/>
      <c r="D108" s="1807"/>
      <c r="E108" s="915"/>
      <c r="F108" s="915"/>
      <c r="G108" s="915"/>
      <c r="H108" s="915"/>
      <c r="I108" s="915"/>
      <c r="J108" s="915" t="s">
        <v>607</v>
      </c>
      <c r="K108" s="1188"/>
      <c r="L108" s="916"/>
      <c r="M108" s="915"/>
      <c r="N108" s="915"/>
      <c r="O108" s="917"/>
      <c r="P108" s="918"/>
      <c r="Q108" s="402"/>
      <c r="R108" s="402"/>
      <c r="S108" s="402"/>
      <c r="T108" s="402"/>
      <c r="U108" s="402"/>
      <c r="V108" s="402"/>
      <c r="W108" s="402"/>
      <c r="X108" s="402"/>
      <c r="Y108" s="402"/>
      <c r="Z108" s="402"/>
      <c r="AA108" s="402"/>
      <c r="AB108" s="402"/>
      <c r="AC108" s="402"/>
      <c r="AD108" s="402"/>
      <c r="AE108" s="402"/>
      <c r="AF108" s="402"/>
      <c r="AG108" s="402"/>
      <c r="AH108" s="402"/>
      <c r="AI108" s="402"/>
      <c r="AJ108" s="402"/>
      <c r="AK108" s="402"/>
      <c r="AL108" s="402"/>
      <c r="AM108" s="402"/>
      <c r="AN108" s="402"/>
      <c r="AO108" s="402"/>
      <c r="AP108" s="402"/>
      <c r="AQ108" s="402"/>
      <c r="AR108" s="402"/>
      <c r="AS108" s="402"/>
      <c r="AT108" s="402"/>
      <c r="AU108" s="402"/>
      <c r="AV108" s="402"/>
      <c r="AW108" s="402"/>
      <c r="AX108" s="402"/>
      <c r="AY108" s="402"/>
      <c r="AZ108" s="402"/>
      <c r="BA108" s="402"/>
      <c r="BB108" s="402"/>
      <c r="BC108" s="402"/>
      <c r="BD108" s="402"/>
      <c r="BE108" s="402"/>
      <c r="BF108" s="402"/>
      <c r="BG108" s="402"/>
      <c r="BH108" s="402"/>
      <c r="BI108" s="402"/>
      <c r="BJ108" s="402"/>
      <c r="BK108" s="402"/>
      <c r="BL108" s="402"/>
      <c r="BM108" s="402"/>
      <c r="BN108" s="402"/>
      <c r="BO108" s="402"/>
      <c r="BP108" s="402"/>
      <c r="BQ108" s="402"/>
      <c r="BR108" s="402"/>
      <c r="BS108" s="402"/>
      <c r="BT108" s="402"/>
      <c r="BU108" s="402"/>
      <c r="BV108" s="402"/>
      <c r="BW108" s="402"/>
      <c r="BX108" s="402"/>
      <c r="BY108" s="402"/>
      <c r="BZ108" s="402"/>
      <c r="CA108" s="402"/>
      <c r="CB108" s="402"/>
      <c r="CC108" s="402"/>
      <c r="CD108" s="402"/>
      <c r="CE108" s="402"/>
      <c r="CF108" s="402"/>
      <c r="CG108" s="402"/>
      <c r="CH108" s="402"/>
      <c r="CI108" s="402"/>
      <c r="CJ108" s="402"/>
      <c r="CK108" s="402"/>
      <c r="CL108" s="402"/>
      <c r="CM108" s="402"/>
      <c r="CN108" s="402"/>
      <c r="CO108" s="402"/>
      <c r="CP108" s="402"/>
      <c r="CQ108" s="402"/>
      <c r="CR108" s="402"/>
      <c r="CS108" s="402"/>
      <c r="CT108" s="402"/>
      <c r="CU108" s="402"/>
      <c r="CV108" s="402"/>
      <c r="CW108" s="402"/>
      <c r="CX108" s="402"/>
      <c r="CY108" s="402"/>
      <c r="CZ108" s="402"/>
      <c r="DA108" s="402"/>
      <c r="DB108" s="402"/>
      <c r="DC108" s="402"/>
      <c r="DD108" s="402"/>
      <c r="DE108" s="402"/>
      <c r="DF108" s="402"/>
      <c r="DG108" s="402"/>
      <c r="DH108" s="402"/>
      <c r="DI108" s="402"/>
      <c r="DJ108" s="402"/>
      <c r="DK108" s="402"/>
      <c r="DL108" s="402"/>
      <c r="DM108" s="402"/>
      <c r="DN108" s="402"/>
      <c r="DO108" s="402"/>
      <c r="DP108" s="402"/>
      <c r="DQ108" s="402"/>
      <c r="DR108" s="402"/>
      <c r="DS108" s="402"/>
      <c r="DT108" s="402"/>
      <c r="DU108" s="402"/>
      <c r="DV108" s="402"/>
      <c r="DW108" s="402"/>
      <c r="DX108" s="402"/>
      <c r="DY108" s="402"/>
      <c r="DZ108" s="402"/>
      <c r="EA108" s="402"/>
      <c r="EB108" s="402"/>
      <c r="EC108" s="402"/>
      <c r="ED108" s="402"/>
      <c r="EE108" s="402"/>
      <c r="EF108" s="402"/>
      <c r="EG108" s="402"/>
      <c r="EH108" s="402"/>
      <c r="EI108" s="402"/>
      <c r="EJ108" s="402"/>
      <c r="EK108" s="402"/>
      <c r="EL108" s="402"/>
      <c r="EM108" s="402"/>
      <c r="EN108" s="402"/>
      <c r="EO108" s="402"/>
      <c r="EP108" s="402"/>
      <c r="EQ108" s="402"/>
      <c r="ER108" s="402"/>
      <c r="ES108" s="402"/>
      <c r="ET108" s="402"/>
      <c r="EU108" s="402"/>
      <c r="EV108" s="402"/>
      <c r="EW108" s="402"/>
      <c r="EX108" s="402"/>
      <c r="EY108" s="402"/>
      <c r="EZ108" s="402"/>
      <c r="FA108" s="402"/>
      <c r="FB108" s="402"/>
      <c r="FC108" s="402"/>
      <c r="FD108" s="402"/>
      <c r="FE108" s="402"/>
      <c r="FF108" s="402"/>
      <c r="FG108" s="402"/>
      <c r="FH108" s="402"/>
      <c r="FI108" s="402"/>
      <c r="FJ108" s="402"/>
      <c r="FK108" s="402"/>
      <c r="FL108" s="402"/>
      <c r="FM108" s="402"/>
      <c r="FN108" s="402"/>
      <c r="FO108" s="402"/>
      <c r="FP108" s="402"/>
      <c r="FQ108" s="402"/>
      <c r="FR108" s="402"/>
      <c r="FS108" s="402"/>
      <c r="FT108" s="402"/>
      <c r="FU108" s="402"/>
      <c r="FV108" s="402"/>
      <c r="FW108" s="402"/>
      <c r="FX108" s="402"/>
      <c r="FY108" s="402"/>
      <c r="FZ108" s="402"/>
      <c r="GA108" s="402"/>
      <c r="GB108" s="402"/>
      <c r="GC108" s="402"/>
      <c r="GD108" s="402"/>
      <c r="GE108" s="402"/>
      <c r="GF108" s="402"/>
      <c r="GG108" s="402"/>
      <c r="GH108" s="402"/>
      <c r="GI108" s="402"/>
      <c r="GJ108" s="402"/>
      <c r="GK108" s="402"/>
      <c r="GL108" s="402"/>
      <c r="GM108" s="402"/>
      <c r="GN108" s="402"/>
      <c r="GO108" s="402"/>
      <c r="GP108" s="402"/>
      <c r="GQ108" s="402"/>
      <c r="GR108" s="402"/>
      <c r="GS108" s="402"/>
      <c r="GT108" s="402"/>
      <c r="GU108" s="402"/>
      <c r="GV108" s="402"/>
      <c r="GW108" s="402"/>
      <c r="GX108" s="402"/>
      <c r="GY108" s="402"/>
      <c r="GZ108" s="402"/>
      <c r="HA108" s="402"/>
      <c r="HB108" s="402"/>
      <c r="HC108" s="402"/>
      <c r="HD108" s="402"/>
      <c r="HE108" s="402"/>
      <c r="HF108" s="402"/>
      <c r="HG108" s="402"/>
      <c r="HH108" s="402"/>
      <c r="HI108" s="402"/>
      <c r="HJ108" s="402"/>
      <c r="HK108" s="402"/>
      <c r="HL108" s="402"/>
      <c r="HM108" s="402"/>
      <c r="HN108" s="402"/>
      <c r="HO108" s="402"/>
      <c r="HP108" s="402"/>
      <c r="HQ108" s="402"/>
      <c r="HR108" s="402"/>
      <c r="HS108" s="402"/>
      <c r="HT108" s="402"/>
      <c r="HU108" s="402"/>
      <c r="HV108" s="402"/>
      <c r="HW108" s="402"/>
      <c r="HX108" s="402"/>
      <c r="HY108" s="402"/>
      <c r="HZ108" s="402"/>
      <c r="IA108" s="402"/>
      <c r="IB108" s="402"/>
      <c r="IC108" s="402"/>
      <c r="ID108" s="402"/>
      <c r="IE108" s="402"/>
      <c r="IF108" s="402"/>
      <c r="IG108" s="402"/>
      <c r="IH108" s="402"/>
      <c r="II108" s="402"/>
      <c r="IJ108" s="402"/>
      <c r="IK108" s="402"/>
      <c r="IL108" s="402"/>
      <c r="IM108" s="402"/>
      <c r="IN108" s="402"/>
      <c r="IO108" s="402"/>
      <c r="IP108" s="402"/>
      <c r="IQ108" s="402"/>
      <c r="IR108" s="402"/>
      <c r="IS108" s="402"/>
      <c r="IT108" s="402"/>
      <c r="IU108" s="402"/>
      <c r="IV108" s="402"/>
    </row>
    <row r="109" spans="1:256" ht="15">
      <c r="A109" s="914"/>
      <c r="B109" s="1189"/>
      <c r="C109" s="1190"/>
      <c r="D109" s="1191"/>
      <c r="E109" s="1192"/>
      <c r="F109" s="1190"/>
      <c r="G109" s="1193"/>
      <c r="H109" s="1193"/>
      <c r="I109" s="1193"/>
      <c r="J109" s="1194"/>
      <c r="K109" s="1194"/>
      <c r="L109" s="914"/>
      <c r="M109" s="914"/>
      <c r="N109" s="914"/>
      <c r="O109" s="914"/>
      <c r="P109" s="914"/>
      <c r="Q109" s="914"/>
      <c r="R109" s="914"/>
      <c r="S109" s="914"/>
      <c r="T109" s="914"/>
      <c r="U109" s="914"/>
      <c r="V109" s="914"/>
      <c r="W109" s="914"/>
      <c r="X109" s="914"/>
      <c r="Y109" s="914"/>
      <c r="Z109" s="914"/>
      <c r="AA109" s="914"/>
      <c r="AB109" s="914"/>
      <c r="AC109" s="914"/>
      <c r="AD109" s="914"/>
      <c r="AE109" s="914"/>
      <c r="AF109" s="914"/>
      <c r="AG109" s="914"/>
      <c r="AH109" s="914"/>
      <c r="AI109" s="914"/>
      <c r="AJ109" s="914"/>
      <c r="AK109" s="914"/>
      <c r="AL109" s="914"/>
      <c r="AM109" s="914"/>
      <c r="AN109" s="914"/>
      <c r="AO109" s="914"/>
      <c r="AP109" s="914"/>
      <c r="AQ109" s="914"/>
      <c r="AR109" s="914"/>
      <c r="AS109" s="914"/>
      <c r="AT109" s="914"/>
      <c r="AU109" s="914"/>
      <c r="AV109" s="914"/>
      <c r="AW109" s="914"/>
      <c r="AX109" s="914"/>
      <c r="AY109" s="914"/>
      <c r="AZ109" s="914"/>
      <c r="BA109" s="914"/>
      <c r="BB109" s="914"/>
      <c r="BC109" s="914"/>
      <c r="BD109" s="914"/>
      <c r="BE109" s="914"/>
      <c r="BF109" s="914"/>
      <c r="BG109" s="914"/>
      <c r="BH109" s="914"/>
      <c r="BI109" s="914"/>
      <c r="BJ109" s="914"/>
      <c r="BK109" s="914"/>
      <c r="BL109" s="914"/>
      <c r="BM109" s="914"/>
      <c r="BN109" s="914"/>
      <c r="BO109" s="914"/>
      <c r="BP109" s="914"/>
      <c r="BQ109" s="914"/>
      <c r="BR109" s="914"/>
      <c r="BS109" s="914"/>
      <c r="BT109" s="914"/>
      <c r="BU109" s="914"/>
      <c r="BV109" s="914"/>
      <c r="BW109" s="914"/>
      <c r="BX109" s="914"/>
      <c r="BY109" s="914"/>
      <c r="BZ109" s="914"/>
      <c r="CA109" s="914"/>
      <c r="CB109" s="914"/>
      <c r="CC109" s="914"/>
      <c r="CD109" s="914"/>
      <c r="CE109" s="914"/>
      <c r="CF109" s="914"/>
      <c r="CG109" s="914"/>
      <c r="CH109" s="914"/>
      <c r="CI109" s="914"/>
      <c r="CJ109" s="914"/>
      <c r="CK109" s="914"/>
      <c r="CL109" s="914"/>
      <c r="CM109" s="914"/>
      <c r="CN109" s="914"/>
      <c r="CO109" s="914"/>
      <c r="CP109" s="914"/>
      <c r="CQ109" s="914"/>
      <c r="CR109" s="914"/>
      <c r="CS109" s="914"/>
      <c r="CT109" s="914"/>
      <c r="CU109" s="914"/>
      <c r="CV109" s="914"/>
      <c r="CW109" s="914"/>
      <c r="CX109" s="914"/>
      <c r="CY109" s="914"/>
      <c r="CZ109" s="914"/>
      <c r="DA109" s="914"/>
      <c r="DB109" s="914"/>
      <c r="DC109" s="914"/>
      <c r="DD109" s="914"/>
      <c r="DE109" s="914"/>
      <c r="DF109" s="914"/>
      <c r="DG109" s="914"/>
      <c r="DH109" s="914"/>
      <c r="DI109" s="914"/>
      <c r="DJ109" s="914"/>
      <c r="DK109" s="914"/>
      <c r="DL109" s="914"/>
      <c r="DM109" s="914"/>
      <c r="DN109" s="914"/>
      <c r="DO109" s="914"/>
      <c r="DP109" s="914"/>
      <c r="DQ109" s="914"/>
      <c r="DR109" s="914"/>
      <c r="DS109" s="914"/>
      <c r="DT109" s="914"/>
      <c r="DU109" s="914"/>
      <c r="DV109" s="914"/>
      <c r="DW109" s="914"/>
      <c r="DX109" s="914"/>
      <c r="DY109" s="914"/>
      <c r="DZ109" s="914"/>
      <c r="EA109" s="914"/>
      <c r="EB109" s="914"/>
      <c r="EC109" s="914"/>
      <c r="ED109" s="914"/>
      <c r="EE109" s="914"/>
      <c r="EF109" s="914"/>
      <c r="EG109" s="914"/>
      <c r="EH109" s="914"/>
      <c r="EI109" s="914"/>
      <c r="EJ109" s="914"/>
      <c r="EK109" s="914"/>
      <c r="EL109" s="914"/>
      <c r="EM109" s="914"/>
      <c r="EN109" s="914"/>
      <c r="EO109" s="914"/>
      <c r="EP109" s="914"/>
      <c r="EQ109" s="914"/>
      <c r="ER109" s="914"/>
      <c r="ES109" s="914"/>
      <c r="ET109" s="914"/>
      <c r="EU109" s="914"/>
      <c r="EV109" s="914"/>
      <c r="EW109" s="914"/>
      <c r="EX109" s="914"/>
      <c r="EY109" s="914"/>
      <c r="EZ109" s="914"/>
      <c r="FA109" s="914"/>
      <c r="FB109" s="914"/>
      <c r="FC109" s="914"/>
      <c r="FD109" s="914"/>
      <c r="FE109" s="914"/>
      <c r="FF109" s="914"/>
      <c r="FG109" s="914"/>
      <c r="FH109" s="914"/>
      <c r="FI109" s="914"/>
      <c r="FJ109" s="914"/>
      <c r="FK109" s="914"/>
      <c r="FL109" s="914"/>
      <c r="FM109" s="914"/>
      <c r="FN109" s="914"/>
      <c r="FO109" s="914"/>
      <c r="FP109" s="914"/>
      <c r="FQ109" s="914"/>
      <c r="FR109" s="914"/>
      <c r="FS109" s="914"/>
      <c r="FT109" s="914"/>
      <c r="FU109" s="914"/>
      <c r="FV109" s="914"/>
      <c r="FW109" s="914"/>
      <c r="FX109" s="914"/>
      <c r="FY109" s="914"/>
      <c r="FZ109" s="914"/>
      <c r="GA109" s="914"/>
      <c r="GB109" s="914"/>
      <c r="GC109" s="914"/>
      <c r="GD109" s="914"/>
      <c r="GE109" s="914"/>
      <c r="GF109" s="914"/>
      <c r="GG109" s="914"/>
      <c r="GH109" s="914"/>
      <c r="GI109" s="914"/>
      <c r="GJ109" s="914"/>
      <c r="GK109" s="914"/>
      <c r="GL109" s="914"/>
      <c r="GM109" s="914"/>
      <c r="GN109" s="914"/>
      <c r="GO109" s="914"/>
      <c r="GP109" s="914"/>
      <c r="GQ109" s="914"/>
      <c r="GR109" s="914"/>
      <c r="GS109" s="914"/>
      <c r="GT109" s="914"/>
      <c r="GU109" s="914"/>
      <c r="GV109" s="914"/>
      <c r="GW109" s="914"/>
      <c r="GX109" s="914"/>
      <c r="GY109" s="914"/>
      <c r="GZ109" s="914"/>
      <c r="HA109" s="914"/>
      <c r="HB109" s="914"/>
      <c r="HC109" s="914"/>
      <c r="HD109" s="914"/>
      <c r="HE109" s="914"/>
      <c r="HF109" s="914"/>
      <c r="HG109" s="914"/>
      <c r="HH109" s="914"/>
      <c r="HI109" s="914"/>
      <c r="HJ109" s="914"/>
      <c r="HK109" s="914"/>
      <c r="HL109" s="914"/>
      <c r="HM109" s="914"/>
      <c r="HN109" s="914"/>
      <c r="HO109" s="914"/>
      <c r="HP109" s="914"/>
      <c r="HQ109" s="914"/>
      <c r="HR109" s="914"/>
      <c r="HS109" s="914"/>
      <c r="HT109" s="914"/>
      <c r="HU109" s="914"/>
      <c r="HV109" s="914"/>
      <c r="HW109" s="914"/>
      <c r="HX109" s="914"/>
      <c r="HY109" s="914"/>
      <c r="HZ109" s="914"/>
      <c r="IA109" s="914"/>
      <c r="IB109" s="914"/>
      <c r="IC109" s="914"/>
      <c r="ID109" s="914"/>
      <c r="IE109" s="914"/>
      <c r="IF109" s="914"/>
      <c r="IG109" s="914"/>
      <c r="IH109" s="914"/>
      <c r="II109" s="914"/>
      <c r="IJ109" s="914"/>
      <c r="IK109" s="914"/>
      <c r="IL109" s="914"/>
      <c r="IM109" s="914"/>
      <c r="IN109" s="914"/>
      <c r="IO109" s="914"/>
      <c r="IP109" s="914"/>
      <c r="IQ109" s="914"/>
      <c r="IR109" s="914"/>
      <c r="IS109" s="914"/>
      <c r="IT109" s="914"/>
      <c r="IU109" s="914"/>
      <c r="IV109" s="914"/>
    </row>
    <row r="110" spans="1:256" ht="20.25">
      <c r="A110" s="1195"/>
      <c r="B110" s="1195"/>
      <c r="C110" s="1196"/>
      <c r="D110" s="1196"/>
      <c r="E110" s="1196"/>
      <c r="F110" s="1196"/>
      <c r="G110" s="1197"/>
      <c r="H110" s="1196"/>
      <c r="I110" s="1196"/>
      <c r="J110" s="1196"/>
      <c r="K110" s="1198"/>
      <c r="L110" s="1196"/>
      <c r="M110" s="1196"/>
      <c r="N110" s="1196"/>
      <c r="O110" s="1196"/>
      <c r="P110" s="1196"/>
      <c r="Q110" s="1196"/>
      <c r="R110" s="1196"/>
      <c r="S110" s="1196"/>
      <c r="T110" s="1196"/>
      <c r="U110" s="1196"/>
      <c r="V110" s="1196"/>
      <c r="W110" s="1196"/>
      <c r="X110" s="1196"/>
      <c r="Y110" s="1196"/>
      <c r="Z110" s="1196"/>
      <c r="AA110" s="1196"/>
      <c r="AB110" s="1196"/>
      <c r="AC110" s="1196"/>
      <c r="AD110" s="1196"/>
      <c r="AE110" s="1196"/>
      <c r="AF110" s="1196"/>
      <c r="AG110" s="1196"/>
      <c r="AH110" s="1196"/>
      <c r="AI110" s="1196"/>
      <c r="AJ110" s="1196"/>
      <c r="AK110" s="1196"/>
      <c r="AL110" s="1196"/>
      <c r="AM110" s="1196"/>
      <c r="AN110" s="1196"/>
      <c r="AO110" s="1196"/>
      <c r="AP110" s="1196"/>
      <c r="AQ110" s="1196"/>
      <c r="AR110" s="1196"/>
      <c r="AS110" s="1196"/>
      <c r="AT110" s="1196"/>
      <c r="AU110" s="1196"/>
      <c r="AV110" s="1196"/>
      <c r="AW110" s="1196"/>
      <c r="AX110" s="1196"/>
      <c r="AY110" s="1196"/>
      <c r="AZ110" s="1196"/>
      <c r="BA110" s="1196"/>
      <c r="BB110" s="1196"/>
      <c r="BC110" s="1196"/>
      <c r="BD110" s="1196"/>
      <c r="BE110" s="1196"/>
      <c r="BF110" s="1196"/>
      <c r="BG110" s="1196"/>
      <c r="BH110" s="1196"/>
      <c r="BI110" s="1196"/>
      <c r="BJ110" s="1196"/>
      <c r="BK110" s="1196"/>
      <c r="BL110" s="1196"/>
      <c r="BM110" s="1196"/>
      <c r="BN110" s="1196"/>
      <c r="BO110" s="1196"/>
      <c r="BP110" s="1196"/>
      <c r="BQ110" s="1196"/>
      <c r="BR110" s="1196"/>
      <c r="BS110" s="1196"/>
      <c r="BT110" s="1196"/>
      <c r="BU110" s="1196"/>
      <c r="BV110" s="1196"/>
      <c r="BW110" s="1196"/>
      <c r="BX110" s="1196"/>
      <c r="BY110" s="1196"/>
      <c r="BZ110" s="1196"/>
      <c r="CA110" s="1196"/>
      <c r="CB110" s="1196"/>
      <c r="CC110" s="1196"/>
      <c r="CD110" s="1196"/>
      <c r="CE110" s="1196"/>
      <c r="CF110" s="1196"/>
      <c r="CG110" s="1196"/>
      <c r="CH110" s="1196"/>
      <c r="CI110" s="1196"/>
      <c r="CJ110" s="1196"/>
      <c r="CK110" s="1196"/>
      <c r="CL110" s="1196"/>
      <c r="CM110" s="1196"/>
      <c r="CN110" s="1196"/>
      <c r="CO110" s="1196"/>
      <c r="CP110" s="1196"/>
      <c r="CQ110" s="1196"/>
      <c r="CR110" s="1196"/>
      <c r="CS110" s="1196"/>
      <c r="CT110" s="1196"/>
      <c r="CU110" s="1196"/>
      <c r="CV110" s="1196"/>
      <c r="CW110" s="1196"/>
      <c r="CX110" s="1196"/>
      <c r="CY110" s="1196"/>
      <c r="CZ110" s="1196"/>
      <c r="DA110" s="1196"/>
      <c r="DB110" s="1196"/>
      <c r="DC110" s="1196"/>
      <c r="DD110" s="1196"/>
      <c r="DE110" s="1196"/>
      <c r="DF110" s="1196"/>
      <c r="DG110" s="1196"/>
      <c r="DH110" s="1196"/>
      <c r="DI110" s="1196"/>
      <c r="DJ110" s="1196"/>
      <c r="DK110" s="1196"/>
      <c r="DL110" s="1196"/>
      <c r="DM110" s="1196"/>
      <c r="DN110" s="1196"/>
      <c r="DO110" s="1196"/>
      <c r="DP110" s="1196"/>
      <c r="DQ110" s="1196"/>
      <c r="DR110" s="1196"/>
      <c r="DS110" s="1196"/>
      <c r="DT110" s="1196"/>
      <c r="DU110" s="1196"/>
      <c r="DV110" s="1196"/>
      <c r="DW110" s="1196"/>
      <c r="DX110" s="1196"/>
      <c r="DY110" s="1196"/>
      <c r="DZ110" s="1196"/>
      <c r="EA110" s="1196"/>
      <c r="EB110" s="1196"/>
      <c r="EC110" s="1196"/>
      <c r="ED110" s="1196"/>
      <c r="EE110" s="1196"/>
      <c r="EF110" s="1196"/>
      <c r="EG110" s="1196"/>
      <c r="EH110" s="1196"/>
      <c r="EI110" s="1196"/>
      <c r="EJ110" s="1196"/>
      <c r="EK110" s="1196"/>
      <c r="EL110" s="1196"/>
      <c r="EM110" s="1196"/>
      <c r="EN110" s="1196"/>
      <c r="EO110" s="1196"/>
      <c r="EP110" s="1196"/>
      <c r="EQ110" s="1196"/>
      <c r="ER110" s="1196"/>
      <c r="ES110" s="1196"/>
      <c r="ET110" s="1196"/>
      <c r="EU110" s="1196"/>
      <c r="EV110" s="1196"/>
      <c r="EW110" s="1196"/>
      <c r="EX110" s="1196"/>
      <c r="EY110" s="1196"/>
      <c r="EZ110" s="1196"/>
      <c r="FA110" s="1196"/>
      <c r="FB110" s="1196"/>
      <c r="FC110" s="1196"/>
      <c r="FD110" s="1196"/>
      <c r="FE110" s="1196"/>
      <c r="FF110" s="1196"/>
      <c r="FG110" s="1196"/>
      <c r="FH110" s="1196"/>
      <c r="FI110" s="1196"/>
      <c r="FJ110" s="1196"/>
      <c r="FK110" s="1196"/>
      <c r="FL110" s="1196"/>
      <c r="FM110" s="1196"/>
      <c r="FN110" s="1196"/>
      <c r="FO110" s="1196"/>
      <c r="FP110" s="1196"/>
      <c r="FQ110" s="1196"/>
      <c r="FR110" s="1196"/>
      <c r="FS110" s="1196"/>
      <c r="FT110" s="1196"/>
      <c r="FU110" s="1196"/>
      <c r="FV110" s="1196"/>
      <c r="FW110" s="1196"/>
      <c r="FX110" s="1196"/>
      <c r="FY110" s="1196"/>
      <c r="FZ110" s="1196"/>
      <c r="GA110" s="1196"/>
      <c r="GB110" s="1196"/>
      <c r="GC110" s="1196"/>
      <c r="GD110" s="1196"/>
      <c r="GE110" s="1196"/>
      <c r="GF110" s="1196"/>
      <c r="GG110" s="1196"/>
      <c r="GH110" s="1196"/>
      <c r="GI110" s="1196"/>
      <c r="GJ110" s="1196"/>
      <c r="GK110" s="1196"/>
      <c r="GL110" s="1196"/>
      <c r="GM110" s="1196"/>
      <c r="GN110" s="1196"/>
      <c r="GO110" s="1196"/>
      <c r="GP110" s="1196"/>
      <c r="GQ110" s="1196"/>
      <c r="GR110" s="1196"/>
      <c r="GS110" s="1196"/>
      <c r="GT110" s="1196"/>
      <c r="GU110" s="1196"/>
      <c r="GV110" s="1196"/>
      <c r="GW110" s="1196"/>
      <c r="GX110" s="1196"/>
      <c r="GY110" s="1196"/>
      <c r="GZ110" s="1196"/>
      <c r="HA110" s="1196"/>
      <c r="HB110" s="1196"/>
      <c r="HC110" s="1196"/>
      <c r="HD110" s="1196"/>
      <c r="HE110" s="1196"/>
      <c r="HF110" s="1196"/>
      <c r="HG110" s="1196"/>
      <c r="HH110" s="1196"/>
      <c r="HI110" s="1196"/>
      <c r="HJ110" s="1196"/>
      <c r="HK110" s="1196"/>
      <c r="HL110" s="1196"/>
      <c r="HM110" s="1196"/>
      <c r="HN110" s="1196"/>
      <c r="HO110" s="1196"/>
      <c r="HP110" s="1196"/>
      <c r="HQ110" s="1196"/>
      <c r="HR110" s="1196"/>
      <c r="HS110" s="1196"/>
      <c r="HT110" s="1196"/>
      <c r="HU110" s="1196"/>
      <c r="HV110" s="1196"/>
      <c r="HW110" s="1196"/>
      <c r="HX110" s="1196"/>
      <c r="HY110" s="1196"/>
      <c r="HZ110" s="1196"/>
      <c r="IA110" s="1196"/>
      <c r="IB110" s="1196"/>
      <c r="IC110" s="1196"/>
      <c r="ID110" s="1196"/>
      <c r="IE110" s="1196"/>
      <c r="IF110" s="1196"/>
      <c r="IG110" s="1196"/>
      <c r="IH110" s="1196"/>
      <c r="II110" s="1196"/>
      <c r="IJ110" s="1196"/>
      <c r="IK110" s="1196"/>
      <c r="IL110" s="1196"/>
      <c r="IM110" s="1196"/>
      <c r="IN110" s="1196"/>
      <c r="IO110" s="1196"/>
      <c r="IP110" s="1196"/>
      <c r="IQ110" s="1196"/>
      <c r="IR110" s="1196"/>
      <c r="IS110" s="1196"/>
      <c r="IT110" s="1196"/>
      <c r="IU110" s="1196"/>
      <c r="IV110" s="1196"/>
    </row>
    <row r="111" spans="1:256" ht="21">
      <c r="A111" s="1199"/>
      <c r="B111" s="1199"/>
      <c r="C111" s="1008"/>
      <c r="D111" s="1008"/>
      <c r="E111" s="1008"/>
      <c r="F111" s="1008"/>
      <c r="G111" s="1008"/>
      <c r="H111" s="1008"/>
      <c r="I111" s="1008"/>
      <c r="J111" s="1008"/>
      <c r="K111" s="1200"/>
      <c r="L111" s="1008"/>
      <c r="M111" s="1008"/>
      <c r="N111" s="1008"/>
      <c r="O111" s="1008"/>
      <c r="P111" s="1008"/>
      <c r="Q111" s="1008"/>
      <c r="R111" s="1008"/>
      <c r="S111" s="1008"/>
      <c r="T111" s="1008"/>
      <c r="U111" s="1008"/>
      <c r="V111" s="1008"/>
      <c r="W111" s="1008"/>
      <c r="X111" s="1008"/>
      <c r="Y111" s="1008"/>
      <c r="Z111" s="1008"/>
      <c r="AA111" s="1008"/>
      <c r="AB111" s="1008"/>
      <c r="AC111" s="1008"/>
      <c r="AD111" s="1008"/>
      <c r="AE111" s="1008"/>
      <c r="AF111" s="1008"/>
      <c r="AG111" s="1008"/>
      <c r="AH111" s="1008"/>
      <c r="AI111" s="1008"/>
      <c r="AJ111" s="1008"/>
      <c r="AK111" s="1008"/>
      <c r="AL111" s="1008"/>
      <c r="AM111" s="1008"/>
      <c r="AN111" s="1008"/>
      <c r="AO111" s="1008"/>
      <c r="AP111" s="1008"/>
      <c r="AQ111" s="1008"/>
      <c r="AR111" s="1008"/>
      <c r="AS111" s="1008"/>
      <c r="AT111" s="1008"/>
      <c r="AU111" s="1008"/>
      <c r="AV111" s="1008"/>
      <c r="AW111" s="1008"/>
      <c r="AX111" s="1008"/>
      <c r="AY111" s="1008"/>
      <c r="AZ111" s="1008"/>
      <c r="BA111" s="1008"/>
      <c r="BB111" s="1008"/>
      <c r="BC111" s="1008"/>
      <c r="BD111" s="1008"/>
      <c r="BE111" s="1008"/>
      <c r="BF111" s="1008"/>
      <c r="BG111" s="1008"/>
      <c r="BH111" s="1008"/>
      <c r="BI111" s="1008"/>
      <c r="BJ111" s="1008"/>
      <c r="BK111" s="1008"/>
      <c r="BL111" s="1008"/>
      <c r="BM111" s="1008"/>
      <c r="BN111" s="1008"/>
      <c r="BO111" s="1008"/>
      <c r="BP111" s="1008"/>
      <c r="BQ111" s="1008"/>
      <c r="BR111" s="1008"/>
      <c r="BS111" s="1008"/>
      <c r="BT111" s="1008"/>
      <c r="BU111" s="1008"/>
      <c r="BV111" s="1008"/>
      <c r="BW111" s="1008"/>
      <c r="BX111" s="1008"/>
      <c r="BY111" s="1008"/>
      <c r="BZ111" s="1008"/>
      <c r="CA111" s="1008"/>
      <c r="CB111" s="1008"/>
      <c r="CC111" s="1008"/>
      <c r="CD111" s="1008"/>
      <c r="CE111" s="1008"/>
      <c r="CF111" s="1008"/>
      <c r="CG111" s="1008"/>
      <c r="CH111" s="1008"/>
      <c r="CI111" s="1008"/>
      <c r="CJ111" s="1008"/>
      <c r="CK111" s="1008"/>
      <c r="CL111" s="1008"/>
      <c r="CM111" s="1008"/>
      <c r="CN111" s="1008"/>
      <c r="CO111" s="1008"/>
      <c r="CP111" s="1008"/>
      <c r="CQ111" s="1008"/>
      <c r="CR111" s="1008"/>
      <c r="CS111" s="1008"/>
      <c r="CT111" s="1008"/>
      <c r="CU111" s="1008"/>
      <c r="CV111" s="1008"/>
      <c r="CW111" s="1008"/>
      <c r="CX111" s="1008"/>
      <c r="CY111" s="1008"/>
      <c r="CZ111" s="1008"/>
      <c r="DA111" s="1008"/>
      <c r="DB111" s="1008"/>
      <c r="DC111" s="1008"/>
      <c r="DD111" s="1008"/>
      <c r="DE111" s="1008"/>
      <c r="DF111" s="1008"/>
      <c r="DG111" s="1008"/>
      <c r="DH111" s="1008"/>
      <c r="DI111" s="1008"/>
      <c r="DJ111" s="1008"/>
      <c r="DK111" s="1008"/>
      <c r="DL111" s="1008"/>
      <c r="DM111" s="1008"/>
      <c r="DN111" s="1008"/>
      <c r="DO111" s="1008"/>
      <c r="DP111" s="1008"/>
      <c r="DQ111" s="1008"/>
      <c r="DR111" s="1008"/>
      <c r="DS111" s="1008"/>
      <c r="DT111" s="1008"/>
      <c r="DU111" s="1008"/>
      <c r="DV111" s="1008"/>
      <c r="DW111" s="1008"/>
      <c r="DX111" s="1008"/>
      <c r="DY111" s="1008"/>
      <c r="DZ111" s="1008"/>
      <c r="EA111" s="1008"/>
      <c r="EB111" s="1008"/>
      <c r="EC111" s="1008"/>
      <c r="ED111" s="1008"/>
      <c r="EE111" s="1008"/>
      <c r="EF111" s="1008"/>
      <c r="EG111" s="1008"/>
      <c r="EH111" s="1008"/>
      <c r="EI111" s="1008"/>
      <c r="EJ111" s="1008"/>
      <c r="EK111" s="1008"/>
      <c r="EL111" s="1008"/>
      <c r="EM111" s="1008"/>
      <c r="EN111" s="1008"/>
      <c r="EO111" s="1008"/>
      <c r="EP111" s="1008"/>
      <c r="EQ111" s="1008"/>
      <c r="ER111" s="1008"/>
      <c r="ES111" s="1008"/>
      <c r="ET111" s="1008"/>
      <c r="EU111" s="1008"/>
      <c r="EV111" s="1008"/>
      <c r="EW111" s="1008"/>
      <c r="EX111" s="1008"/>
      <c r="EY111" s="1008"/>
      <c r="EZ111" s="1008"/>
      <c r="FA111" s="1008"/>
      <c r="FB111" s="1008"/>
      <c r="FC111" s="1008"/>
      <c r="FD111" s="1008"/>
      <c r="FE111" s="1008"/>
      <c r="FF111" s="1008"/>
      <c r="FG111" s="1008"/>
      <c r="FH111" s="1008"/>
      <c r="FI111" s="1008"/>
      <c r="FJ111" s="1008"/>
      <c r="FK111" s="1008"/>
      <c r="FL111" s="1008"/>
      <c r="FM111" s="1008"/>
      <c r="FN111" s="1008"/>
      <c r="FO111" s="1008"/>
      <c r="FP111" s="1008"/>
      <c r="FQ111" s="1008"/>
      <c r="FR111" s="1008"/>
      <c r="FS111" s="1008"/>
      <c r="FT111" s="1008"/>
      <c r="FU111" s="1008"/>
      <c r="FV111" s="1008"/>
      <c r="FW111" s="1008"/>
      <c r="FX111" s="1008"/>
      <c r="FY111" s="1008"/>
      <c r="FZ111" s="1008"/>
      <c r="GA111" s="1008"/>
      <c r="GB111" s="1008"/>
      <c r="GC111" s="1008"/>
      <c r="GD111" s="1008"/>
      <c r="GE111" s="1008"/>
      <c r="GF111" s="1008"/>
      <c r="GG111" s="1008"/>
      <c r="GH111" s="1008"/>
      <c r="GI111" s="1008"/>
      <c r="GJ111" s="1008"/>
      <c r="GK111" s="1008"/>
      <c r="GL111" s="1008"/>
      <c r="GM111" s="1008"/>
      <c r="GN111" s="1008"/>
      <c r="GO111" s="1008"/>
      <c r="GP111" s="1008"/>
      <c r="GQ111" s="1008"/>
      <c r="GR111" s="1008"/>
      <c r="GS111" s="1008"/>
      <c r="GT111" s="1008"/>
      <c r="GU111" s="1008"/>
      <c r="GV111" s="1008"/>
      <c r="GW111" s="1008"/>
      <c r="GX111" s="1008"/>
      <c r="GY111" s="1008"/>
      <c r="GZ111" s="1008"/>
      <c r="HA111" s="1008"/>
      <c r="HB111" s="1008"/>
      <c r="HC111" s="1008"/>
      <c r="HD111" s="1008"/>
      <c r="HE111" s="1008"/>
      <c r="HF111" s="1008"/>
      <c r="HG111" s="1008"/>
      <c r="HH111" s="1008"/>
      <c r="HI111" s="1008"/>
      <c r="HJ111" s="1008"/>
      <c r="HK111" s="1008"/>
      <c r="HL111" s="1008"/>
      <c r="HM111" s="1008"/>
      <c r="HN111" s="1008"/>
      <c r="HO111" s="1008"/>
      <c r="HP111" s="1008"/>
      <c r="HQ111" s="1008"/>
      <c r="HR111" s="1008"/>
      <c r="HS111" s="1008"/>
      <c r="HT111" s="1008"/>
      <c r="HU111" s="1008"/>
      <c r="HV111" s="1008"/>
      <c r="HW111" s="1008"/>
      <c r="HX111" s="1008"/>
      <c r="HY111" s="1008"/>
      <c r="HZ111" s="1008"/>
      <c r="IA111" s="1008"/>
      <c r="IB111" s="1008"/>
      <c r="IC111" s="1008"/>
      <c r="ID111" s="1008"/>
      <c r="IE111" s="1008"/>
      <c r="IF111" s="1008"/>
      <c r="IG111" s="1008"/>
      <c r="IH111" s="1008"/>
      <c r="II111" s="1008"/>
      <c r="IJ111" s="1008"/>
      <c r="IK111" s="1008"/>
      <c r="IL111" s="1008"/>
      <c r="IM111" s="1008"/>
      <c r="IN111" s="1008"/>
      <c r="IO111" s="1008"/>
      <c r="IP111" s="1008"/>
      <c r="IQ111" s="1008"/>
      <c r="IR111" s="1008"/>
      <c r="IS111" s="1008"/>
      <c r="IT111" s="1008"/>
      <c r="IU111" s="1008"/>
      <c r="IV111" s="1008"/>
    </row>
    <row r="112" spans="1:256" ht="20.25">
      <c r="A112" s="955"/>
      <c r="B112" s="1201"/>
      <c r="C112" s="1202"/>
      <c r="D112" s="955"/>
      <c r="E112" s="1203"/>
      <c r="F112" s="1202"/>
      <c r="G112" s="1204"/>
      <c r="H112" s="1204"/>
      <c r="I112" s="1204"/>
      <c r="J112" s="1664"/>
      <c r="K112" s="1664"/>
      <c r="L112" s="955"/>
      <c r="M112" s="955"/>
      <c r="N112" s="955"/>
      <c r="O112" s="955"/>
      <c r="P112" s="955"/>
      <c r="Q112" s="955"/>
      <c r="R112" s="955"/>
      <c r="S112" s="955"/>
      <c r="T112" s="955"/>
      <c r="U112" s="955"/>
      <c r="V112" s="955"/>
      <c r="W112" s="955"/>
      <c r="X112" s="955"/>
      <c r="Y112" s="955"/>
      <c r="Z112" s="955"/>
      <c r="AA112" s="955"/>
      <c r="AB112" s="955"/>
      <c r="AC112" s="955"/>
      <c r="AD112" s="955"/>
      <c r="AE112" s="955"/>
      <c r="AF112" s="955"/>
      <c r="AG112" s="955"/>
      <c r="AH112" s="955"/>
      <c r="AI112" s="955"/>
      <c r="AJ112" s="955"/>
      <c r="AK112" s="955"/>
      <c r="AL112" s="955"/>
      <c r="AM112" s="955"/>
      <c r="AN112" s="955"/>
      <c r="AO112" s="955"/>
      <c r="AP112" s="955"/>
      <c r="AQ112" s="955"/>
      <c r="AR112" s="955"/>
      <c r="AS112" s="955"/>
      <c r="AT112" s="955"/>
      <c r="AU112" s="955"/>
      <c r="AV112" s="955"/>
      <c r="AW112" s="955"/>
      <c r="AX112" s="955"/>
      <c r="AY112" s="955"/>
      <c r="AZ112" s="955"/>
      <c r="BA112" s="955"/>
      <c r="BB112" s="955"/>
      <c r="BC112" s="955"/>
      <c r="BD112" s="955"/>
      <c r="BE112" s="955"/>
      <c r="BF112" s="955"/>
      <c r="BG112" s="955"/>
      <c r="BH112" s="955"/>
      <c r="BI112" s="955"/>
      <c r="BJ112" s="955"/>
      <c r="BK112" s="955"/>
      <c r="BL112" s="955"/>
      <c r="BM112" s="955"/>
      <c r="BN112" s="955"/>
      <c r="BO112" s="955"/>
      <c r="BP112" s="955"/>
      <c r="BQ112" s="955"/>
      <c r="BR112" s="955"/>
      <c r="BS112" s="955"/>
      <c r="BT112" s="955"/>
      <c r="BU112" s="955"/>
      <c r="BV112" s="955"/>
      <c r="BW112" s="955"/>
      <c r="BX112" s="955"/>
      <c r="BY112" s="955"/>
      <c r="BZ112" s="955"/>
      <c r="CA112" s="955"/>
      <c r="CB112" s="955"/>
      <c r="CC112" s="955"/>
      <c r="CD112" s="955"/>
      <c r="CE112" s="955"/>
      <c r="CF112" s="955"/>
      <c r="CG112" s="955"/>
      <c r="CH112" s="955"/>
      <c r="CI112" s="955"/>
      <c r="CJ112" s="955"/>
      <c r="CK112" s="955"/>
      <c r="CL112" s="955"/>
      <c r="CM112" s="955"/>
      <c r="CN112" s="955"/>
      <c r="CO112" s="955"/>
      <c r="CP112" s="955"/>
      <c r="CQ112" s="955"/>
      <c r="CR112" s="955"/>
      <c r="CS112" s="955"/>
      <c r="CT112" s="955"/>
      <c r="CU112" s="955"/>
      <c r="CV112" s="955"/>
      <c r="CW112" s="955"/>
      <c r="CX112" s="955"/>
      <c r="CY112" s="955"/>
      <c r="CZ112" s="955"/>
      <c r="DA112" s="955"/>
      <c r="DB112" s="955"/>
      <c r="DC112" s="955"/>
      <c r="DD112" s="955"/>
      <c r="DE112" s="955"/>
      <c r="DF112" s="955"/>
      <c r="DG112" s="955"/>
      <c r="DH112" s="955"/>
      <c r="DI112" s="955"/>
      <c r="DJ112" s="955"/>
      <c r="DK112" s="955"/>
      <c r="DL112" s="955"/>
      <c r="DM112" s="955"/>
      <c r="DN112" s="955"/>
      <c r="DO112" s="955"/>
      <c r="DP112" s="955"/>
      <c r="DQ112" s="955"/>
      <c r="DR112" s="955"/>
      <c r="DS112" s="955"/>
      <c r="DT112" s="955"/>
      <c r="DU112" s="955"/>
      <c r="DV112" s="955"/>
      <c r="DW112" s="955"/>
      <c r="DX112" s="955"/>
      <c r="DY112" s="955"/>
      <c r="DZ112" s="955"/>
      <c r="EA112" s="955"/>
      <c r="EB112" s="955"/>
      <c r="EC112" s="955"/>
      <c r="ED112" s="955"/>
      <c r="EE112" s="955"/>
      <c r="EF112" s="955"/>
      <c r="EG112" s="955"/>
      <c r="EH112" s="955"/>
      <c r="EI112" s="955"/>
      <c r="EJ112" s="955"/>
      <c r="EK112" s="955"/>
      <c r="EL112" s="955"/>
      <c r="EM112" s="955"/>
      <c r="EN112" s="955"/>
      <c r="EO112" s="955"/>
      <c r="EP112" s="955"/>
      <c r="EQ112" s="955"/>
      <c r="ER112" s="955"/>
      <c r="ES112" s="955"/>
      <c r="ET112" s="955"/>
      <c r="EU112" s="955"/>
      <c r="EV112" s="955"/>
      <c r="EW112" s="955"/>
      <c r="EX112" s="955"/>
      <c r="EY112" s="955"/>
      <c r="EZ112" s="955"/>
      <c r="FA112" s="955"/>
      <c r="FB112" s="955"/>
      <c r="FC112" s="955"/>
      <c r="FD112" s="955"/>
      <c r="FE112" s="955"/>
      <c r="FF112" s="955"/>
      <c r="FG112" s="955"/>
      <c r="FH112" s="955"/>
      <c r="FI112" s="955"/>
      <c r="FJ112" s="955"/>
      <c r="FK112" s="955"/>
      <c r="FL112" s="955"/>
      <c r="FM112" s="955"/>
      <c r="FN112" s="955"/>
      <c r="FO112" s="955"/>
      <c r="FP112" s="955"/>
      <c r="FQ112" s="955"/>
      <c r="FR112" s="955"/>
      <c r="FS112" s="955"/>
      <c r="FT112" s="955"/>
      <c r="FU112" s="955"/>
      <c r="FV112" s="955"/>
      <c r="FW112" s="955"/>
      <c r="FX112" s="955"/>
      <c r="FY112" s="955"/>
      <c r="FZ112" s="955"/>
      <c r="GA112" s="955"/>
      <c r="GB112" s="955"/>
      <c r="GC112" s="955"/>
      <c r="GD112" s="955"/>
      <c r="GE112" s="955"/>
      <c r="GF112" s="955"/>
      <c r="GG112" s="955"/>
      <c r="GH112" s="955"/>
      <c r="GI112" s="955"/>
      <c r="GJ112" s="955"/>
      <c r="GK112" s="955"/>
      <c r="GL112" s="955"/>
      <c r="GM112" s="955"/>
      <c r="GN112" s="955"/>
      <c r="GO112" s="955"/>
      <c r="GP112" s="955"/>
      <c r="GQ112" s="955"/>
      <c r="GR112" s="955"/>
      <c r="GS112" s="955"/>
      <c r="GT112" s="955"/>
      <c r="GU112" s="955"/>
      <c r="GV112" s="955"/>
      <c r="GW112" s="955"/>
      <c r="GX112" s="955"/>
      <c r="GY112" s="955"/>
      <c r="GZ112" s="955"/>
      <c r="HA112" s="955"/>
      <c r="HB112" s="955"/>
      <c r="HC112" s="955"/>
      <c r="HD112" s="955"/>
      <c r="HE112" s="955"/>
      <c r="HF112" s="955"/>
      <c r="HG112" s="955"/>
      <c r="HH112" s="955"/>
      <c r="HI112" s="955"/>
      <c r="HJ112" s="955"/>
      <c r="HK112" s="955"/>
      <c r="HL112" s="955"/>
      <c r="HM112" s="955"/>
      <c r="HN112" s="955"/>
      <c r="HO112" s="955"/>
      <c r="HP112" s="955"/>
      <c r="HQ112" s="955"/>
      <c r="HR112" s="955"/>
      <c r="HS112" s="955"/>
      <c r="HT112" s="955"/>
      <c r="HU112" s="955"/>
      <c r="HV112" s="955"/>
      <c r="HW112" s="955"/>
      <c r="HX112" s="955"/>
      <c r="HY112" s="955"/>
      <c r="HZ112" s="955"/>
      <c r="IA112" s="955"/>
      <c r="IB112" s="955"/>
      <c r="IC112" s="955"/>
      <c r="ID112" s="955"/>
      <c r="IE112" s="955"/>
      <c r="IF112" s="955"/>
      <c r="IG112" s="955"/>
      <c r="IH112" s="955"/>
      <c r="II112" s="955"/>
      <c r="IJ112" s="955"/>
      <c r="IK112" s="955"/>
      <c r="IL112" s="955"/>
      <c r="IM112" s="955"/>
      <c r="IN112" s="955"/>
      <c r="IO112" s="955"/>
      <c r="IP112" s="955"/>
      <c r="IQ112" s="955"/>
      <c r="IR112" s="955"/>
      <c r="IS112" s="955"/>
      <c r="IT112" s="955"/>
      <c r="IU112" s="955"/>
      <c r="IV112" s="955"/>
    </row>
    <row r="113" spans="2:11" ht="15">
      <c r="B113" s="907"/>
      <c r="C113" s="907"/>
      <c r="D113" s="907"/>
      <c r="E113" s="907"/>
      <c r="F113" s="907"/>
      <c r="G113" s="907"/>
      <c r="H113" s="907"/>
      <c r="I113" s="907"/>
      <c r="J113" s="907"/>
      <c r="K113" s="1205"/>
    </row>
    <row r="114" spans="2:11" ht="15">
      <c r="B114" s="907"/>
      <c r="C114" s="907"/>
      <c r="D114" s="907"/>
      <c r="E114" s="907"/>
      <c r="F114" s="907"/>
      <c r="G114" s="907"/>
      <c r="H114" s="907"/>
      <c r="I114" s="907"/>
      <c r="J114" s="907"/>
      <c r="K114" s="1205"/>
    </row>
  </sheetData>
  <sheetProtection/>
  <mergeCells count="118">
    <mergeCell ref="A62:A63"/>
    <mergeCell ref="B62:B63"/>
    <mergeCell ref="C62:C63"/>
    <mergeCell ref="D62:D63"/>
    <mergeCell ref="F62:F63"/>
    <mergeCell ref="A71:A72"/>
    <mergeCell ref="B71:B72"/>
    <mergeCell ref="C71:C72"/>
    <mergeCell ref="D71:D72"/>
    <mergeCell ref="A64:A65"/>
    <mergeCell ref="A51:A52"/>
    <mergeCell ref="B51:B52"/>
    <mergeCell ref="C51:C52"/>
    <mergeCell ref="D51:D52"/>
    <mergeCell ref="F51:F52"/>
    <mergeCell ref="A60:A61"/>
    <mergeCell ref="B60:B61"/>
    <mergeCell ref="C60:C61"/>
    <mergeCell ref="D60:D61"/>
    <mergeCell ref="F60:F61"/>
    <mergeCell ref="B43:B44"/>
    <mergeCell ref="C43:C44"/>
    <mergeCell ref="D43:D44"/>
    <mergeCell ref="F43:F44"/>
    <mergeCell ref="C26:C27"/>
    <mergeCell ref="D26:D27"/>
    <mergeCell ref="I6:L6"/>
    <mergeCell ref="A7:L7"/>
    <mergeCell ref="A8:K8"/>
    <mergeCell ref="A9:C9"/>
    <mergeCell ref="D9:K9"/>
    <mergeCell ref="A10:C10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A47:A48"/>
    <mergeCell ref="B47:B48"/>
    <mergeCell ref="C47:C48"/>
    <mergeCell ref="D47:D48"/>
    <mergeCell ref="G11:G12"/>
    <mergeCell ref="H11:H12"/>
    <mergeCell ref="F47:F48"/>
    <mergeCell ref="A26:A27"/>
    <mergeCell ref="B26:B27"/>
    <mergeCell ref="A43:A44"/>
    <mergeCell ref="F64:F65"/>
    <mergeCell ref="A67:A68"/>
    <mergeCell ref="B67:B68"/>
    <mergeCell ref="C67:C68"/>
    <mergeCell ref="D67:D68"/>
    <mergeCell ref="F67:F68"/>
    <mergeCell ref="B64:B65"/>
    <mergeCell ref="C64:C65"/>
    <mergeCell ref="D64:D65"/>
    <mergeCell ref="F77:F78"/>
    <mergeCell ref="F71:F72"/>
    <mergeCell ref="A73:A74"/>
    <mergeCell ref="B73:B74"/>
    <mergeCell ref="C73:C74"/>
    <mergeCell ref="D73:D74"/>
    <mergeCell ref="F73:F74"/>
    <mergeCell ref="F84:F85"/>
    <mergeCell ref="A75:A76"/>
    <mergeCell ref="B75:B76"/>
    <mergeCell ref="C75:C76"/>
    <mergeCell ref="D75:D76"/>
    <mergeCell ref="F75:F76"/>
    <mergeCell ref="A77:A78"/>
    <mergeCell ref="B77:B78"/>
    <mergeCell ref="C77:C78"/>
    <mergeCell ref="D77:D78"/>
    <mergeCell ref="F89:F90"/>
    <mergeCell ref="A82:A83"/>
    <mergeCell ref="B82:B83"/>
    <mergeCell ref="C82:C83"/>
    <mergeCell ref="D82:D83"/>
    <mergeCell ref="F82:F83"/>
    <mergeCell ref="A84:A85"/>
    <mergeCell ref="B84:B85"/>
    <mergeCell ref="C84:C85"/>
    <mergeCell ref="D84:D85"/>
    <mergeCell ref="F93:F94"/>
    <mergeCell ref="A86:A87"/>
    <mergeCell ref="B86:B87"/>
    <mergeCell ref="C86:C87"/>
    <mergeCell ref="D86:D87"/>
    <mergeCell ref="F86:F87"/>
    <mergeCell ref="A89:A90"/>
    <mergeCell ref="B89:B90"/>
    <mergeCell ref="C89:C90"/>
    <mergeCell ref="D89:D90"/>
    <mergeCell ref="F104:F105"/>
    <mergeCell ref="A91:A92"/>
    <mergeCell ref="B91:B92"/>
    <mergeCell ref="C91:C92"/>
    <mergeCell ref="D91:D92"/>
    <mergeCell ref="F91:F92"/>
    <mergeCell ref="A93:A94"/>
    <mergeCell ref="B93:B94"/>
    <mergeCell ref="C93:C94"/>
    <mergeCell ref="D93:D94"/>
    <mergeCell ref="A108:D108"/>
    <mergeCell ref="A95:A96"/>
    <mergeCell ref="B95:B96"/>
    <mergeCell ref="C95:C96"/>
    <mergeCell ref="D95:D96"/>
    <mergeCell ref="F95:F96"/>
    <mergeCell ref="A104:A105"/>
    <mergeCell ref="B104:B105"/>
    <mergeCell ref="C104:C105"/>
    <mergeCell ref="D104:D105"/>
  </mergeCells>
  <printOptions/>
  <pageMargins left="0.7874015748031497" right="0.7874015748031497" top="1.1811023622047245" bottom="0.3937007874015748" header="0.31496062992125984" footer="0.31496062992125984"/>
  <pageSetup fitToHeight="0" horizontalDpi="600" verticalDpi="600" orientation="landscape" paperSize="9" scale="41" r:id="rId1"/>
  <rowBreaks count="6" manualBreakCount="6">
    <brk id="22" max="11" man="1"/>
    <brk id="31" max="11" man="1"/>
    <brk id="39" max="11" man="1"/>
    <brk id="48" max="11" man="1"/>
    <brk id="55" max="11" man="1"/>
    <brk id="6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24"/>
  <sheetViews>
    <sheetView view="pageBreakPreview" zoomScale="73" zoomScaleSheetLayoutView="73" zoomScalePageLayoutView="0" workbookViewId="0" topLeftCell="A1">
      <selection activeCell="E9" sqref="E9"/>
    </sheetView>
  </sheetViews>
  <sheetFormatPr defaultColWidth="9.25390625" defaultRowHeight="12.75"/>
  <cols>
    <col min="1" max="1" width="12.25390625" style="43" customWidth="1"/>
    <col min="2" max="2" width="11.75390625" style="43" customWidth="1"/>
    <col min="3" max="3" width="12.625" style="939" customWidth="1"/>
    <col min="4" max="4" width="50.25390625" style="43" customWidth="1"/>
    <col min="5" max="5" width="65.375" style="43" customWidth="1"/>
    <col min="6" max="6" width="16.125" style="43" customWidth="1"/>
    <col min="7" max="7" width="14.875" style="43" customWidth="1"/>
    <col min="8" max="8" width="12.25390625" style="43" customWidth="1"/>
    <col min="9" max="16384" width="9.25390625" style="43" customWidth="1"/>
  </cols>
  <sheetData>
    <row r="1" spans="6:8" ht="15.75">
      <c r="F1" s="940" t="s">
        <v>684</v>
      </c>
      <c r="G1" s="84"/>
      <c r="H1" s="84"/>
    </row>
    <row r="2" spans="6:8" ht="15.75">
      <c r="F2" s="940" t="s">
        <v>614</v>
      </c>
      <c r="G2" s="84"/>
      <c r="H2" s="84"/>
    </row>
    <row r="3" spans="6:7" ht="15.75">
      <c r="F3" s="941" t="s">
        <v>795</v>
      </c>
      <c r="G3" s="89"/>
    </row>
    <row r="4" spans="6:8" ht="15.75">
      <c r="F4" s="942" t="s">
        <v>797</v>
      </c>
      <c r="G4" s="90"/>
      <c r="H4" s="84"/>
    </row>
    <row r="5" spans="6:8" ht="15.75">
      <c r="F5" s="940"/>
      <c r="H5" s="84"/>
    </row>
    <row r="6" ht="15.75">
      <c r="F6" s="84"/>
    </row>
    <row r="7" spans="1:8" ht="38.25" customHeight="1">
      <c r="A7" s="1977" t="s">
        <v>689</v>
      </c>
      <c r="B7" s="1977"/>
      <c r="C7" s="1977"/>
      <c r="D7" s="1977"/>
      <c r="E7" s="1977"/>
      <c r="F7" s="1977"/>
      <c r="G7" s="1977"/>
      <c r="H7" s="1977"/>
    </row>
    <row r="8" spans="1:8" ht="24.75" customHeight="1">
      <c r="A8" s="1874">
        <v>15591000000</v>
      </c>
      <c r="B8" s="1874"/>
      <c r="C8" s="1874"/>
      <c r="D8" s="943"/>
      <c r="E8" s="943"/>
      <c r="F8" s="943"/>
      <c r="G8" s="943"/>
      <c r="H8" s="943"/>
    </row>
    <row r="9" spans="1:6" ht="18.75">
      <c r="A9" s="1881" t="s">
        <v>337</v>
      </c>
      <c r="B9" s="1881"/>
      <c r="C9" s="1881"/>
      <c r="D9" s="943"/>
      <c r="E9" s="943"/>
      <c r="F9" s="944"/>
    </row>
    <row r="10" spans="1:8" ht="19.5" thickBot="1">
      <c r="A10" s="1000"/>
      <c r="B10" s="1000"/>
      <c r="C10" s="1000"/>
      <c r="D10" s="943"/>
      <c r="E10" s="943"/>
      <c r="F10" s="944"/>
      <c r="G10" s="1099" t="s">
        <v>307</v>
      </c>
      <c r="H10" s="322"/>
    </row>
    <row r="11" spans="1:8" ht="12.75" customHeight="1">
      <c r="A11" s="1978" t="s">
        <v>616</v>
      </c>
      <c r="B11" s="1981" t="s">
        <v>617</v>
      </c>
      <c r="C11" s="1981" t="s">
        <v>308</v>
      </c>
      <c r="D11" s="1981" t="s">
        <v>618</v>
      </c>
      <c r="E11" s="1984" t="s">
        <v>619</v>
      </c>
      <c r="F11" s="1966" t="s">
        <v>512</v>
      </c>
      <c r="G11" s="1969" t="s">
        <v>686</v>
      </c>
      <c r="H11" s="1971" t="s">
        <v>243</v>
      </c>
    </row>
    <row r="12" spans="1:8" ht="12.75" customHeight="1">
      <c r="A12" s="1979"/>
      <c r="B12" s="1982"/>
      <c r="C12" s="1982"/>
      <c r="D12" s="1982"/>
      <c r="E12" s="1985"/>
      <c r="F12" s="1967"/>
      <c r="G12" s="1970"/>
      <c r="H12" s="1972"/>
    </row>
    <row r="13" spans="1:14" ht="12.75" customHeight="1">
      <c r="A13" s="1979"/>
      <c r="B13" s="1982"/>
      <c r="C13" s="1982"/>
      <c r="D13" s="1982"/>
      <c r="E13" s="1985"/>
      <c r="F13" s="1967"/>
      <c r="G13" s="1970"/>
      <c r="H13" s="1972"/>
      <c r="M13" s="52"/>
      <c r="N13" s="52"/>
    </row>
    <row r="14" spans="1:8" ht="70.5" customHeight="1" thickBot="1">
      <c r="A14" s="1980"/>
      <c r="B14" s="1983"/>
      <c r="C14" s="1983"/>
      <c r="D14" s="1983"/>
      <c r="E14" s="1985"/>
      <c r="F14" s="1968"/>
      <c r="G14" s="1970"/>
      <c r="H14" s="1972"/>
    </row>
    <row r="15" spans="1:255" ht="16.5" thickBot="1">
      <c r="A15" s="945" t="s">
        <v>309</v>
      </c>
      <c r="B15" s="946" t="s">
        <v>310</v>
      </c>
      <c r="C15" s="946" t="s">
        <v>311</v>
      </c>
      <c r="D15" s="947" t="s">
        <v>312</v>
      </c>
      <c r="E15" s="948">
        <v>5</v>
      </c>
      <c r="F15" s="949">
        <v>6</v>
      </c>
      <c r="G15" s="950">
        <v>7</v>
      </c>
      <c r="H15" s="951">
        <v>8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</row>
    <row r="16" spans="1:255" ht="43.5" customHeight="1" thickBot="1">
      <c r="A16" s="952" t="s">
        <v>77</v>
      </c>
      <c r="B16" s="149"/>
      <c r="C16" s="953"/>
      <c r="D16" s="1973" t="s">
        <v>620</v>
      </c>
      <c r="E16" s="1974"/>
      <c r="F16" s="954">
        <f>F17</f>
        <v>93504</v>
      </c>
      <c r="G16" s="954">
        <f>G17</f>
        <v>93504</v>
      </c>
      <c r="H16" s="1043">
        <v>1</v>
      </c>
      <c r="I16" s="955"/>
      <c r="J16" s="955"/>
      <c r="K16" s="955"/>
      <c r="L16" s="955"/>
      <c r="M16" s="955"/>
      <c r="N16" s="955"/>
      <c r="O16" s="955"/>
      <c r="P16" s="955"/>
      <c r="Q16" s="955"/>
      <c r="R16" s="955"/>
      <c r="S16" s="955"/>
      <c r="T16" s="955"/>
      <c r="U16" s="955"/>
      <c r="V16" s="955"/>
      <c r="W16" s="955"/>
      <c r="X16" s="955"/>
      <c r="Y16" s="955"/>
      <c r="Z16" s="955"/>
      <c r="AA16" s="955"/>
      <c r="AB16" s="955"/>
      <c r="AC16" s="955"/>
      <c r="AD16" s="955"/>
      <c r="AE16" s="955"/>
      <c r="AF16" s="955"/>
      <c r="AG16" s="955"/>
      <c r="AH16" s="955"/>
      <c r="AI16" s="955"/>
      <c r="AJ16" s="955"/>
      <c r="AK16" s="955"/>
      <c r="AL16" s="955"/>
      <c r="AM16" s="955"/>
      <c r="AN16" s="955"/>
      <c r="AO16" s="955"/>
      <c r="AP16" s="955"/>
      <c r="AQ16" s="955"/>
      <c r="AR16" s="955"/>
      <c r="AS16" s="955"/>
      <c r="AT16" s="955"/>
      <c r="AU16" s="955"/>
      <c r="AV16" s="955"/>
      <c r="AW16" s="955"/>
      <c r="AX16" s="955"/>
      <c r="AY16" s="955"/>
      <c r="AZ16" s="955"/>
      <c r="BA16" s="955"/>
      <c r="BB16" s="955"/>
      <c r="BC16" s="955"/>
      <c r="BD16" s="955"/>
      <c r="BE16" s="955"/>
      <c r="BF16" s="955"/>
      <c r="BG16" s="955"/>
      <c r="BH16" s="955"/>
      <c r="BI16" s="955"/>
      <c r="BJ16" s="955"/>
      <c r="BK16" s="955"/>
      <c r="BL16" s="955"/>
      <c r="BM16" s="955"/>
      <c r="BN16" s="955"/>
      <c r="BO16" s="955"/>
      <c r="BP16" s="955"/>
      <c r="BQ16" s="955"/>
      <c r="BR16" s="955"/>
      <c r="BS16" s="955"/>
      <c r="BT16" s="955"/>
      <c r="BU16" s="955"/>
      <c r="BV16" s="955"/>
      <c r="BW16" s="955"/>
      <c r="BX16" s="955"/>
      <c r="BY16" s="955"/>
      <c r="BZ16" s="955"/>
      <c r="CA16" s="955"/>
      <c r="CB16" s="955"/>
      <c r="CC16" s="955"/>
      <c r="CD16" s="955"/>
      <c r="CE16" s="955"/>
      <c r="CF16" s="955"/>
      <c r="CG16" s="955"/>
      <c r="CH16" s="955"/>
      <c r="CI16" s="955"/>
      <c r="CJ16" s="955"/>
      <c r="CK16" s="955"/>
      <c r="CL16" s="955"/>
      <c r="CM16" s="955"/>
      <c r="CN16" s="955"/>
      <c r="CO16" s="955"/>
      <c r="CP16" s="955"/>
      <c r="CQ16" s="955"/>
      <c r="CR16" s="955"/>
      <c r="CS16" s="955"/>
      <c r="CT16" s="955"/>
      <c r="CU16" s="955"/>
      <c r="CV16" s="955"/>
      <c r="CW16" s="955"/>
      <c r="CX16" s="955"/>
      <c r="CY16" s="955"/>
      <c r="CZ16" s="955"/>
      <c r="DA16" s="955"/>
      <c r="DB16" s="955"/>
      <c r="DC16" s="955"/>
      <c r="DD16" s="955"/>
      <c r="DE16" s="955"/>
      <c r="DF16" s="955"/>
      <c r="DG16" s="955"/>
      <c r="DH16" s="955"/>
      <c r="DI16" s="955"/>
      <c r="DJ16" s="955"/>
      <c r="DK16" s="955"/>
      <c r="DL16" s="955"/>
      <c r="DM16" s="955"/>
      <c r="DN16" s="955"/>
      <c r="DO16" s="955"/>
      <c r="DP16" s="955"/>
      <c r="DQ16" s="955"/>
      <c r="DR16" s="955"/>
      <c r="DS16" s="955"/>
      <c r="DT16" s="955"/>
      <c r="DU16" s="955"/>
      <c r="DV16" s="955"/>
      <c r="DW16" s="955"/>
      <c r="DX16" s="955"/>
      <c r="DY16" s="955"/>
      <c r="DZ16" s="955"/>
      <c r="EA16" s="955"/>
      <c r="EB16" s="955"/>
      <c r="EC16" s="955"/>
      <c r="ED16" s="955"/>
      <c r="EE16" s="955"/>
      <c r="EF16" s="955"/>
      <c r="EG16" s="955"/>
      <c r="EH16" s="955"/>
      <c r="EI16" s="955"/>
      <c r="EJ16" s="955"/>
      <c r="EK16" s="955"/>
      <c r="EL16" s="955"/>
      <c r="EM16" s="955"/>
      <c r="EN16" s="955"/>
      <c r="EO16" s="955"/>
      <c r="EP16" s="955"/>
      <c r="EQ16" s="955"/>
      <c r="ER16" s="955"/>
      <c r="ES16" s="955"/>
      <c r="ET16" s="955"/>
      <c r="EU16" s="955"/>
      <c r="EV16" s="955"/>
      <c r="EW16" s="955"/>
      <c r="EX16" s="955"/>
      <c r="EY16" s="955"/>
      <c r="EZ16" s="955"/>
      <c r="FA16" s="955"/>
      <c r="FB16" s="955"/>
      <c r="FC16" s="955"/>
      <c r="FD16" s="955"/>
      <c r="FE16" s="955"/>
      <c r="FF16" s="955"/>
      <c r="FG16" s="955"/>
      <c r="FH16" s="955"/>
      <c r="FI16" s="955"/>
      <c r="FJ16" s="955"/>
      <c r="FK16" s="955"/>
      <c r="FL16" s="955"/>
      <c r="FM16" s="955"/>
      <c r="FN16" s="955"/>
      <c r="FO16" s="955"/>
      <c r="FP16" s="955"/>
      <c r="FQ16" s="955"/>
      <c r="FR16" s="955"/>
      <c r="FS16" s="955"/>
      <c r="FT16" s="955"/>
      <c r="FU16" s="955"/>
      <c r="FV16" s="955"/>
      <c r="FW16" s="955"/>
      <c r="FX16" s="955"/>
      <c r="FY16" s="955"/>
      <c r="FZ16" s="955"/>
      <c r="GA16" s="955"/>
      <c r="GB16" s="955"/>
      <c r="GC16" s="955"/>
      <c r="GD16" s="955"/>
      <c r="GE16" s="955"/>
      <c r="GF16" s="955"/>
      <c r="GG16" s="955"/>
      <c r="GH16" s="955"/>
      <c r="GI16" s="955"/>
      <c r="GJ16" s="955"/>
      <c r="GK16" s="955"/>
      <c r="GL16" s="955"/>
      <c r="GM16" s="955"/>
      <c r="GN16" s="955"/>
      <c r="GO16" s="955"/>
      <c r="GP16" s="955"/>
      <c r="GQ16" s="955"/>
      <c r="GR16" s="955"/>
      <c r="GS16" s="955"/>
      <c r="GT16" s="955"/>
      <c r="GU16" s="955"/>
      <c r="GV16" s="955"/>
      <c r="GW16" s="955"/>
      <c r="GX16" s="955"/>
      <c r="GY16" s="955"/>
      <c r="GZ16" s="955"/>
      <c r="HA16" s="955"/>
      <c r="HB16" s="955"/>
      <c r="HC16" s="955"/>
      <c r="HD16" s="955"/>
      <c r="HE16" s="955"/>
      <c r="HF16" s="955"/>
      <c r="HG16" s="955"/>
      <c r="HH16" s="955"/>
      <c r="HI16" s="955"/>
      <c r="HJ16" s="955"/>
      <c r="HK16" s="955"/>
      <c r="HL16" s="955"/>
      <c r="HM16" s="955"/>
      <c r="HN16" s="955"/>
      <c r="HO16" s="955"/>
      <c r="HP16" s="955"/>
      <c r="HQ16" s="955"/>
      <c r="HR16" s="955"/>
      <c r="HS16" s="955"/>
      <c r="HT16" s="955"/>
      <c r="HU16" s="955"/>
      <c r="HV16" s="955"/>
      <c r="HW16" s="955"/>
      <c r="HX16" s="955"/>
      <c r="HY16" s="955"/>
      <c r="HZ16" s="955"/>
      <c r="IA16" s="955"/>
      <c r="IB16" s="955"/>
      <c r="IC16" s="955"/>
      <c r="ID16" s="955"/>
      <c r="IE16" s="955"/>
      <c r="IF16" s="955"/>
      <c r="IG16" s="955"/>
      <c r="IH16" s="955"/>
      <c r="II16" s="955"/>
      <c r="IJ16" s="955"/>
      <c r="IK16" s="955"/>
      <c r="IL16" s="955"/>
      <c r="IM16" s="955"/>
      <c r="IN16" s="955"/>
      <c r="IO16" s="955"/>
      <c r="IP16" s="955"/>
      <c r="IQ16" s="955"/>
      <c r="IR16" s="955"/>
      <c r="IS16" s="955"/>
      <c r="IT16" s="955"/>
      <c r="IU16" s="955"/>
    </row>
    <row r="17" spans="1:255" ht="39" customHeight="1" thickBot="1">
      <c r="A17" s="151" t="s">
        <v>78</v>
      </c>
      <c r="B17" s="956"/>
      <c r="C17" s="957"/>
      <c r="D17" s="1975" t="s">
        <v>620</v>
      </c>
      <c r="E17" s="1976"/>
      <c r="F17" s="958">
        <f>F18</f>
        <v>93504</v>
      </c>
      <c r="G17" s="958">
        <f>G18</f>
        <v>93504</v>
      </c>
      <c r="H17" s="974">
        <v>1</v>
      </c>
      <c r="I17" s="959"/>
      <c r="J17" s="959"/>
      <c r="K17" s="959"/>
      <c r="L17" s="959"/>
      <c r="M17" s="959"/>
      <c r="N17" s="959"/>
      <c r="O17" s="959"/>
      <c r="P17" s="959"/>
      <c r="Q17" s="959"/>
      <c r="R17" s="959"/>
      <c r="S17" s="959"/>
      <c r="T17" s="959"/>
      <c r="U17" s="959"/>
      <c r="V17" s="959"/>
      <c r="W17" s="959"/>
      <c r="X17" s="959"/>
      <c r="Y17" s="959"/>
      <c r="Z17" s="959"/>
      <c r="AA17" s="959"/>
      <c r="AB17" s="959"/>
      <c r="AC17" s="959"/>
      <c r="AD17" s="959"/>
      <c r="AE17" s="959"/>
      <c r="AF17" s="959"/>
      <c r="AG17" s="959"/>
      <c r="AH17" s="959"/>
      <c r="AI17" s="959"/>
      <c r="AJ17" s="959"/>
      <c r="AK17" s="959"/>
      <c r="AL17" s="959"/>
      <c r="AM17" s="959"/>
      <c r="AN17" s="959"/>
      <c r="AO17" s="959"/>
      <c r="AP17" s="959"/>
      <c r="AQ17" s="959"/>
      <c r="AR17" s="959"/>
      <c r="AS17" s="959"/>
      <c r="AT17" s="959"/>
      <c r="AU17" s="959"/>
      <c r="AV17" s="959"/>
      <c r="AW17" s="959"/>
      <c r="AX17" s="959"/>
      <c r="AY17" s="959"/>
      <c r="AZ17" s="959"/>
      <c r="BA17" s="959"/>
      <c r="BB17" s="959"/>
      <c r="BC17" s="959"/>
      <c r="BD17" s="959"/>
      <c r="BE17" s="959"/>
      <c r="BF17" s="959"/>
      <c r="BG17" s="959"/>
      <c r="BH17" s="959"/>
      <c r="BI17" s="959"/>
      <c r="BJ17" s="959"/>
      <c r="BK17" s="959"/>
      <c r="BL17" s="959"/>
      <c r="BM17" s="959"/>
      <c r="BN17" s="959"/>
      <c r="BO17" s="959"/>
      <c r="BP17" s="959"/>
      <c r="BQ17" s="959"/>
      <c r="BR17" s="959"/>
      <c r="BS17" s="959"/>
      <c r="BT17" s="959"/>
      <c r="BU17" s="959"/>
      <c r="BV17" s="959"/>
      <c r="BW17" s="959"/>
      <c r="BX17" s="959"/>
      <c r="BY17" s="959"/>
      <c r="BZ17" s="959"/>
      <c r="CA17" s="959"/>
      <c r="CB17" s="959"/>
      <c r="CC17" s="959"/>
      <c r="CD17" s="959"/>
      <c r="CE17" s="959"/>
      <c r="CF17" s="959"/>
      <c r="CG17" s="959"/>
      <c r="CH17" s="959"/>
      <c r="CI17" s="959"/>
      <c r="CJ17" s="959"/>
      <c r="CK17" s="959"/>
      <c r="CL17" s="959"/>
      <c r="CM17" s="959"/>
      <c r="CN17" s="959"/>
      <c r="CO17" s="959"/>
      <c r="CP17" s="959"/>
      <c r="CQ17" s="959"/>
      <c r="CR17" s="959"/>
      <c r="CS17" s="959"/>
      <c r="CT17" s="959"/>
      <c r="CU17" s="959"/>
      <c r="CV17" s="959"/>
      <c r="CW17" s="959"/>
      <c r="CX17" s="959"/>
      <c r="CY17" s="959"/>
      <c r="CZ17" s="959"/>
      <c r="DA17" s="959"/>
      <c r="DB17" s="959"/>
      <c r="DC17" s="959"/>
      <c r="DD17" s="959"/>
      <c r="DE17" s="959"/>
      <c r="DF17" s="959"/>
      <c r="DG17" s="959"/>
      <c r="DH17" s="959"/>
      <c r="DI17" s="959"/>
      <c r="DJ17" s="959"/>
      <c r="DK17" s="959"/>
      <c r="DL17" s="959"/>
      <c r="DM17" s="959"/>
      <c r="DN17" s="959"/>
      <c r="DO17" s="959"/>
      <c r="DP17" s="959"/>
      <c r="DQ17" s="959"/>
      <c r="DR17" s="959"/>
      <c r="DS17" s="959"/>
      <c r="DT17" s="959"/>
      <c r="DU17" s="959"/>
      <c r="DV17" s="959"/>
      <c r="DW17" s="959"/>
      <c r="DX17" s="959"/>
      <c r="DY17" s="959"/>
      <c r="DZ17" s="959"/>
      <c r="EA17" s="959"/>
      <c r="EB17" s="959"/>
      <c r="EC17" s="959"/>
      <c r="ED17" s="959"/>
      <c r="EE17" s="959"/>
      <c r="EF17" s="959"/>
      <c r="EG17" s="959"/>
      <c r="EH17" s="959"/>
      <c r="EI17" s="959"/>
      <c r="EJ17" s="959"/>
      <c r="EK17" s="959"/>
      <c r="EL17" s="959"/>
      <c r="EM17" s="959"/>
      <c r="EN17" s="959"/>
      <c r="EO17" s="959"/>
      <c r="EP17" s="959"/>
      <c r="EQ17" s="959"/>
      <c r="ER17" s="959"/>
      <c r="ES17" s="959"/>
      <c r="ET17" s="959"/>
      <c r="EU17" s="959"/>
      <c r="EV17" s="959"/>
      <c r="EW17" s="959"/>
      <c r="EX17" s="959"/>
      <c r="EY17" s="959"/>
      <c r="EZ17" s="959"/>
      <c r="FA17" s="959"/>
      <c r="FB17" s="959"/>
      <c r="FC17" s="959"/>
      <c r="FD17" s="959"/>
      <c r="FE17" s="959"/>
      <c r="FF17" s="959"/>
      <c r="FG17" s="959"/>
      <c r="FH17" s="959"/>
      <c r="FI17" s="959"/>
      <c r="FJ17" s="959"/>
      <c r="FK17" s="959"/>
      <c r="FL17" s="959"/>
      <c r="FM17" s="959"/>
      <c r="FN17" s="959"/>
      <c r="FO17" s="959"/>
      <c r="FP17" s="959"/>
      <c r="FQ17" s="959"/>
      <c r="FR17" s="959"/>
      <c r="FS17" s="959"/>
      <c r="FT17" s="959"/>
      <c r="FU17" s="959"/>
      <c r="FV17" s="959"/>
      <c r="FW17" s="959"/>
      <c r="FX17" s="959"/>
      <c r="FY17" s="959"/>
      <c r="FZ17" s="959"/>
      <c r="GA17" s="959"/>
      <c r="GB17" s="959"/>
      <c r="GC17" s="959"/>
      <c r="GD17" s="959"/>
      <c r="GE17" s="959"/>
      <c r="GF17" s="959"/>
      <c r="GG17" s="959"/>
      <c r="GH17" s="959"/>
      <c r="GI17" s="959"/>
      <c r="GJ17" s="959"/>
      <c r="GK17" s="959"/>
      <c r="GL17" s="959"/>
      <c r="GM17" s="959"/>
      <c r="GN17" s="959"/>
      <c r="GO17" s="959"/>
      <c r="GP17" s="959"/>
      <c r="GQ17" s="959"/>
      <c r="GR17" s="959"/>
      <c r="GS17" s="959"/>
      <c r="GT17" s="959"/>
      <c r="GU17" s="959"/>
      <c r="GV17" s="959"/>
      <c r="GW17" s="959"/>
      <c r="GX17" s="959"/>
      <c r="GY17" s="959"/>
      <c r="GZ17" s="959"/>
      <c r="HA17" s="959"/>
      <c r="HB17" s="959"/>
      <c r="HC17" s="959"/>
      <c r="HD17" s="959"/>
      <c r="HE17" s="959"/>
      <c r="HF17" s="959"/>
      <c r="HG17" s="959"/>
      <c r="HH17" s="959"/>
      <c r="HI17" s="959"/>
      <c r="HJ17" s="959"/>
      <c r="HK17" s="959"/>
      <c r="HL17" s="959"/>
      <c r="HM17" s="959"/>
      <c r="HN17" s="959"/>
      <c r="HO17" s="959"/>
      <c r="HP17" s="959"/>
      <c r="HQ17" s="959"/>
      <c r="HR17" s="959"/>
      <c r="HS17" s="959"/>
      <c r="HT17" s="959"/>
      <c r="HU17" s="959"/>
      <c r="HV17" s="959"/>
      <c r="HW17" s="959"/>
      <c r="HX17" s="959"/>
      <c r="HY17" s="959"/>
      <c r="HZ17" s="959"/>
      <c r="IA17" s="959"/>
      <c r="IB17" s="959"/>
      <c r="IC17" s="959"/>
      <c r="ID17" s="959"/>
      <c r="IE17" s="959"/>
      <c r="IF17" s="959"/>
      <c r="IG17" s="959"/>
      <c r="IH17" s="959"/>
      <c r="II17" s="959"/>
      <c r="IJ17" s="959"/>
      <c r="IK17" s="959"/>
      <c r="IL17" s="959"/>
      <c r="IM17" s="959"/>
      <c r="IN17" s="959"/>
      <c r="IO17" s="959"/>
      <c r="IP17" s="959"/>
      <c r="IQ17" s="959"/>
      <c r="IR17" s="959"/>
      <c r="IS17" s="959"/>
      <c r="IT17" s="959"/>
      <c r="IU17" s="959"/>
    </row>
    <row r="18" spans="1:255" ht="150" customHeight="1">
      <c r="A18" s="821" t="s">
        <v>503</v>
      </c>
      <c r="B18" s="960">
        <v>7691</v>
      </c>
      <c r="C18" s="822" t="s">
        <v>198</v>
      </c>
      <c r="D18" s="1964" t="s">
        <v>505</v>
      </c>
      <c r="E18" s="961" t="s">
        <v>621</v>
      </c>
      <c r="F18" s="962">
        <v>93504</v>
      </c>
      <c r="G18" s="963">
        <f>G19</f>
        <v>93504</v>
      </c>
      <c r="H18" s="975">
        <v>1</v>
      </c>
      <c r="I18" s="955"/>
      <c r="J18" s="955"/>
      <c r="K18" s="955"/>
      <c r="L18" s="955"/>
      <c r="M18" s="955"/>
      <c r="N18" s="955"/>
      <c r="O18" s="955"/>
      <c r="P18" s="955"/>
      <c r="Q18" s="955"/>
      <c r="R18" s="955"/>
      <c r="S18" s="955"/>
      <c r="T18" s="955"/>
      <c r="U18" s="955"/>
      <c r="V18" s="955"/>
      <c r="W18" s="955"/>
      <c r="X18" s="955"/>
      <c r="Y18" s="955"/>
      <c r="Z18" s="955"/>
      <c r="AA18" s="955"/>
      <c r="AB18" s="955"/>
      <c r="AC18" s="955"/>
      <c r="AD18" s="955"/>
      <c r="AE18" s="955"/>
      <c r="AF18" s="955"/>
      <c r="AG18" s="955"/>
      <c r="AH18" s="955"/>
      <c r="AI18" s="955"/>
      <c r="AJ18" s="955"/>
      <c r="AK18" s="955"/>
      <c r="AL18" s="955"/>
      <c r="AM18" s="955"/>
      <c r="AN18" s="955"/>
      <c r="AO18" s="955"/>
      <c r="AP18" s="955"/>
      <c r="AQ18" s="955"/>
      <c r="AR18" s="955"/>
      <c r="AS18" s="955"/>
      <c r="AT18" s="955"/>
      <c r="AU18" s="955"/>
      <c r="AV18" s="955"/>
      <c r="AW18" s="955"/>
      <c r="AX18" s="955"/>
      <c r="AY18" s="955"/>
      <c r="AZ18" s="955"/>
      <c r="BA18" s="955"/>
      <c r="BB18" s="955"/>
      <c r="BC18" s="955"/>
      <c r="BD18" s="955"/>
      <c r="BE18" s="955"/>
      <c r="BF18" s="955"/>
      <c r="BG18" s="955"/>
      <c r="BH18" s="955"/>
      <c r="BI18" s="955"/>
      <c r="BJ18" s="955"/>
      <c r="BK18" s="955"/>
      <c r="BL18" s="955"/>
      <c r="BM18" s="955"/>
      <c r="BN18" s="955"/>
      <c r="BO18" s="955"/>
      <c r="BP18" s="955"/>
      <c r="BQ18" s="955"/>
      <c r="BR18" s="955"/>
      <c r="BS18" s="955"/>
      <c r="BT18" s="955"/>
      <c r="BU18" s="955"/>
      <c r="BV18" s="955"/>
      <c r="BW18" s="955"/>
      <c r="BX18" s="955"/>
      <c r="BY18" s="955"/>
      <c r="BZ18" s="955"/>
      <c r="CA18" s="955"/>
      <c r="CB18" s="955"/>
      <c r="CC18" s="955"/>
      <c r="CD18" s="955"/>
      <c r="CE18" s="955"/>
      <c r="CF18" s="955"/>
      <c r="CG18" s="955"/>
      <c r="CH18" s="955"/>
      <c r="CI18" s="955"/>
      <c r="CJ18" s="955"/>
      <c r="CK18" s="955"/>
      <c r="CL18" s="955"/>
      <c r="CM18" s="955"/>
      <c r="CN18" s="955"/>
      <c r="CO18" s="955"/>
      <c r="CP18" s="955"/>
      <c r="CQ18" s="955"/>
      <c r="CR18" s="955"/>
      <c r="CS18" s="955"/>
      <c r="CT18" s="955"/>
      <c r="CU18" s="955"/>
      <c r="CV18" s="955"/>
      <c r="CW18" s="955"/>
      <c r="CX18" s="955"/>
      <c r="CY18" s="955"/>
      <c r="CZ18" s="955"/>
      <c r="DA18" s="955"/>
      <c r="DB18" s="955"/>
      <c r="DC18" s="955"/>
      <c r="DD18" s="955"/>
      <c r="DE18" s="955"/>
      <c r="DF18" s="955"/>
      <c r="DG18" s="955"/>
      <c r="DH18" s="955"/>
      <c r="DI18" s="955"/>
      <c r="DJ18" s="955"/>
      <c r="DK18" s="955"/>
      <c r="DL18" s="955"/>
      <c r="DM18" s="955"/>
      <c r="DN18" s="955"/>
      <c r="DO18" s="955"/>
      <c r="DP18" s="955"/>
      <c r="DQ18" s="955"/>
      <c r="DR18" s="955"/>
      <c r="DS18" s="955"/>
      <c r="DT18" s="955"/>
      <c r="DU18" s="955"/>
      <c r="DV18" s="955"/>
      <c r="DW18" s="955"/>
      <c r="DX18" s="955"/>
      <c r="DY18" s="955"/>
      <c r="DZ18" s="955"/>
      <c r="EA18" s="955"/>
      <c r="EB18" s="955"/>
      <c r="EC18" s="955"/>
      <c r="ED18" s="955"/>
      <c r="EE18" s="955"/>
      <c r="EF18" s="955"/>
      <c r="EG18" s="955"/>
      <c r="EH18" s="955"/>
      <c r="EI18" s="955"/>
      <c r="EJ18" s="955"/>
      <c r="EK18" s="955"/>
      <c r="EL18" s="955"/>
      <c r="EM18" s="955"/>
      <c r="EN18" s="955"/>
      <c r="EO18" s="955"/>
      <c r="EP18" s="955"/>
      <c r="EQ18" s="955"/>
      <c r="ER18" s="955"/>
      <c r="ES18" s="955"/>
      <c r="ET18" s="955"/>
      <c r="EU18" s="955"/>
      <c r="EV18" s="955"/>
      <c r="EW18" s="955"/>
      <c r="EX18" s="955"/>
      <c r="EY18" s="955"/>
      <c r="EZ18" s="955"/>
      <c r="FA18" s="955"/>
      <c r="FB18" s="955"/>
      <c r="FC18" s="955"/>
      <c r="FD18" s="955"/>
      <c r="FE18" s="955"/>
      <c r="FF18" s="955"/>
      <c r="FG18" s="955"/>
      <c r="FH18" s="955"/>
      <c r="FI18" s="955"/>
      <c r="FJ18" s="955"/>
      <c r="FK18" s="955"/>
      <c r="FL18" s="955"/>
      <c r="FM18" s="955"/>
      <c r="FN18" s="955"/>
      <c r="FO18" s="955"/>
      <c r="FP18" s="955"/>
      <c r="FQ18" s="955"/>
      <c r="FR18" s="955"/>
      <c r="FS18" s="955"/>
      <c r="FT18" s="955"/>
      <c r="FU18" s="955"/>
      <c r="FV18" s="955"/>
      <c r="FW18" s="955"/>
      <c r="FX18" s="955"/>
      <c r="FY18" s="955"/>
      <c r="FZ18" s="955"/>
      <c r="GA18" s="955"/>
      <c r="GB18" s="955"/>
      <c r="GC18" s="955"/>
      <c r="GD18" s="955"/>
      <c r="GE18" s="955"/>
      <c r="GF18" s="955"/>
      <c r="GG18" s="955"/>
      <c r="GH18" s="955"/>
      <c r="GI18" s="955"/>
      <c r="GJ18" s="955"/>
      <c r="GK18" s="955"/>
      <c r="GL18" s="955"/>
      <c r="GM18" s="955"/>
      <c r="GN18" s="955"/>
      <c r="GO18" s="955"/>
      <c r="GP18" s="955"/>
      <c r="GQ18" s="955"/>
      <c r="GR18" s="955"/>
      <c r="GS18" s="955"/>
      <c r="GT18" s="955"/>
      <c r="GU18" s="955"/>
      <c r="GV18" s="955"/>
      <c r="GW18" s="955"/>
      <c r="GX18" s="955"/>
      <c r="GY18" s="955"/>
      <c r="GZ18" s="955"/>
      <c r="HA18" s="955"/>
      <c r="HB18" s="955"/>
      <c r="HC18" s="955"/>
      <c r="HD18" s="955"/>
      <c r="HE18" s="955"/>
      <c r="HF18" s="955"/>
      <c r="HG18" s="955"/>
      <c r="HH18" s="955"/>
      <c r="HI18" s="955"/>
      <c r="HJ18" s="955"/>
      <c r="HK18" s="955"/>
      <c r="HL18" s="955"/>
      <c r="HM18" s="955"/>
      <c r="HN18" s="955"/>
      <c r="HO18" s="955"/>
      <c r="HP18" s="955"/>
      <c r="HQ18" s="955"/>
      <c r="HR18" s="955"/>
      <c r="HS18" s="955"/>
      <c r="HT18" s="955"/>
      <c r="HU18" s="955"/>
      <c r="HV18" s="955"/>
      <c r="HW18" s="955"/>
      <c r="HX18" s="955"/>
      <c r="HY18" s="955"/>
      <c r="HZ18" s="955"/>
      <c r="IA18" s="955"/>
      <c r="IB18" s="955"/>
      <c r="IC18" s="955"/>
      <c r="ID18" s="955"/>
      <c r="IE18" s="955"/>
      <c r="IF18" s="955"/>
      <c r="IG18" s="955"/>
      <c r="IH18" s="955"/>
      <c r="II18" s="955"/>
      <c r="IJ18" s="955"/>
      <c r="IK18" s="955"/>
      <c r="IL18" s="955"/>
      <c r="IM18" s="955"/>
      <c r="IN18" s="955"/>
      <c r="IO18" s="955"/>
      <c r="IP18" s="955"/>
      <c r="IQ18" s="955"/>
      <c r="IR18" s="955"/>
      <c r="IS18" s="955"/>
      <c r="IT18" s="955"/>
      <c r="IU18" s="955"/>
    </row>
    <row r="19" spans="1:255" ht="39.75" customHeight="1" thickBot="1">
      <c r="A19" s="821"/>
      <c r="B19" s="981"/>
      <c r="C19" s="822"/>
      <c r="D19" s="1965"/>
      <c r="E19" s="1759" t="s">
        <v>586</v>
      </c>
      <c r="F19" s="1760">
        <v>93504</v>
      </c>
      <c r="G19" s="1761">
        <v>93504</v>
      </c>
      <c r="H19" s="1762">
        <v>1</v>
      </c>
      <c r="I19" s="955"/>
      <c r="J19" s="955"/>
      <c r="K19" s="955"/>
      <c r="L19" s="955"/>
      <c r="M19" s="955"/>
      <c r="N19" s="955"/>
      <c r="O19" s="955"/>
      <c r="P19" s="955"/>
      <c r="Q19" s="955"/>
      <c r="R19" s="955"/>
      <c r="S19" s="955"/>
      <c r="T19" s="955"/>
      <c r="U19" s="955"/>
      <c r="V19" s="955"/>
      <c r="W19" s="955"/>
      <c r="X19" s="955"/>
      <c r="Y19" s="955"/>
      <c r="Z19" s="955"/>
      <c r="AA19" s="955"/>
      <c r="AB19" s="955"/>
      <c r="AC19" s="955"/>
      <c r="AD19" s="955"/>
      <c r="AE19" s="955"/>
      <c r="AF19" s="955"/>
      <c r="AG19" s="955"/>
      <c r="AH19" s="955"/>
      <c r="AI19" s="955"/>
      <c r="AJ19" s="955"/>
      <c r="AK19" s="955"/>
      <c r="AL19" s="955"/>
      <c r="AM19" s="955"/>
      <c r="AN19" s="955"/>
      <c r="AO19" s="955"/>
      <c r="AP19" s="955"/>
      <c r="AQ19" s="955"/>
      <c r="AR19" s="955"/>
      <c r="AS19" s="955"/>
      <c r="AT19" s="955"/>
      <c r="AU19" s="955"/>
      <c r="AV19" s="955"/>
      <c r="AW19" s="955"/>
      <c r="AX19" s="955"/>
      <c r="AY19" s="955"/>
      <c r="AZ19" s="955"/>
      <c r="BA19" s="955"/>
      <c r="BB19" s="955"/>
      <c r="BC19" s="955"/>
      <c r="BD19" s="955"/>
      <c r="BE19" s="955"/>
      <c r="BF19" s="955"/>
      <c r="BG19" s="955"/>
      <c r="BH19" s="955"/>
      <c r="BI19" s="955"/>
      <c r="BJ19" s="955"/>
      <c r="BK19" s="955"/>
      <c r="BL19" s="955"/>
      <c r="BM19" s="955"/>
      <c r="BN19" s="955"/>
      <c r="BO19" s="955"/>
      <c r="BP19" s="955"/>
      <c r="BQ19" s="955"/>
      <c r="BR19" s="955"/>
      <c r="BS19" s="955"/>
      <c r="BT19" s="955"/>
      <c r="BU19" s="955"/>
      <c r="BV19" s="955"/>
      <c r="BW19" s="955"/>
      <c r="BX19" s="955"/>
      <c r="BY19" s="955"/>
      <c r="BZ19" s="955"/>
      <c r="CA19" s="955"/>
      <c r="CB19" s="955"/>
      <c r="CC19" s="955"/>
      <c r="CD19" s="955"/>
      <c r="CE19" s="955"/>
      <c r="CF19" s="955"/>
      <c r="CG19" s="955"/>
      <c r="CH19" s="955"/>
      <c r="CI19" s="955"/>
      <c r="CJ19" s="955"/>
      <c r="CK19" s="955"/>
      <c r="CL19" s="955"/>
      <c r="CM19" s="955"/>
      <c r="CN19" s="955"/>
      <c r="CO19" s="955"/>
      <c r="CP19" s="955"/>
      <c r="CQ19" s="955"/>
      <c r="CR19" s="955"/>
      <c r="CS19" s="955"/>
      <c r="CT19" s="955"/>
      <c r="CU19" s="955"/>
      <c r="CV19" s="955"/>
      <c r="CW19" s="955"/>
      <c r="CX19" s="955"/>
      <c r="CY19" s="955"/>
      <c r="CZ19" s="955"/>
      <c r="DA19" s="955"/>
      <c r="DB19" s="955"/>
      <c r="DC19" s="955"/>
      <c r="DD19" s="955"/>
      <c r="DE19" s="955"/>
      <c r="DF19" s="955"/>
      <c r="DG19" s="955"/>
      <c r="DH19" s="955"/>
      <c r="DI19" s="955"/>
      <c r="DJ19" s="955"/>
      <c r="DK19" s="955"/>
      <c r="DL19" s="955"/>
      <c r="DM19" s="955"/>
      <c r="DN19" s="955"/>
      <c r="DO19" s="955"/>
      <c r="DP19" s="955"/>
      <c r="DQ19" s="955"/>
      <c r="DR19" s="955"/>
      <c r="DS19" s="955"/>
      <c r="DT19" s="955"/>
      <c r="DU19" s="955"/>
      <c r="DV19" s="955"/>
      <c r="DW19" s="955"/>
      <c r="DX19" s="955"/>
      <c r="DY19" s="955"/>
      <c r="DZ19" s="955"/>
      <c r="EA19" s="955"/>
      <c r="EB19" s="955"/>
      <c r="EC19" s="955"/>
      <c r="ED19" s="955"/>
      <c r="EE19" s="955"/>
      <c r="EF19" s="955"/>
      <c r="EG19" s="955"/>
      <c r="EH19" s="955"/>
      <c r="EI19" s="955"/>
      <c r="EJ19" s="955"/>
      <c r="EK19" s="955"/>
      <c r="EL19" s="955"/>
      <c r="EM19" s="955"/>
      <c r="EN19" s="955"/>
      <c r="EO19" s="955"/>
      <c r="EP19" s="955"/>
      <c r="EQ19" s="955"/>
      <c r="ER19" s="955"/>
      <c r="ES19" s="955"/>
      <c r="ET19" s="955"/>
      <c r="EU19" s="955"/>
      <c r="EV19" s="955"/>
      <c r="EW19" s="955"/>
      <c r="EX19" s="955"/>
      <c r="EY19" s="955"/>
      <c r="EZ19" s="955"/>
      <c r="FA19" s="955"/>
      <c r="FB19" s="955"/>
      <c r="FC19" s="955"/>
      <c r="FD19" s="955"/>
      <c r="FE19" s="955"/>
      <c r="FF19" s="955"/>
      <c r="FG19" s="955"/>
      <c r="FH19" s="955"/>
      <c r="FI19" s="955"/>
      <c r="FJ19" s="955"/>
      <c r="FK19" s="955"/>
      <c r="FL19" s="955"/>
      <c r="FM19" s="955"/>
      <c r="FN19" s="955"/>
      <c r="FO19" s="955"/>
      <c r="FP19" s="955"/>
      <c r="FQ19" s="955"/>
      <c r="FR19" s="955"/>
      <c r="FS19" s="955"/>
      <c r="FT19" s="955"/>
      <c r="FU19" s="955"/>
      <c r="FV19" s="955"/>
      <c r="FW19" s="955"/>
      <c r="FX19" s="955"/>
      <c r="FY19" s="955"/>
      <c r="FZ19" s="955"/>
      <c r="GA19" s="955"/>
      <c r="GB19" s="955"/>
      <c r="GC19" s="955"/>
      <c r="GD19" s="955"/>
      <c r="GE19" s="955"/>
      <c r="GF19" s="955"/>
      <c r="GG19" s="955"/>
      <c r="GH19" s="955"/>
      <c r="GI19" s="955"/>
      <c r="GJ19" s="955"/>
      <c r="GK19" s="955"/>
      <c r="GL19" s="955"/>
      <c r="GM19" s="955"/>
      <c r="GN19" s="955"/>
      <c r="GO19" s="955"/>
      <c r="GP19" s="955"/>
      <c r="GQ19" s="955"/>
      <c r="GR19" s="955"/>
      <c r="GS19" s="955"/>
      <c r="GT19" s="955"/>
      <c r="GU19" s="955"/>
      <c r="GV19" s="955"/>
      <c r="GW19" s="955"/>
      <c r="GX19" s="955"/>
      <c r="GY19" s="955"/>
      <c r="GZ19" s="955"/>
      <c r="HA19" s="955"/>
      <c r="HB19" s="955"/>
      <c r="HC19" s="955"/>
      <c r="HD19" s="955"/>
      <c r="HE19" s="955"/>
      <c r="HF19" s="955"/>
      <c r="HG19" s="955"/>
      <c r="HH19" s="955"/>
      <c r="HI19" s="955"/>
      <c r="HJ19" s="955"/>
      <c r="HK19" s="955"/>
      <c r="HL19" s="955"/>
      <c r="HM19" s="955"/>
      <c r="HN19" s="955"/>
      <c r="HO19" s="955"/>
      <c r="HP19" s="955"/>
      <c r="HQ19" s="955"/>
      <c r="HR19" s="955"/>
      <c r="HS19" s="955"/>
      <c r="HT19" s="955"/>
      <c r="HU19" s="955"/>
      <c r="HV19" s="955"/>
      <c r="HW19" s="955"/>
      <c r="HX19" s="955"/>
      <c r="HY19" s="955"/>
      <c r="HZ19" s="955"/>
      <c r="IA19" s="955"/>
      <c r="IB19" s="955"/>
      <c r="IC19" s="955"/>
      <c r="ID19" s="955"/>
      <c r="IE19" s="955"/>
      <c r="IF19" s="955"/>
      <c r="IG19" s="955"/>
      <c r="IH19" s="955"/>
      <c r="II19" s="955"/>
      <c r="IJ19" s="955"/>
      <c r="IK19" s="955"/>
      <c r="IL19" s="955"/>
      <c r="IM19" s="955"/>
      <c r="IN19" s="955"/>
      <c r="IO19" s="955"/>
      <c r="IP19" s="955"/>
      <c r="IQ19" s="955"/>
      <c r="IR19" s="955"/>
      <c r="IS19" s="955"/>
      <c r="IT19" s="955"/>
      <c r="IU19" s="955"/>
    </row>
    <row r="20" spans="1:255" ht="21" thickBot="1">
      <c r="A20" s="964"/>
      <c r="B20" s="965"/>
      <c r="C20" s="966"/>
      <c r="D20" s="967" t="s">
        <v>622</v>
      </c>
      <c r="E20" s="1763"/>
      <c r="F20" s="1764">
        <f>F16</f>
        <v>93504</v>
      </c>
      <c r="G20" s="1764">
        <f>G16</f>
        <v>93504</v>
      </c>
      <c r="H20" s="1043">
        <v>1</v>
      </c>
      <c r="I20" s="968"/>
      <c r="J20" s="968"/>
      <c r="K20" s="968"/>
      <c r="L20" s="968"/>
      <c r="M20" s="968"/>
      <c r="N20" s="968"/>
      <c r="O20" s="968"/>
      <c r="P20" s="968"/>
      <c r="Q20" s="968"/>
      <c r="R20" s="968"/>
      <c r="S20" s="968"/>
      <c r="T20" s="968"/>
      <c r="U20" s="968"/>
      <c r="V20" s="968"/>
      <c r="W20" s="968"/>
      <c r="X20" s="968"/>
      <c r="Y20" s="968"/>
      <c r="Z20" s="968"/>
      <c r="AA20" s="968"/>
      <c r="AB20" s="968"/>
      <c r="AC20" s="968"/>
      <c r="AD20" s="968"/>
      <c r="AE20" s="968"/>
      <c r="AF20" s="968"/>
      <c r="AG20" s="968"/>
      <c r="AH20" s="968"/>
      <c r="AI20" s="968"/>
      <c r="AJ20" s="968"/>
      <c r="AK20" s="968"/>
      <c r="AL20" s="968"/>
      <c r="AM20" s="968"/>
      <c r="AN20" s="968"/>
      <c r="AO20" s="968"/>
      <c r="AP20" s="968"/>
      <c r="AQ20" s="968"/>
      <c r="AR20" s="968"/>
      <c r="AS20" s="968"/>
      <c r="AT20" s="968"/>
      <c r="AU20" s="968"/>
      <c r="AV20" s="968"/>
      <c r="AW20" s="968"/>
      <c r="AX20" s="968"/>
      <c r="AY20" s="968"/>
      <c r="AZ20" s="968"/>
      <c r="BA20" s="968"/>
      <c r="BB20" s="968"/>
      <c r="BC20" s="968"/>
      <c r="BD20" s="968"/>
      <c r="BE20" s="968"/>
      <c r="BF20" s="968"/>
      <c r="BG20" s="968"/>
      <c r="BH20" s="968"/>
      <c r="BI20" s="968"/>
      <c r="BJ20" s="968"/>
      <c r="BK20" s="968"/>
      <c r="BL20" s="968"/>
      <c r="BM20" s="968"/>
      <c r="BN20" s="968"/>
      <c r="BO20" s="968"/>
      <c r="BP20" s="968"/>
      <c r="BQ20" s="968"/>
      <c r="BR20" s="968"/>
      <c r="BS20" s="968"/>
      <c r="BT20" s="968"/>
      <c r="BU20" s="968"/>
      <c r="BV20" s="968"/>
      <c r="BW20" s="968"/>
      <c r="BX20" s="968"/>
      <c r="BY20" s="968"/>
      <c r="BZ20" s="968"/>
      <c r="CA20" s="968"/>
      <c r="CB20" s="968"/>
      <c r="CC20" s="968"/>
      <c r="CD20" s="968"/>
      <c r="CE20" s="968"/>
      <c r="CF20" s="968"/>
      <c r="CG20" s="968"/>
      <c r="CH20" s="968"/>
      <c r="CI20" s="968"/>
      <c r="CJ20" s="968"/>
      <c r="CK20" s="968"/>
      <c r="CL20" s="968"/>
      <c r="CM20" s="968"/>
      <c r="CN20" s="968"/>
      <c r="CO20" s="968"/>
      <c r="CP20" s="968"/>
      <c r="CQ20" s="968"/>
      <c r="CR20" s="968"/>
      <c r="CS20" s="968"/>
      <c r="CT20" s="968"/>
      <c r="CU20" s="968"/>
      <c r="CV20" s="968"/>
      <c r="CW20" s="968"/>
      <c r="CX20" s="968"/>
      <c r="CY20" s="968"/>
      <c r="CZ20" s="968"/>
      <c r="DA20" s="968"/>
      <c r="DB20" s="968"/>
      <c r="DC20" s="968"/>
      <c r="DD20" s="968"/>
      <c r="DE20" s="968"/>
      <c r="DF20" s="968"/>
      <c r="DG20" s="968"/>
      <c r="DH20" s="968"/>
      <c r="DI20" s="968"/>
      <c r="DJ20" s="968"/>
      <c r="DK20" s="968"/>
      <c r="DL20" s="968"/>
      <c r="DM20" s="968"/>
      <c r="DN20" s="968"/>
      <c r="DO20" s="968"/>
      <c r="DP20" s="968"/>
      <c r="DQ20" s="968"/>
      <c r="DR20" s="968"/>
      <c r="DS20" s="968"/>
      <c r="DT20" s="968"/>
      <c r="DU20" s="968"/>
      <c r="DV20" s="968"/>
      <c r="DW20" s="968"/>
      <c r="DX20" s="968"/>
      <c r="DY20" s="968"/>
      <c r="DZ20" s="968"/>
      <c r="EA20" s="968"/>
      <c r="EB20" s="968"/>
      <c r="EC20" s="968"/>
      <c r="ED20" s="968"/>
      <c r="EE20" s="968"/>
      <c r="EF20" s="968"/>
      <c r="EG20" s="968"/>
      <c r="EH20" s="968"/>
      <c r="EI20" s="968"/>
      <c r="EJ20" s="968"/>
      <c r="EK20" s="968"/>
      <c r="EL20" s="968"/>
      <c r="EM20" s="968"/>
      <c r="EN20" s="968"/>
      <c r="EO20" s="968"/>
      <c r="EP20" s="968"/>
      <c r="EQ20" s="968"/>
      <c r="ER20" s="968"/>
      <c r="ES20" s="968"/>
      <c r="ET20" s="968"/>
      <c r="EU20" s="968"/>
      <c r="EV20" s="968"/>
      <c r="EW20" s="968"/>
      <c r="EX20" s="968"/>
      <c r="EY20" s="968"/>
      <c r="EZ20" s="968"/>
      <c r="FA20" s="968"/>
      <c r="FB20" s="968"/>
      <c r="FC20" s="968"/>
      <c r="FD20" s="968"/>
      <c r="FE20" s="968"/>
      <c r="FF20" s="968"/>
      <c r="FG20" s="968"/>
      <c r="FH20" s="968"/>
      <c r="FI20" s="968"/>
      <c r="FJ20" s="968"/>
      <c r="FK20" s="968"/>
      <c r="FL20" s="968"/>
      <c r="FM20" s="968"/>
      <c r="FN20" s="968"/>
      <c r="FO20" s="968"/>
      <c r="FP20" s="968"/>
      <c r="FQ20" s="968"/>
      <c r="FR20" s="968"/>
      <c r="FS20" s="968"/>
      <c r="FT20" s="968"/>
      <c r="FU20" s="968"/>
      <c r="FV20" s="968"/>
      <c r="FW20" s="968"/>
      <c r="FX20" s="968"/>
      <c r="FY20" s="968"/>
      <c r="FZ20" s="968"/>
      <c r="GA20" s="968"/>
      <c r="GB20" s="968"/>
      <c r="GC20" s="968"/>
      <c r="GD20" s="968"/>
      <c r="GE20" s="968"/>
      <c r="GF20" s="968"/>
      <c r="GG20" s="968"/>
      <c r="GH20" s="968"/>
      <c r="GI20" s="968"/>
      <c r="GJ20" s="968"/>
      <c r="GK20" s="968"/>
      <c r="GL20" s="968"/>
      <c r="GM20" s="968"/>
      <c r="GN20" s="968"/>
      <c r="GO20" s="968"/>
      <c r="GP20" s="968"/>
      <c r="GQ20" s="968"/>
      <c r="GR20" s="968"/>
      <c r="GS20" s="968"/>
      <c r="GT20" s="968"/>
      <c r="GU20" s="968"/>
      <c r="GV20" s="968"/>
      <c r="GW20" s="968"/>
      <c r="GX20" s="968"/>
      <c r="GY20" s="968"/>
      <c r="GZ20" s="968"/>
      <c r="HA20" s="968"/>
      <c r="HB20" s="968"/>
      <c r="HC20" s="968"/>
      <c r="HD20" s="968"/>
      <c r="HE20" s="968"/>
      <c r="HF20" s="968"/>
      <c r="HG20" s="968"/>
      <c r="HH20" s="968"/>
      <c r="HI20" s="968"/>
      <c r="HJ20" s="968"/>
      <c r="HK20" s="968"/>
      <c r="HL20" s="968"/>
      <c r="HM20" s="968"/>
      <c r="HN20" s="968"/>
      <c r="HO20" s="968"/>
      <c r="HP20" s="968"/>
      <c r="HQ20" s="968"/>
      <c r="HR20" s="968"/>
      <c r="HS20" s="968"/>
      <c r="HT20" s="968"/>
      <c r="HU20" s="968"/>
      <c r="HV20" s="968"/>
      <c r="HW20" s="968"/>
      <c r="HX20" s="968"/>
      <c r="HY20" s="968"/>
      <c r="HZ20" s="968"/>
      <c r="IA20" s="968"/>
      <c r="IB20" s="968"/>
      <c r="IC20" s="968"/>
      <c r="ID20" s="968"/>
      <c r="IE20" s="968"/>
      <c r="IF20" s="968"/>
      <c r="IG20" s="968"/>
      <c r="IH20" s="968"/>
      <c r="II20" s="968"/>
      <c r="IJ20" s="968"/>
      <c r="IK20" s="968"/>
      <c r="IL20" s="968"/>
      <c r="IM20" s="968"/>
      <c r="IN20" s="968"/>
      <c r="IO20" s="968"/>
      <c r="IP20" s="968"/>
      <c r="IQ20" s="968"/>
      <c r="IR20" s="968"/>
      <c r="IS20" s="968"/>
      <c r="IT20" s="968"/>
      <c r="IU20" s="968"/>
    </row>
    <row r="21" spans="1:255" ht="20.25">
      <c r="A21" s="982"/>
      <c r="B21" s="982"/>
      <c r="C21" s="993"/>
      <c r="D21" s="402"/>
      <c r="E21" s="994"/>
      <c r="F21" s="995"/>
      <c r="G21" s="995"/>
      <c r="H21" s="996"/>
      <c r="I21" s="968"/>
      <c r="J21" s="968"/>
      <c r="K21" s="968"/>
      <c r="L21" s="968"/>
      <c r="M21" s="968"/>
      <c r="N21" s="968"/>
      <c r="O21" s="968"/>
      <c r="P21" s="968"/>
      <c r="Q21" s="968"/>
      <c r="R21" s="968"/>
      <c r="S21" s="968"/>
      <c r="T21" s="968"/>
      <c r="U21" s="968"/>
      <c r="V21" s="968"/>
      <c r="W21" s="968"/>
      <c r="X21" s="968"/>
      <c r="Y21" s="968"/>
      <c r="Z21" s="968"/>
      <c r="AA21" s="968"/>
      <c r="AB21" s="968"/>
      <c r="AC21" s="968"/>
      <c r="AD21" s="968"/>
      <c r="AE21" s="968"/>
      <c r="AF21" s="968"/>
      <c r="AG21" s="968"/>
      <c r="AH21" s="968"/>
      <c r="AI21" s="968"/>
      <c r="AJ21" s="968"/>
      <c r="AK21" s="968"/>
      <c r="AL21" s="968"/>
      <c r="AM21" s="968"/>
      <c r="AN21" s="968"/>
      <c r="AO21" s="968"/>
      <c r="AP21" s="968"/>
      <c r="AQ21" s="968"/>
      <c r="AR21" s="968"/>
      <c r="AS21" s="968"/>
      <c r="AT21" s="968"/>
      <c r="AU21" s="968"/>
      <c r="AV21" s="968"/>
      <c r="AW21" s="968"/>
      <c r="AX21" s="968"/>
      <c r="AY21" s="968"/>
      <c r="AZ21" s="968"/>
      <c r="BA21" s="968"/>
      <c r="BB21" s="968"/>
      <c r="BC21" s="968"/>
      <c r="BD21" s="968"/>
      <c r="BE21" s="968"/>
      <c r="BF21" s="968"/>
      <c r="BG21" s="968"/>
      <c r="BH21" s="968"/>
      <c r="BI21" s="968"/>
      <c r="BJ21" s="968"/>
      <c r="BK21" s="968"/>
      <c r="BL21" s="968"/>
      <c r="BM21" s="968"/>
      <c r="BN21" s="968"/>
      <c r="BO21" s="968"/>
      <c r="BP21" s="968"/>
      <c r="BQ21" s="968"/>
      <c r="BR21" s="968"/>
      <c r="BS21" s="968"/>
      <c r="BT21" s="968"/>
      <c r="BU21" s="968"/>
      <c r="BV21" s="968"/>
      <c r="BW21" s="968"/>
      <c r="BX21" s="968"/>
      <c r="BY21" s="968"/>
      <c r="BZ21" s="968"/>
      <c r="CA21" s="968"/>
      <c r="CB21" s="968"/>
      <c r="CC21" s="968"/>
      <c r="CD21" s="968"/>
      <c r="CE21" s="968"/>
      <c r="CF21" s="968"/>
      <c r="CG21" s="968"/>
      <c r="CH21" s="968"/>
      <c r="CI21" s="968"/>
      <c r="CJ21" s="968"/>
      <c r="CK21" s="968"/>
      <c r="CL21" s="968"/>
      <c r="CM21" s="968"/>
      <c r="CN21" s="968"/>
      <c r="CO21" s="968"/>
      <c r="CP21" s="968"/>
      <c r="CQ21" s="968"/>
      <c r="CR21" s="968"/>
      <c r="CS21" s="968"/>
      <c r="CT21" s="968"/>
      <c r="CU21" s="968"/>
      <c r="CV21" s="968"/>
      <c r="CW21" s="968"/>
      <c r="CX21" s="968"/>
      <c r="CY21" s="968"/>
      <c r="CZ21" s="968"/>
      <c r="DA21" s="968"/>
      <c r="DB21" s="968"/>
      <c r="DC21" s="968"/>
      <c r="DD21" s="968"/>
      <c r="DE21" s="968"/>
      <c r="DF21" s="968"/>
      <c r="DG21" s="968"/>
      <c r="DH21" s="968"/>
      <c r="DI21" s="968"/>
      <c r="DJ21" s="968"/>
      <c r="DK21" s="968"/>
      <c r="DL21" s="968"/>
      <c r="DM21" s="968"/>
      <c r="DN21" s="968"/>
      <c r="DO21" s="968"/>
      <c r="DP21" s="968"/>
      <c r="DQ21" s="968"/>
      <c r="DR21" s="968"/>
      <c r="DS21" s="968"/>
      <c r="DT21" s="968"/>
      <c r="DU21" s="968"/>
      <c r="DV21" s="968"/>
      <c r="DW21" s="968"/>
      <c r="DX21" s="968"/>
      <c r="DY21" s="968"/>
      <c r="DZ21" s="968"/>
      <c r="EA21" s="968"/>
      <c r="EB21" s="968"/>
      <c r="EC21" s="968"/>
      <c r="ED21" s="968"/>
      <c r="EE21" s="968"/>
      <c r="EF21" s="968"/>
      <c r="EG21" s="968"/>
      <c r="EH21" s="968"/>
      <c r="EI21" s="968"/>
      <c r="EJ21" s="968"/>
      <c r="EK21" s="968"/>
      <c r="EL21" s="968"/>
      <c r="EM21" s="968"/>
      <c r="EN21" s="968"/>
      <c r="EO21" s="968"/>
      <c r="EP21" s="968"/>
      <c r="EQ21" s="968"/>
      <c r="ER21" s="968"/>
      <c r="ES21" s="968"/>
      <c r="ET21" s="968"/>
      <c r="EU21" s="968"/>
      <c r="EV21" s="968"/>
      <c r="EW21" s="968"/>
      <c r="EX21" s="968"/>
      <c r="EY21" s="968"/>
      <c r="EZ21" s="968"/>
      <c r="FA21" s="968"/>
      <c r="FB21" s="968"/>
      <c r="FC21" s="968"/>
      <c r="FD21" s="968"/>
      <c r="FE21" s="968"/>
      <c r="FF21" s="968"/>
      <c r="FG21" s="968"/>
      <c r="FH21" s="968"/>
      <c r="FI21" s="968"/>
      <c r="FJ21" s="968"/>
      <c r="FK21" s="968"/>
      <c r="FL21" s="968"/>
      <c r="FM21" s="968"/>
      <c r="FN21" s="968"/>
      <c r="FO21" s="968"/>
      <c r="FP21" s="968"/>
      <c r="FQ21" s="968"/>
      <c r="FR21" s="968"/>
      <c r="FS21" s="968"/>
      <c r="FT21" s="968"/>
      <c r="FU21" s="968"/>
      <c r="FV21" s="968"/>
      <c r="FW21" s="968"/>
      <c r="FX21" s="968"/>
      <c r="FY21" s="968"/>
      <c r="FZ21" s="968"/>
      <c r="GA21" s="968"/>
      <c r="GB21" s="968"/>
      <c r="GC21" s="968"/>
      <c r="GD21" s="968"/>
      <c r="GE21" s="968"/>
      <c r="GF21" s="968"/>
      <c r="GG21" s="968"/>
      <c r="GH21" s="968"/>
      <c r="GI21" s="968"/>
      <c r="GJ21" s="968"/>
      <c r="GK21" s="968"/>
      <c r="GL21" s="968"/>
      <c r="GM21" s="968"/>
      <c r="GN21" s="968"/>
      <c r="GO21" s="968"/>
      <c r="GP21" s="968"/>
      <c r="GQ21" s="968"/>
      <c r="GR21" s="968"/>
      <c r="GS21" s="968"/>
      <c r="GT21" s="968"/>
      <c r="GU21" s="968"/>
      <c r="GV21" s="968"/>
      <c r="GW21" s="968"/>
      <c r="GX21" s="968"/>
      <c r="GY21" s="968"/>
      <c r="GZ21" s="968"/>
      <c r="HA21" s="968"/>
      <c r="HB21" s="968"/>
      <c r="HC21" s="968"/>
      <c r="HD21" s="968"/>
      <c r="HE21" s="968"/>
      <c r="HF21" s="968"/>
      <c r="HG21" s="968"/>
      <c r="HH21" s="968"/>
      <c r="HI21" s="968"/>
      <c r="HJ21" s="968"/>
      <c r="HK21" s="968"/>
      <c r="HL21" s="968"/>
      <c r="HM21" s="968"/>
      <c r="HN21" s="968"/>
      <c r="HO21" s="968"/>
      <c r="HP21" s="968"/>
      <c r="HQ21" s="968"/>
      <c r="HR21" s="968"/>
      <c r="HS21" s="968"/>
      <c r="HT21" s="968"/>
      <c r="HU21" s="968"/>
      <c r="HV21" s="968"/>
      <c r="HW21" s="968"/>
      <c r="HX21" s="968"/>
      <c r="HY21" s="968"/>
      <c r="HZ21" s="968"/>
      <c r="IA21" s="968"/>
      <c r="IB21" s="968"/>
      <c r="IC21" s="968"/>
      <c r="ID21" s="968"/>
      <c r="IE21" s="968"/>
      <c r="IF21" s="968"/>
      <c r="IG21" s="968"/>
      <c r="IH21" s="968"/>
      <c r="II21" s="968"/>
      <c r="IJ21" s="968"/>
      <c r="IK21" s="968"/>
      <c r="IL21" s="968"/>
      <c r="IM21" s="968"/>
      <c r="IN21" s="968"/>
      <c r="IO21" s="968"/>
      <c r="IP21" s="968"/>
      <c r="IQ21" s="968"/>
      <c r="IR21" s="968"/>
      <c r="IS21" s="968"/>
      <c r="IT21" s="968"/>
      <c r="IU21" s="968"/>
    </row>
    <row r="22" spans="1:255" ht="17.25">
      <c r="A22" s="969"/>
      <c r="B22" s="969"/>
      <c r="C22" s="970"/>
      <c r="D22" s="969"/>
      <c r="E22" s="971"/>
      <c r="F22" s="972"/>
      <c r="G22" s="969"/>
      <c r="H22" s="969"/>
      <c r="I22" s="969"/>
      <c r="J22" s="969"/>
      <c r="K22" s="969"/>
      <c r="L22" s="969"/>
      <c r="M22" s="969"/>
      <c r="N22" s="969"/>
      <c r="O22" s="969"/>
      <c r="P22" s="969"/>
      <c r="Q22" s="969"/>
      <c r="R22" s="969"/>
      <c r="S22" s="969"/>
      <c r="T22" s="969"/>
      <c r="U22" s="969"/>
      <c r="V22" s="969"/>
      <c r="W22" s="969"/>
      <c r="X22" s="969"/>
      <c r="Y22" s="969"/>
      <c r="Z22" s="969"/>
      <c r="AA22" s="969"/>
      <c r="AB22" s="969"/>
      <c r="AC22" s="969"/>
      <c r="AD22" s="969"/>
      <c r="AE22" s="969"/>
      <c r="AF22" s="969"/>
      <c r="AG22" s="969"/>
      <c r="AH22" s="969"/>
      <c r="AI22" s="969"/>
      <c r="AJ22" s="969"/>
      <c r="AK22" s="969"/>
      <c r="AL22" s="969"/>
      <c r="AM22" s="969"/>
      <c r="AN22" s="969"/>
      <c r="AO22" s="969"/>
      <c r="AP22" s="969"/>
      <c r="AQ22" s="969"/>
      <c r="AR22" s="969"/>
      <c r="AS22" s="969"/>
      <c r="AT22" s="969"/>
      <c r="AU22" s="969"/>
      <c r="AV22" s="969"/>
      <c r="AW22" s="969"/>
      <c r="AX22" s="969"/>
      <c r="AY22" s="969"/>
      <c r="AZ22" s="969"/>
      <c r="BA22" s="969"/>
      <c r="BB22" s="969"/>
      <c r="BC22" s="969"/>
      <c r="BD22" s="969"/>
      <c r="BE22" s="969"/>
      <c r="BF22" s="969"/>
      <c r="BG22" s="969"/>
      <c r="BH22" s="969"/>
      <c r="BI22" s="969"/>
      <c r="BJ22" s="969"/>
      <c r="BK22" s="969"/>
      <c r="BL22" s="969"/>
      <c r="BM22" s="969"/>
      <c r="BN22" s="969"/>
      <c r="BO22" s="969"/>
      <c r="BP22" s="969"/>
      <c r="BQ22" s="969"/>
      <c r="BR22" s="969"/>
      <c r="BS22" s="969"/>
      <c r="BT22" s="969"/>
      <c r="BU22" s="969"/>
      <c r="BV22" s="969"/>
      <c r="BW22" s="969"/>
      <c r="BX22" s="969"/>
      <c r="BY22" s="969"/>
      <c r="BZ22" s="969"/>
      <c r="CA22" s="969"/>
      <c r="CB22" s="969"/>
      <c r="CC22" s="969"/>
      <c r="CD22" s="969"/>
      <c r="CE22" s="969"/>
      <c r="CF22" s="969"/>
      <c r="CG22" s="969"/>
      <c r="CH22" s="969"/>
      <c r="CI22" s="969"/>
      <c r="CJ22" s="969"/>
      <c r="CK22" s="969"/>
      <c r="CL22" s="969"/>
      <c r="CM22" s="969"/>
      <c r="CN22" s="969"/>
      <c r="CO22" s="969"/>
      <c r="CP22" s="969"/>
      <c r="CQ22" s="969"/>
      <c r="CR22" s="969"/>
      <c r="CS22" s="969"/>
      <c r="CT22" s="969"/>
      <c r="CU22" s="969"/>
      <c r="CV22" s="969"/>
      <c r="CW22" s="969"/>
      <c r="CX22" s="969"/>
      <c r="CY22" s="969"/>
      <c r="CZ22" s="969"/>
      <c r="DA22" s="969"/>
      <c r="DB22" s="969"/>
      <c r="DC22" s="969"/>
      <c r="DD22" s="969"/>
      <c r="DE22" s="969"/>
      <c r="DF22" s="969"/>
      <c r="DG22" s="969"/>
      <c r="DH22" s="969"/>
      <c r="DI22" s="969"/>
      <c r="DJ22" s="969"/>
      <c r="DK22" s="969"/>
      <c r="DL22" s="969"/>
      <c r="DM22" s="969"/>
      <c r="DN22" s="969"/>
      <c r="DO22" s="969"/>
      <c r="DP22" s="969"/>
      <c r="DQ22" s="969"/>
      <c r="DR22" s="969"/>
      <c r="DS22" s="969"/>
      <c r="DT22" s="969"/>
      <c r="DU22" s="969"/>
      <c r="DV22" s="969"/>
      <c r="DW22" s="969"/>
      <c r="DX22" s="969"/>
      <c r="DY22" s="969"/>
      <c r="DZ22" s="969"/>
      <c r="EA22" s="969"/>
      <c r="EB22" s="969"/>
      <c r="EC22" s="969"/>
      <c r="ED22" s="969"/>
      <c r="EE22" s="969"/>
      <c r="EF22" s="969"/>
      <c r="EG22" s="969"/>
      <c r="EH22" s="969"/>
      <c r="EI22" s="969"/>
      <c r="EJ22" s="969"/>
      <c r="EK22" s="969"/>
      <c r="EL22" s="969"/>
      <c r="EM22" s="969"/>
      <c r="EN22" s="969"/>
      <c r="EO22" s="969"/>
      <c r="EP22" s="969"/>
      <c r="EQ22" s="969"/>
      <c r="ER22" s="969"/>
      <c r="ES22" s="969"/>
      <c r="ET22" s="969"/>
      <c r="EU22" s="969"/>
      <c r="EV22" s="969"/>
      <c r="EW22" s="969"/>
      <c r="EX22" s="969"/>
      <c r="EY22" s="969"/>
      <c r="EZ22" s="969"/>
      <c r="FA22" s="969"/>
      <c r="FB22" s="969"/>
      <c r="FC22" s="969"/>
      <c r="FD22" s="969"/>
      <c r="FE22" s="969"/>
      <c r="FF22" s="969"/>
      <c r="FG22" s="969"/>
      <c r="FH22" s="969"/>
      <c r="FI22" s="969"/>
      <c r="FJ22" s="969"/>
      <c r="FK22" s="969"/>
      <c r="FL22" s="969"/>
      <c r="FM22" s="969"/>
      <c r="FN22" s="969"/>
      <c r="FO22" s="969"/>
      <c r="FP22" s="969"/>
      <c r="FQ22" s="969"/>
      <c r="FR22" s="969"/>
      <c r="FS22" s="969"/>
      <c r="FT22" s="969"/>
      <c r="FU22" s="969"/>
      <c r="FV22" s="969"/>
      <c r="FW22" s="969"/>
      <c r="FX22" s="969"/>
      <c r="FY22" s="969"/>
      <c r="FZ22" s="969"/>
      <c r="GA22" s="969"/>
      <c r="GB22" s="969"/>
      <c r="GC22" s="969"/>
      <c r="GD22" s="969"/>
      <c r="GE22" s="969"/>
      <c r="GF22" s="969"/>
      <c r="GG22" s="969"/>
      <c r="GH22" s="969"/>
      <c r="GI22" s="969"/>
      <c r="GJ22" s="969"/>
      <c r="GK22" s="969"/>
      <c r="GL22" s="969"/>
      <c r="GM22" s="969"/>
      <c r="GN22" s="969"/>
      <c r="GO22" s="969"/>
      <c r="GP22" s="969"/>
      <c r="GQ22" s="969"/>
      <c r="GR22" s="969"/>
      <c r="GS22" s="969"/>
      <c r="GT22" s="969"/>
      <c r="GU22" s="969"/>
      <c r="GV22" s="969"/>
      <c r="GW22" s="969"/>
      <c r="GX22" s="969"/>
      <c r="GY22" s="969"/>
      <c r="GZ22" s="969"/>
      <c r="HA22" s="969"/>
      <c r="HB22" s="969"/>
      <c r="HC22" s="969"/>
      <c r="HD22" s="969"/>
      <c r="HE22" s="969"/>
      <c r="HF22" s="969"/>
      <c r="HG22" s="969"/>
      <c r="HH22" s="969"/>
      <c r="HI22" s="969"/>
      <c r="HJ22" s="969"/>
      <c r="HK22" s="969"/>
      <c r="HL22" s="969"/>
      <c r="HM22" s="969"/>
      <c r="HN22" s="969"/>
      <c r="HO22" s="969"/>
      <c r="HP22" s="969"/>
      <c r="HQ22" s="969"/>
      <c r="HR22" s="969"/>
      <c r="HS22" s="969"/>
      <c r="HT22" s="969"/>
      <c r="HU22" s="969"/>
      <c r="HV22" s="969"/>
      <c r="HW22" s="969"/>
      <c r="HX22" s="969"/>
      <c r="HY22" s="969"/>
      <c r="HZ22" s="969"/>
      <c r="IA22" s="969"/>
      <c r="IB22" s="969"/>
      <c r="IC22" s="969"/>
      <c r="ID22" s="969"/>
      <c r="IE22" s="969"/>
      <c r="IF22" s="969"/>
      <c r="IG22" s="969"/>
      <c r="IH22" s="969"/>
      <c r="II22" s="969"/>
      <c r="IJ22" s="969"/>
      <c r="IK22" s="969"/>
      <c r="IL22" s="969"/>
      <c r="IM22" s="969"/>
      <c r="IN22" s="969"/>
      <c r="IO22" s="969"/>
      <c r="IP22" s="969"/>
      <c r="IQ22" s="969"/>
      <c r="IR22" s="969"/>
      <c r="IS22" s="969"/>
      <c r="IT22" s="969"/>
      <c r="IU22" s="969"/>
    </row>
    <row r="23" spans="1:6" ht="18.75">
      <c r="A23" s="402" t="s">
        <v>554</v>
      </c>
      <c r="B23" s="402"/>
      <c r="D23" s="43"/>
      <c r="F23" s="818" t="s">
        <v>555</v>
      </c>
    </row>
    <row r="24" spans="1:6" ht="15.75">
      <c r="A24" s="91"/>
      <c r="B24" s="973"/>
      <c r="C24" s="973"/>
      <c r="D24" s="91"/>
      <c r="E24" s="91"/>
      <c r="F24" s="91"/>
    </row>
  </sheetData>
  <sheetProtection/>
  <mergeCells count="14">
    <mergeCell ref="A7:H7"/>
    <mergeCell ref="A11:A14"/>
    <mergeCell ref="B11:B14"/>
    <mergeCell ref="C11:C14"/>
    <mergeCell ref="D11:D14"/>
    <mergeCell ref="E11:E14"/>
    <mergeCell ref="A8:C8"/>
    <mergeCell ref="A9:C9"/>
    <mergeCell ref="D18:D19"/>
    <mergeCell ref="F11:F14"/>
    <mergeCell ref="G11:G14"/>
    <mergeCell ref="H11:H14"/>
    <mergeCell ref="D16:E16"/>
    <mergeCell ref="D17:E17"/>
  </mergeCells>
  <printOptions/>
  <pageMargins left="0.7874015748031497" right="0.7874015748031497" top="1.1811023622047245" bottom="0.3937007874015748" header="0.31496062992125984" footer="0.31496062992125984"/>
  <pageSetup fitToHeight="0" horizontalDpi="600" verticalDpi="600" orientation="landscape" paperSize="9" scale="65" r:id="rId1"/>
  <rowBreaks count="1" manualBreakCount="1">
    <brk id="23" max="7" man="1"/>
  </rowBreaks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SheetLayoutView="100" zoomScalePageLayoutView="0" workbookViewId="0" topLeftCell="A13">
      <selection activeCell="E7" sqref="E7"/>
    </sheetView>
  </sheetViews>
  <sheetFormatPr defaultColWidth="9.25390625" defaultRowHeight="12.75"/>
  <cols>
    <col min="1" max="1" width="11.75390625" style="91" customWidth="1"/>
    <col min="2" max="2" width="8.875" style="91" customWidth="1"/>
    <col min="3" max="3" width="9.625" style="283" customWidth="1"/>
    <col min="4" max="4" width="24.625" style="91" customWidth="1"/>
    <col min="5" max="5" width="40.00390625" style="91" customWidth="1"/>
    <col min="6" max="6" width="15.25390625" style="91" customWidth="1"/>
    <col min="7" max="7" width="11.875" style="91" customWidth="1"/>
    <col min="8" max="8" width="11.375" style="91" customWidth="1"/>
    <col min="9" max="16384" width="9.25390625" style="91" customWidth="1"/>
  </cols>
  <sheetData>
    <row r="1" spans="6:7" ht="15.75">
      <c r="F1" s="76" t="s">
        <v>627</v>
      </c>
      <c r="G1" s="85"/>
    </row>
    <row r="2" spans="6:7" ht="15.75">
      <c r="F2" s="76" t="s">
        <v>180</v>
      </c>
      <c r="G2" s="85"/>
    </row>
    <row r="3" spans="6:7" ht="15.75">
      <c r="F3" s="216" t="s">
        <v>798</v>
      </c>
      <c r="G3" s="1077"/>
    </row>
    <row r="4" spans="6:7" ht="15.75">
      <c r="F4" s="216" t="s">
        <v>797</v>
      </c>
      <c r="G4" s="85"/>
    </row>
    <row r="5" spans="6:7" ht="15.75">
      <c r="F5" s="378"/>
      <c r="G5" s="378"/>
    </row>
    <row r="8" spans="1:256" ht="33.75" customHeight="1">
      <c r="A8" s="1957" t="s">
        <v>685</v>
      </c>
      <c r="B8" s="1957"/>
      <c r="C8" s="1957"/>
      <c r="D8" s="1957"/>
      <c r="E8" s="1957"/>
      <c r="F8" s="1957"/>
      <c r="G8" s="1957"/>
      <c r="H8" s="1957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  <c r="DJ8" s="339"/>
      <c r="DK8" s="339"/>
      <c r="DL8" s="339"/>
      <c r="DM8" s="339"/>
      <c r="DN8" s="339"/>
      <c r="DO8" s="339"/>
      <c r="DP8" s="339"/>
      <c r="DQ8" s="339"/>
      <c r="DR8" s="339"/>
      <c r="DS8" s="339"/>
      <c r="DT8" s="339"/>
      <c r="DU8" s="339"/>
      <c r="DV8" s="339"/>
      <c r="DW8" s="339"/>
      <c r="DX8" s="339"/>
      <c r="DY8" s="339"/>
      <c r="DZ8" s="339"/>
      <c r="EA8" s="339"/>
      <c r="EB8" s="339"/>
      <c r="EC8" s="339"/>
      <c r="ED8" s="339"/>
      <c r="EE8" s="339"/>
      <c r="EF8" s="339"/>
      <c r="EG8" s="339"/>
      <c r="EH8" s="339"/>
      <c r="EI8" s="339"/>
      <c r="EJ8" s="339"/>
      <c r="EK8" s="339"/>
      <c r="EL8" s="339"/>
      <c r="EM8" s="339"/>
      <c r="EN8" s="339"/>
      <c r="EO8" s="339"/>
      <c r="EP8" s="339"/>
      <c r="EQ8" s="339"/>
      <c r="ER8" s="339"/>
      <c r="ES8" s="339"/>
      <c r="ET8" s="339"/>
      <c r="EU8" s="339"/>
      <c r="EV8" s="339"/>
      <c r="EW8" s="339"/>
      <c r="EX8" s="339"/>
      <c r="EY8" s="339"/>
      <c r="EZ8" s="339"/>
      <c r="FA8" s="339"/>
      <c r="FB8" s="339"/>
      <c r="FC8" s="339"/>
      <c r="FD8" s="339"/>
      <c r="FE8" s="339"/>
      <c r="FF8" s="339"/>
      <c r="FG8" s="339"/>
      <c r="FH8" s="339"/>
      <c r="FI8" s="339"/>
      <c r="FJ8" s="339"/>
      <c r="FK8" s="339"/>
      <c r="FL8" s="339"/>
      <c r="FM8" s="339"/>
      <c r="FN8" s="339"/>
      <c r="FO8" s="339"/>
      <c r="FP8" s="339"/>
      <c r="FQ8" s="339"/>
      <c r="FR8" s="339"/>
      <c r="FS8" s="339"/>
      <c r="FT8" s="339"/>
      <c r="FU8" s="339"/>
      <c r="FV8" s="339"/>
      <c r="FW8" s="339"/>
      <c r="FX8" s="339"/>
      <c r="FY8" s="339"/>
      <c r="FZ8" s="339"/>
      <c r="GA8" s="339"/>
      <c r="GB8" s="339"/>
      <c r="GC8" s="339"/>
      <c r="GD8" s="339"/>
      <c r="GE8" s="339"/>
      <c r="GF8" s="339"/>
      <c r="GG8" s="339"/>
      <c r="GH8" s="339"/>
      <c r="GI8" s="339"/>
      <c r="GJ8" s="339"/>
      <c r="GK8" s="339"/>
      <c r="GL8" s="339"/>
      <c r="GM8" s="339"/>
      <c r="GN8" s="339"/>
      <c r="GO8" s="339"/>
      <c r="GP8" s="339"/>
      <c r="GQ8" s="339"/>
      <c r="GR8" s="339"/>
      <c r="GS8" s="339"/>
      <c r="GT8" s="339"/>
      <c r="GU8" s="339"/>
      <c r="GV8" s="339"/>
      <c r="GW8" s="339"/>
      <c r="GX8" s="339"/>
      <c r="GY8" s="339"/>
      <c r="GZ8" s="339"/>
      <c r="HA8" s="339"/>
      <c r="HB8" s="339"/>
      <c r="HC8" s="339"/>
      <c r="HD8" s="339"/>
      <c r="HE8" s="339"/>
      <c r="HF8" s="339"/>
      <c r="HG8" s="339"/>
      <c r="HH8" s="339"/>
      <c r="HI8" s="339"/>
      <c r="HJ8" s="339"/>
      <c r="HK8" s="339"/>
      <c r="HL8" s="339"/>
      <c r="HM8" s="339"/>
      <c r="HN8" s="339"/>
      <c r="HO8" s="339"/>
      <c r="HP8" s="339"/>
      <c r="HQ8" s="339"/>
      <c r="HR8" s="339"/>
      <c r="HS8" s="339"/>
      <c r="HT8" s="339"/>
      <c r="HU8" s="339"/>
      <c r="HV8" s="339"/>
      <c r="HW8" s="339"/>
      <c r="HX8" s="339"/>
      <c r="HY8" s="339"/>
      <c r="HZ8" s="339"/>
      <c r="IA8" s="339"/>
      <c r="IB8" s="339"/>
      <c r="IC8" s="339"/>
      <c r="ID8" s="339"/>
      <c r="IE8" s="339"/>
      <c r="IF8" s="339"/>
      <c r="IG8" s="339"/>
      <c r="IH8" s="339"/>
      <c r="II8" s="339"/>
      <c r="IJ8" s="339"/>
      <c r="IK8" s="339"/>
      <c r="IL8" s="339"/>
      <c r="IM8" s="339"/>
      <c r="IN8" s="339"/>
      <c r="IO8" s="339"/>
      <c r="IP8" s="339"/>
      <c r="IQ8" s="339"/>
      <c r="IR8" s="339"/>
      <c r="IS8" s="339"/>
      <c r="IT8" s="339"/>
      <c r="IU8" s="339"/>
      <c r="IV8" s="339"/>
    </row>
    <row r="9" spans="1:256" ht="34.5" customHeight="1">
      <c r="A9" s="2012">
        <v>15591000000</v>
      </c>
      <c r="B9" s="2012"/>
      <c r="C9" s="2012"/>
      <c r="D9" s="943"/>
      <c r="E9" s="943"/>
      <c r="F9" s="943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M9" s="339"/>
      <c r="CN9" s="339"/>
      <c r="CO9" s="339"/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  <c r="DE9" s="339"/>
      <c r="DF9" s="339"/>
      <c r="DG9" s="339"/>
      <c r="DH9" s="339"/>
      <c r="DI9" s="339"/>
      <c r="DJ9" s="339"/>
      <c r="DK9" s="339"/>
      <c r="DL9" s="339"/>
      <c r="DM9" s="339"/>
      <c r="DN9" s="339"/>
      <c r="DO9" s="339"/>
      <c r="DP9" s="339"/>
      <c r="DQ9" s="339"/>
      <c r="DR9" s="339"/>
      <c r="DS9" s="339"/>
      <c r="DT9" s="339"/>
      <c r="DU9" s="339"/>
      <c r="DV9" s="339"/>
      <c r="DW9" s="339"/>
      <c r="DX9" s="339"/>
      <c r="DY9" s="339"/>
      <c r="DZ9" s="339"/>
      <c r="EA9" s="339"/>
      <c r="EB9" s="339"/>
      <c r="EC9" s="339"/>
      <c r="ED9" s="339"/>
      <c r="EE9" s="339"/>
      <c r="EF9" s="339"/>
      <c r="EG9" s="339"/>
      <c r="EH9" s="339"/>
      <c r="EI9" s="339"/>
      <c r="EJ9" s="339"/>
      <c r="EK9" s="339"/>
      <c r="EL9" s="339"/>
      <c r="EM9" s="339"/>
      <c r="EN9" s="339"/>
      <c r="EO9" s="339"/>
      <c r="EP9" s="339"/>
      <c r="EQ9" s="339"/>
      <c r="ER9" s="339"/>
      <c r="ES9" s="339"/>
      <c r="ET9" s="339"/>
      <c r="EU9" s="339"/>
      <c r="EV9" s="339"/>
      <c r="EW9" s="339"/>
      <c r="EX9" s="339"/>
      <c r="EY9" s="339"/>
      <c r="EZ9" s="339"/>
      <c r="FA9" s="339"/>
      <c r="FB9" s="339"/>
      <c r="FC9" s="339"/>
      <c r="FD9" s="339"/>
      <c r="FE9" s="339"/>
      <c r="FF9" s="339"/>
      <c r="FG9" s="339"/>
      <c r="FH9" s="339"/>
      <c r="FI9" s="339"/>
      <c r="FJ9" s="339"/>
      <c r="FK9" s="339"/>
      <c r="FL9" s="339"/>
      <c r="FM9" s="339"/>
      <c r="FN9" s="339"/>
      <c r="FO9" s="339"/>
      <c r="FP9" s="339"/>
      <c r="FQ9" s="339"/>
      <c r="FR9" s="339"/>
      <c r="FS9" s="339"/>
      <c r="FT9" s="339"/>
      <c r="FU9" s="339"/>
      <c r="FV9" s="339"/>
      <c r="FW9" s="339"/>
      <c r="FX9" s="339"/>
      <c r="FY9" s="339"/>
      <c r="FZ9" s="339"/>
      <c r="GA9" s="339"/>
      <c r="GB9" s="339"/>
      <c r="GC9" s="339"/>
      <c r="GD9" s="339"/>
      <c r="GE9" s="339"/>
      <c r="GF9" s="339"/>
      <c r="GG9" s="339"/>
      <c r="GH9" s="339"/>
      <c r="GI9" s="339"/>
      <c r="GJ9" s="339"/>
      <c r="GK9" s="339"/>
      <c r="GL9" s="339"/>
      <c r="GM9" s="339"/>
      <c r="GN9" s="339"/>
      <c r="GO9" s="339"/>
      <c r="GP9" s="339"/>
      <c r="GQ9" s="339"/>
      <c r="GR9" s="339"/>
      <c r="GS9" s="339"/>
      <c r="GT9" s="339"/>
      <c r="GU9" s="339"/>
      <c r="GV9" s="339"/>
      <c r="GW9" s="339"/>
      <c r="GX9" s="339"/>
      <c r="GY9" s="339"/>
      <c r="GZ9" s="339"/>
      <c r="HA9" s="339"/>
      <c r="HB9" s="339"/>
      <c r="HC9" s="339"/>
      <c r="HD9" s="339"/>
      <c r="HE9" s="339"/>
      <c r="HF9" s="339"/>
      <c r="HG9" s="339"/>
      <c r="HH9" s="339"/>
      <c r="HI9" s="339"/>
      <c r="HJ9" s="339"/>
      <c r="HK9" s="339"/>
      <c r="HL9" s="339"/>
      <c r="HM9" s="339"/>
      <c r="HN9" s="339"/>
      <c r="HO9" s="339"/>
      <c r="HP9" s="339"/>
      <c r="HQ9" s="339"/>
      <c r="HR9" s="339"/>
      <c r="HS9" s="339"/>
      <c r="HT9" s="339"/>
      <c r="HU9" s="339"/>
      <c r="HV9" s="339"/>
      <c r="HW9" s="339"/>
      <c r="HX9" s="339"/>
      <c r="HY9" s="339"/>
      <c r="HZ9" s="339"/>
      <c r="IA9" s="339"/>
      <c r="IB9" s="339"/>
      <c r="IC9" s="339"/>
      <c r="ID9" s="339"/>
      <c r="IE9" s="339"/>
      <c r="IF9" s="339"/>
      <c r="IG9" s="339"/>
      <c r="IH9" s="339"/>
      <c r="II9" s="339"/>
      <c r="IJ9" s="339"/>
      <c r="IK9" s="339"/>
      <c r="IL9" s="339"/>
      <c r="IM9" s="339"/>
      <c r="IN9" s="339"/>
      <c r="IO9" s="339"/>
      <c r="IP9" s="339"/>
      <c r="IQ9" s="339"/>
      <c r="IR9" s="339"/>
      <c r="IS9" s="339"/>
      <c r="IT9" s="339"/>
      <c r="IU9" s="339"/>
      <c r="IV9" s="339"/>
    </row>
    <row r="10" spans="1:256" ht="19.5" thickBot="1">
      <c r="A10" s="1893" t="s">
        <v>337</v>
      </c>
      <c r="B10" s="1893"/>
      <c r="C10" s="1893"/>
      <c r="D10" s="943"/>
      <c r="E10" s="943"/>
      <c r="G10" s="1100" t="s">
        <v>307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39"/>
      <c r="CI10" s="339"/>
      <c r="CJ10" s="339"/>
      <c r="CK10" s="339"/>
      <c r="CL10" s="339"/>
      <c r="CM10" s="339"/>
      <c r="CN10" s="339"/>
      <c r="CO10" s="339"/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  <c r="DE10" s="339"/>
      <c r="DF10" s="339"/>
      <c r="DG10" s="339"/>
      <c r="DH10" s="339"/>
      <c r="DI10" s="339"/>
      <c r="DJ10" s="339"/>
      <c r="DK10" s="339"/>
      <c r="DL10" s="339"/>
      <c r="DM10" s="339"/>
      <c r="DN10" s="339"/>
      <c r="DO10" s="339"/>
      <c r="DP10" s="339"/>
      <c r="DQ10" s="339"/>
      <c r="DR10" s="339"/>
      <c r="DS10" s="339"/>
      <c r="DT10" s="339"/>
      <c r="DU10" s="339"/>
      <c r="DV10" s="339"/>
      <c r="DW10" s="339"/>
      <c r="DX10" s="339"/>
      <c r="DY10" s="339"/>
      <c r="DZ10" s="339"/>
      <c r="EA10" s="339"/>
      <c r="EB10" s="339"/>
      <c r="EC10" s="339"/>
      <c r="ED10" s="339"/>
      <c r="EE10" s="339"/>
      <c r="EF10" s="339"/>
      <c r="EG10" s="339"/>
      <c r="EH10" s="339"/>
      <c r="EI10" s="339"/>
      <c r="EJ10" s="339"/>
      <c r="EK10" s="339"/>
      <c r="EL10" s="339"/>
      <c r="EM10" s="339"/>
      <c r="EN10" s="339"/>
      <c r="EO10" s="339"/>
      <c r="EP10" s="339"/>
      <c r="EQ10" s="339"/>
      <c r="ER10" s="339"/>
      <c r="ES10" s="339"/>
      <c r="ET10" s="339"/>
      <c r="EU10" s="339"/>
      <c r="EV10" s="339"/>
      <c r="EW10" s="339"/>
      <c r="EX10" s="339"/>
      <c r="EY10" s="339"/>
      <c r="EZ10" s="339"/>
      <c r="FA10" s="339"/>
      <c r="FB10" s="339"/>
      <c r="FC10" s="339"/>
      <c r="FD10" s="339"/>
      <c r="FE10" s="339"/>
      <c r="FF10" s="339"/>
      <c r="FG10" s="339"/>
      <c r="FH10" s="339"/>
      <c r="FI10" s="339"/>
      <c r="FJ10" s="339"/>
      <c r="FK10" s="339"/>
      <c r="FL10" s="339"/>
      <c r="FM10" s="339"/>
      <c r="FN10" s="339"/>
      <c r="FO10" s="339"/>
      <c r="FP10" s="339"/>
      <c r="FQ10" s="339"/>
      <c r="FR10" s="339"/>
      <c r="FS10" s="339"/>
      <c r="FT10" s="339"/>
      <c r="FU10" s="339"/>
      <c r="FV10" s="339"/>
      <c r="FW10" s="339"/>
      <c r="FX10" s="339"/>
      <c r="FY10" s="339"/>
      <c r="FZ10" s="339"/>
      <c r="GA10" s="339"/>
      <c r="GB10" s="339"/>
      <c r="GC10" s="339"/>
      <c r="GD10" s="339"/>
      <c r="GE10" s="339"/>
      <c r="GF10" s="339"/>
      <c r="GG10" s="339"/>
      <c r="GH10" s="339"/>
      <c r="GI10" s="339"/>
      <c r="GJ10" s="339"/>
      <c r="GK10" s="339"/>
      <c r="GL10" s="339"/>
      <c r="GM10" s="339"/>
      <c r="GN10" s="339"/>
      <c r="GO10" s="339"/>
      <c r="GP10" s="339"/>
      <c r="GQ10" s="339"/>
      <c r="GR10" s="339"/>
      <c r="GS10" s="339"/>
      <c r="GT10" s="339"/>
      <c r="GU10" s="339"/>
      <c r="GV10" s="339"/>
      <c r="GW10" s="339"/>
      <c r="GX10" s="339"/>
      <c r="GY10" s="339"/>
      <c r="GZ10" s="339"/>
      <c r="HA10" s="339"/>
      <c r="HB10" s="339"/>
      <c r="HC10" s="339"/>
      <c r="HD10" s="339"/>
      <c r="HE10" s="339"/>
      <c r="HF10" s="339"/>
      <c r="HG10" s="339"/>
      <c r="HH10" s="339"/>
      <c r="HI10" s="339"/>
      <c r="HJ10" s="339"/>
      <c r="HK10" s="339"/>
      <c r="HL10" s="339"/>
      <c r="HM10" s="339"/>
      <c r="HN10" s="339"/>
      <c r="HO10" s="339"/>
      <c r="HP10" s="339"/>
      <c r="HQ10" s="339"/>
      <c r="HR10" s="339"/>
      <c r="HS10" s="339"/>
      <c r="HT10" s="339"/>
      <c r="HU10" s="339"/>
      <c r="HV10" s="339"/>
      <c r="HW10" s="339"/>
      <c r="HX10" s="339"/>
      <c r="HY10" s="339"/>
      <c r="HZ10" s="339"/>
      <c r="IA10" s="339"/>
      <c r="IB10" s="339"/>
      <c r="IC10" s="339"/>
      <c r="ID10" s="339"/>
      <c r="IE10" s="339"/>
      <c r="IF10" s="339"/>
      <c r="IG10" s="339"/>
      <c r="IH10" s="339"/>
      <c r="II10" s="339"/>
      <c r="IJ10" s="339"/>
      <c r="IK10" s="339"/>
      <c r="IL10" s="339"/>
      <c r="IM10" s="339"/>
      <c r="IN10" s="339"/>
      <c r="IO10" s="339"/>
      <c r="IP10" s="339"/>
      <c r="IQ10" s="339"/>
      <c r="IR10" s="339"/>
      <c r="IS10" s="339"/>
      <c r="IT10" s="339"/>
      <c r="IU10" s="339"/>
      <c r="IV10" s="339"/>
    </row>
    <row r="11" spans="1:8" ht="15.75">
      <c r="A11" s="1978" t="s">
        <v>341</v>
      </c>
      <c r="B11" s="1994" t="s">
        <v>342</v>
      </c>
      <c r="C11" s="1984" t="s">
        <v>308</v>
      </c>
      <c r="D11" s="1981" t="s">
        <v>350</v>
      </c>
      <c r="E11" s="1944" t="s">
        <v>608</v>
      </c>
      <c r="F11" s="1986" t="s">
        <v>656</v>
      </c>
      <c r="G11" s="1882" t="s">
        <v>686</v>
      </c>
      <c r="H11" s="1989" t="s">
        <v>243</v>
      </c>
    </row>
    <row r="12" spans="1:8" ht="152.25" customHeight="1" thickBot="1">
      <c r="A12" s="1993"/>
      <c r="B12" s="1995"/>
      <c r="C12" s="1996"/>
      <c r="D12" s="1997"/>
      <c r="E12" s="1945"/>
      <c r="F12" s="1987"/>
      <c r="G12" s="1883"/>
      <c r="H12" s="1990"/>
    </row>
    <row r="13" spans="1:256" ht="25.5" customHeight="1" thickBot="1">
      <c r="A13" s="998" t="s">
        <v>309</v>
      </c>
      <c r="B13" s="1094" t="s">
        <v>310</v>
      </c>
      <c r="C13" s="999" t="s">
        <v>311</v>
      </c>
      <c r="D13" s="1095" t="s">
        <v>312</v>
      </c>
      <c r="E13" s="1095" t="s">
        <v>313</v>
      </c>
      <c r="F13" s="1096" t="s">
        <v>351</v>
      </c>
      <c r="G13" s="1101">
        <v>7</v>
      </c>
      <c r="H13" s="1102">
        <v>8</v>
      </c>
      <c r="I13" s="1078"/>
      <c r="J13" s="1078"/>
      <c r="K13" s="1078"/>
      <c r="L13" s="1078"/>
      <c r="M13" s="1078"/>
      <c r="N13" s="1078"/>
      <c r="O13" s="1078"/>
      <c r="P13" s="1078"/>
      <c r="Q13" s="1078"/>
      <c r="R13" s="1078"/>
      <c r="S13" s="1078"/>
      <c r="T13" s="1078"/>
      <c r="U13" s="1078"/>
      <c r="V13" s="1078"/>
      <c r="W13" s="1078"/>
      <c r="X13" s="1078"/>
      <c r="Y13" s="1078"/>
      <c r="Z13" s="1078"/>
      <c r="AA13" s="1078"/>
      <c r="AB13" s="1078"/>
      <c r="AC13" s="1078"/>
      <c r="AD13" s="1078"/>
      <c r="AE13" s="1078"/>
      <c r="AF13" s="1078"/>
      <c r="AG13" s="1078"/>
      <c r="AH13" s="1078"/>
      <c r="AI13" s="1078"/>
      <c r="AJ13" s="1078"/>
      <c r="AK13" s="1078"/>
      <c r="AL13" s="1078"/>
      <c r="AM13" s="1078"/>
      <c r="AN13" s="1078"/>
      <c r="AO13" s="1078"/>
      <c r="AP13" s="1078"/>
      <c r="AQ13" s="1078"/>
      <c r="AR13" s="1078"/>
      <c r="AS13" s="1078"/>
      <c r="AT13" s="1078"/>
      <c r="AU13" s="1078"/>
      <c r="AV13" s="1078"/>
      <c r="AW13" s="1078"/>
      <c r="AX13" s="1078"/>
      <c r="AY13" s="1078"/>
      <c r="AZ13" s="1078"/>
      <c r="BA13" s="1078"/>
      <c r="BB13" s="1078"/>
      <c r="BC13" s="1078"/>
      <c r="BD13" s="1078"/>
      <c r="BE13" s="1078"/>
      <c r="BF13" s="1078"/>
      <c r="BG13" s="1078"/>
      <c r="BH13" s="1078"/>
      <c r="BI13" s="1078"/>
      <c r="BJ13" s="1078"/>
      <c r="BK13" s="1078"/>
      <c r="BL13" s="1078"/>
      <c r="BM13" s="1078"/>
      <c r="BN13" s="1078"/>
      <c r="BO13" s="1078"/>
      <c r="BP13" s="1078"/>
      <c r="BQ13" s="1078"/>
      <c r="BR13" s="1078"/>
      <c r="BS13" s="1078"/>
      <c r="BT13" s="1078"/>
      <c r="BU13" s="1078"/>
      <c r="BV13" s="1078"/>
      <c r="BW13" s="1078"/>
      <c r="BX13" s="1078"/>
      <c r="BY13" s="1078"/>
      <c r="BZ13" s="1078"/>
      <c r="CA13" s="1078"/>
      <c r="CB13" s="1078"/>
      <c r="CC13" s="1078"/>
      <c r="CD13" s="1078"/>
      <c r="CE13" s="1078"/>
      <c r="CF13" s="1078"/>
      <c r="CG13" s="1078"/>
      <c r="CH13" s="1078"/>
      <c r="CI13" s="1078"/>
      <c r="CJ13" s="1078"/>
      <c r="CK13" s="1078"/>
      <c r="CL13" s="1078"/>
      <c r="CM13" s="1078"/>
      <c r="CN13" s="1078"/>
      <c r="CO13" s="1078"/>
      <c r="CP13" s="1078"/>
      <c r="CQ13" s="1078"/>
      <c r="CR13" s="1078"/>
      <c r="CS13" s="1078"/>
      <c r="CT13" s="1078"/>
      <c r="CU13" s="1078"/>
      <c r="CV13" s="1078"/>
      <c r="CW13" s="1078"/>
      <c r="CX13" s="1078"/>
      <c r="CY13" s="1078"/>
      <c r="CZ13" s="1078"/>
      <c r="DA13" s="1078"/>
      <c r="DB13" s="1078"/>
      <c r="DC13" s="1078"/>
      <c r="DD13" s="1078"/>
      <c r="DE13" s="1078"/>
      <c r="DF13" s="1078"/>
      <c r="DG13" s="1078"/>
      <c r="DH13" s="1078"/>
      <c r="DI13" s="1078"/>
      <c r="DJ13" s="1078"/>
      <c r="DK13" s="1078"/>
      <c r="DL13" s="1078"/>
      <c r="DM13" s="1078"/>
      <c r="DN13" s="1078"/>
      <c r="DO13" s="1078"/>
      <c r="DP13" s="1078"/>
      <c r="DQ13" s="1078"/>
      <c r="DR13" s="1078"/>
      <c r="DS13" s="1078"/>
      <c r="DT13" s="1078"/>
      <c r="DU13" s="1078"/>
      <c r="DV13" s="1078"/>
      <c r="DW13" s="1078"/>
      <c r="DX13" s="1078"/>
      <c r="DY13" s="1078"/>
      <c r="DZ13" s="1078"/>
      <c r="EA13" s="1078"/>
      <c r="EB13" s="1078"/>
      <c r="EC13" s="1078"/>
      <c r="ED13" s="1078"/>
      <c r="EE13" s="1078"/>
      <c r="EF13" s="1078"/>
      <c r="EG13" s="1078"/>
      <c r="EH13" s="1078"/>
      <c r="EI13" s="1078"/>
      <c r="EJ13" s="1078"/>
      <c r="EK13" s="1078"/>
      <c r="EL13" s="1078"/>
      <c r="EM13" s="1078"/>
      <c r="EN13" s="1078"/>
      <c r="EO13" s="1078"/>
      <c r="EP13" s="1078"/>
      <c r="EQ13" s="1078"/>
      <c r="ER13" s="1078"/>
      <c r="ES13" s="1078"/>
      <c r="ET13" s="1078"/>
      <c r="EU13" s="1078"/>
      <c r="EV13" s="1078"/>
      <c r="EW13" s="1078"/>
      <c r="EX13" s="1078"/>
      <c r="EY13" s="1078"/>
      <c r="EZ13" s="1078"/>
      <c r="FA13" s="1078"/>
      <c r="FB13" s="1078"/>
      <c r="FC13" s="1078"/>
      <c r="FD13" s="1078"/>
      <c r="FE13" s="1078"/>
      <c r="FF13" s="1078"/>
      <c r="FG13" s="1078"/>
      <c r="FH13" s="1078"/>
      <c r="FI13" s="1078"/>
      <c r="FJ13" s="1078"/>
      <c r="FK13" s="1078"/>
      <c r="FL13" s="1078"/>
      <c r="FM13" s="1078"/>
      <c r="FN13" s="1078"/>
      <c r="FO13" s="1078"/>
      <c r="FP13" s="1078"/>
      <c r="FQ13" s="1078"/>
      <c r="FR13" s="1078"/>
      <c r="FS13" s="1078"/>
      <c r="FT13" s="1078"/>
      <c r="FU13" s="1078"/>
      <c r="FV13" s="1078"/>
      <c r="FW13" s="1078"/>
      <c r="FX13" s="1078"/>
      <c r="FY13" s="1078"/>
      <c r="FZ13" s="1078"/>
      <c r="GA13" s="1078"/>
      <c r="GB13" s="1078"/>
      <c r="GC13" s="1078"/>
      <c r="GD13" s="1078"/>
      <c r="GE13" s="1078"/>
      <c r="GF13" s="1078"/>
      <c r="GG13" s="1078"/>
      <c r="GH13" s="1078"/>
      <c r="GI13" s="1078"/>
      <c r="GJ13" s="1078"/>
      <c r="GK13" s="1078"/>
      <c r="GL13" s="1078"/>
      <c r="GM13" s="1078"/>
      <c r="GN13" s="1078"/>
      <c r="GO13" s="1078"/>
      <c r="GP13" s="1078"/>
      <c r="GQ13" s="1078"/>
      <c r="GR13" s="1078"/>
      <c r="GS13" s="1078"/>
      <c r="GT13" s="1078"/>
      <c r="GU13" s="1078"/>
      <c r="GV13" s="1078"/>
      <c r="GW13" s="1078"/>
      <c r="GX13" s="1078"/>
      <c r="GY13" s="1078"/>
      <c r="GZ13" s="1078"/>
      <c r="HA13" s="1078"/>
      <c r="HB13" s="1078"/>
      <c r="HC13" s="1078"/>
      <c r="HD13" s="1078"/>
      <c r="HE13" s="1078"/>
      <c r="HF13" s="1078"/>
      <c r="HG13" s="1078"/>
      <c r="HH13" s="1078"/>
      <c r="HI13" s="1078"/>
      <c r="HJ13" s="1078"/>
      <c r="HK13" s="1078"/>
      <c r="HL13" s="1078"/>
      <c r="HM13" s="1078"/>
      <c r="HN13" s="1078"/>
      <c r="HO13" s="1078"/>
      <c r="HP13" s="1078"/>
      <c r="HQ13" s="1078"/>
      <c r="HR13" s="1078"/>
      <c r="HS13" s="1078"/>
      <c r="HT13" s="1078"/>
      <c r="HU13" s="1078"/>
      <c r="HV13" s="1078"/>
      <c r="HW13" s="1078"/>
      <c r="HX13" s="1078"/>
      <c r="HY13" s="1078"/>
      <c r="HZ13" s="1078"/>
      <c r="IA13" s="1078"/>
      <c r="IB13" s="1078"/>
      <c r="IC13" s="1078"/>
      <c r="ID13" s="1078"/>
      <c r="IE13" s="1078"/>
      <c r="IF13" s="1078"/>
      <c r="IG13" s="1078"/>
      <c r="IH13" s="1078"/>
      <c r="II13" s="1078"/>
      <c r="IJ13" s="1078"/>
      <c r="IK13" s="1078"/>
      <c r="IL13" s="1078"/>
      <c r="IM13" s="1078"/>
      <c r="IN13" s="1078"/>
      <c r="IO13" s="1078"/>
      <c r="IP13" s="1078"/>
      <c r="IQ13" s="1078"/>
      <c r="IR13" s="1078"/>
      <c r="IS13" s="1078"/>
      <c r="IT13" s="1078"/>
      <c r="IU13" s="1078"/>
      <c r="IV13" s="1078"/>
    </row>
    <row r="14" spans="1:256" ht="42" customHeight="1" thickBot="1">
      <c r="A14" s="927">
        <v>1200000</v>
      </c>
      <c r="B14" s="928"/>
      <c r="C14" s="929"/>
      <c r="D14" s="1991" t="s">
        <v>609</v>
      </c>
      <c r="E14" s="1991"/>
      <c r="F14" s="1093">
        <f>F15</f>
        <v>474800</v>
      </c>
      <c r="G14" s="1115">
        <f>G15</f>
        <v>125461.5</v>
      </c>
      <c r="H14" s="1117">
        <f>G14/F14</f>
        <v>0.26424073294018535</v>
      </c>
      <c r="I14" s="1079"/>
      <c r="J14" s="1079"/>
      <c r="K14" s="1079"/>
      <c r="L14" s="1107"/>
      <c r="M14" s="1079"/>
      <c r="N14" s="1079"/>
      <c r="O14" s="1079"/>
      <c r="P14" s="1079"/>
      <c r="Q14" s="1079"/>
      <c r="R14" s="1079"/>
      <c r="S14" s="1079"/>
      <c r="T14" s="1079"/>
      <c r="U14" s="1079"/>
      <c r="V14" s="1079"/>
      <c r="W14" s="1079"/>
      <c r="X14" s="1079"/>
      <c r="Y14" s="1079"/>
      <c r="Z14" s="1079"/>
      <c r="AA14" s="1079"/>
      <c r="AB14" s="1079"/>
      <c r="AC14" s="1079"/>
      <c r="AD14" s="1079"/>
      <c r="AE14" s="1079"/>
      <c r="AF14" s="1079"/>
      <c r="AG14" s="1079"/>
      <c r="AH14" s="1079"/>
      <c r="AI14" s="1079"/>
      <c r="AJ14" s="1079"/>
      <c r="AK14" s="1079"/>
      <c r="AL14" s="1079"/>
      <c r="AM14" s="1079"/>
      <c r="AN14" s="1079"/>
      <c r="AO14" s="1079"/>
      <c r="AP14" s="1079"/>
      <c r="AQ14" s="1079"/>
      <c r="AR14" s="1079"/>
      <c r="AS14" s="1079"/>
      <c r="AT14" s="1079"/>
      <c r="AU14" s="1079"/>
      <c r="AV14" s="1079"/>
      <c r="AW14" s="1079"/>
      <c r="AX14" s="1079"/>
      <c r="AY14" s="1079"/>
      <c r="AZ14" s="1079"/>
      <c r="BA14" s="1079"/>
      <c r="BB14" s="1079"/>
      <c r="BC14" s="1079"/>
      <c r="BD14" s="1079"/>
      <c r="BE14" s="1079"/>
      <c r="BF14" s="1079"/>
      <c r="BG14" s="1079"/>
      <c r="BH14" s="1079"/>
      <c r="BI14" s="1079"/>
      <c r="BJ14" s="1079"/>
      <c r="BK14" s="1079"/>
      <c r="BL14" s="1079"/>
      <c r="BM14" s="1079"/>
      <c r="BN14" s="1079"/>
      <c r="BO14" s="1079"/>
      <c r="BP14" s="1079"/>
      <c r="BQ14" s="1079"/>
      <c r="BR14" s="1079"/>
      <c r="BS14" s="1079"/>
      <c r="BT14" s="1079"/>
      <c r="BU14" s="1079"/>
      <c r="BV14" s="1079"/>
      <c r="BW14" s="1079"/>
      <c r="BX14" s="1079"/>
      <c r="BY14" s="1079"/>
      <c r="BZ14" s="1079"/>
      <c r="CA14" s="1079"/>
      <c r="CB14" s="1079"/>
      <c r="CC14" s="1079"/>
      <c r="CD14" s="1079"/>
      <c r="CE14" s="1079"/>
      <c r="CF14" s="1079"/>
      <c r="CG14" s="1079"/>
      <c r="CH14" s="1079"/>
      <c r="CI14" s="1079"/>
      <c r="CJ14" s="1079"/>
      <c r="CK14" s="1079"/>
      <c r="CL14" s="1079"/>
      <c r="CM14" s="1079"/>
      <c r="CN14" s="1079"/>
      <c r="CO14" s="1079"/>
      <c r="CP14" s="1079"/>
      <c r="CQ14" s="1079"/>
      <c r="CR14" s="1079"/>
      <c r="CS14" s="1079"/>
      <c r="CT14" s="1079"/>
      <c r="CU14" s="1079"/>
      <c r="CV14" s="1079"/>
      <c r="CW14" s="1079"/>
      <c r="CX14" s="1079"/>
      <c r="CY14" s="1079"/>
      <c r="CZ14" s="1079"/>
      <c r="DA14" s="1079"/>
      <c r="DB14" s="1079"/>
      <c r="DC14" s="1079"/>
      <c r="DD14" s="1079"/>
      <c r="DE14" s="1079"/>
      <c r="DF14" s="1079"/>
      <c r="DG14" s="1079"/>
      <c r="DH14" s="1079"/>
      <c r="DI14" s="1079"/>
      <c r="DJ14" s="1079"/>
      <c r="DK14" s="1079"/>
      <c r="DL14" s="1079"/>
      <c r="DM14" s="1079"/>
      <c r="DN14" s="1079"/>
      <c r="DO14" s="1079"/>
      <c r="DP14" s="1079"/>
      <c r="DQ14" s="1079"/>
      <c r="DR14" s="1079"/>
      <c r="DS14" s="1079"/>
      <c r="DT14" s="1079"/>
      <c r="DU14" s="1079"/>
      <c r="DV14" s="1079"/>
      <c r="DW14" s="1079"/>
      <c r="DX14" s="1079"/>
      <c r="DY14" s="1079"/>
      <c r="DZ14" s="1079"/>
      <c r="EA14" s="1079"/>
      <c r="EB14" s="1079"/>
      <c r="EC14" s="1079"/>
      <c r="ED14" s="1079"/>
      <c r="EE14" s="1079"/>
      <c r="EF14" s="1079"/>
      <c r="EG14" s="1079"/>
      <c r="EH14" s="1079"/>
      <c r="EI14" s="1079"/>
      <c r="EJ14" s="1079"/>
      <c r="EK14" s="1079"/>
      <c r="EL14" s="1079"/>
      <c r="EM14" s="1079"/>
      <c r="EN14" s="1079"/>
      <c r="EO14" s="1079"/>
      <c r="EP14" s="1079"/>
      <c r="EQ14" s="1079"/>
      <c r="ER14" s="1079"/>
      <c r="ES14" s="1079"/>
      <c r="ET14" s="1079"/>
      <c r="EU14" s="1079"/>
      <c r="EV14" s="1079"/>
      <c r="EW14" s="1079"/>
      <c r="EX14" s="1079"/>
      <c r="EY14" s="1079"/>
      <c r="EZ14" s="1079"/>
      <c r="FA14" s="1079"/>
      <c r="FB14" s="1079"/>
      <c r="FC14" s="1079"/>
      <c r="FD14" s="1079"/>
      <c r="FE14" s="1079"/>
      <c r="FF14" s="1079"/>
      <c r="FG14" s="1079"/>
      <c r="FH14" s="1079"/>
      <c r="FI14" s="1079"/>
      <c r="FJ14" s="1079"/>
      <c r="FK14" s="1079"/>
      <c r="FL14" s="1079"/>
      <c r="FM14" s="1079"/>
      <c r="FN14" s="1079"/>
      <c r="FO14" s="1079"/>
      <c r="FP14" s="1079"/>
      <c r="FQ14" s="1079"/>
      <c r="FR14" s="1079"/>
      <c r="FS14" s="1079"/>
      <c r="FT14" s="1079"/>
      <c r="FU14" s="1079"/>
      <c r="FV14" s="1079"/>
      <c r="FW14" s="1079"/>
      <c r="FX14" s="1079"/>
      <c r="FY14" s="1079"/>
      <c r="FZ14" s="1079"/>
      <c r="GA14" s="1079"/>
      <c r="GB14" s="1079"/>
      <c r="GC14" s="1079"/>
      <c r="GD14" s="1079"/>
      <c r="GE14" s="1079"/>
      <c r="GF14" s="1079"/>
      <c r="GG14" s="1079"/>
      <c r="GH14" s="1079"/>
      <c r="GI14" s="1079"/>
      <c r="GJ14" s="1079"/>
      <c r="GK14" s="1079"/>
      <c r="GL14" s="1079"/>
      <c r="GM14" s="1079"/>
      <c r="GN14" s="1079"/>
      <c r="GO14" s="1079"/>
      <c r="GP14" s="1079"/>
      <c r="GQ14" s="1079"/>
      <c r="GR14" s="1079"/>
      <c r="GS14" s="1079"/>
      <c r="GT14" s="1079"/>
      <c r="GU14" s="1079"/>
      <c r="GV14" s="1079"/>
      <c r="GW14" s="1079"/>
      <c r="GX14" s="1079"/>
      <c r="GY14" s="1079"/>
      <c r="GZ14" s="1079"/>
      <c r="HA14" s="1079"/>
      <c r="HB14" s="1079"/>
      <c r="HC14" s="1079"/>
      <c r="HD14" s="1079"/>
      <c r="HE14" s="1079"/>
      <c r="HF14" s="1079"/>
      <c r="HG14" s="1079"/>
      <c r="HH14" s="1079"/>
      <c r="HI14" s="1079"/>
      <c r="HJ14" s="1079"/>
      <c r="HK14" s="1079"/>
      <c r="HL14" s="1079"/>
      <c r="HM14" s="1079"/>
      <c r="HN14" s="1079"/>
      <c r="HO14" s="1079"/>
      <c r="HP14" s="1079"/>
      <c r="HQ14" s="1079"/>
      <c r="HR14" s="1079"/>
      <c r="HS14" s="1079"/>
      <c r="HT14" s="1079"/>
      <c r="HU14" s="1079"/>
      <c r="HV14" s="1079"/>
      <c r="HW14" s="1079"/>
      <c r="HX14" s="1079"/>
      <c r="HY14" s="1079"/>
      <c r="HZ14" s="1079"/>
      <c r="IA14" s="1079"/>
      <c r="IB14" s="1079"/>
      <c r="IC14" s="1079"/>
      <c r="ID14" s="1079"/>
      <c r="IE14" s="1079"/>
      <c r="IF14" s="1079"/>
      <c r="IG14" s="1079"/>
      <c r="IH14" s="1079"/>
      <c r="II14" s="1079"/>
      <c r="IJ14" s="1079"/>
      <c r="IK14" s="1079"/>
      <c r="IL14" s="1079"/>
      <c r="IM14" s="1079"/>
      <c r="IN14" s="1079"/>
      <c r="IO14" s="1079"/>
      <c r="IP14" s="1079"/>
      <c r="IQ14" s="1079"/>
      <c r="IR14" s="1079"/>
      <c r="IS14" s="1079"/>
      <c r="IT14" s="1079"/>
      <c r="IU14" s="1079"/>
      <c r="IV14" s="1079"/>
    </row>
    <row r="15" spans="1:256" ht="46.5" customHeight="1" thickBot="1">
      <c r="A15" s="930">
        <v>1210000</v>
      </c>
      <c r="B15" s="931"/>
      <c r="C15" s="932"/>
      <c r="D15" s="1992" t="s">
        <v>609</v>
      </c>
      <c r="E15" s="1992"/>
      <c r="F15" s="1118">
        <f>F16+F19+F21+F23+F25</f>
        <v>474800</v>
      </c>
      <c r="G15" s="1119">
        <f>G16+G19+G21+G23+G25</f>
        <v>125461.5</v>
      </c>
      <c r="H15" s="1120">
        <f>G15/F15</f>
        <v>0.26424073294018535</v>
      </c>
      <c r="I15" s="1080"/>
      <c r="J15" s="1080"/>
      <c r="K15" s="1080"/>
      <c r="L15" s="1080"/>
      <c r="M15" s="1080"/>
      <c r="N15" s="1080"/>
      <c r="O15" s="1080"/>
      <c r="P15" s="1080"/>
      <c r="Q15" s="1080"/>
      <c r="R15" s="1080"/>
      <c r="S15" s="1080"/>
      <c r="T15" s="1080"/>
      <c r="U15" s="1080"/>
      <c r="V15" s="1080"/>
      <c r="W15" s="1080"/>
      <c r="X15" s="1080"/>
      <c r="Y15" s="1080"/>
      <c r="Z15" s="1080"/>
      <c r="AA15" s="1080"/>
      <c r="AB15" s="1080"/>
      <c r="AC15" s="1080"/>
      <c r="AD15" s="1080"/>
      <c r="AE15" s="1080"/>
      <c r="AF15" s="1080"/>
      <c r="AG15" s="1080"/>
      <c r="AH15" s="1080"/>
      <c r="AI15" s="1080"/>
      <c r="AJ15" s="1080"/>
      <c r="AK15" s="1080"/>
      <c r="AL15" s="1080"/>
      <c r="AM15" s="1080"/>
      <c r="AN15" s="1080"/>
      <c r="AO15" s="1080"/>
      <c r="AP15" s="1080"/>
      <c r="AQ15" s="1080"/>
      <c r="AR15" s="1080"/>
      <c r="AS15" s="1080"/>
      <c r="AT15" s="1080"/>
      <c r="AU15" s="1080"/>
      <c r="AV15" s="1080"/>
      <c r="AW15" s="1080"/>
      <c r="AX15" s="1080"/>
      <c r="AY15" s="1080"/>
      <c r="AZ15" s="1080"/>
      <c r="BA15" s="1080"/>
      <c r="BB15" s="1080"/>
      <c r="BC15" s="1080"/>
      <c r="BD15" s="1080"/>
      <c r="BE15" s="1080"/>
      <c r="BF15" s="1080"/>
      <c r="BG15" s="1080"/>
      <c r="BH15" s="1080"/>
      <c r="BI15" s="1080"/>
      <c r="BJ15" s="1080"/>
      <c r="BK15" s="1080"/>
      <c r="BL15" s="1080"/>
      <c r="BM15" s="1080"/>
      <c r="BN15" s="1080"/>
      <c r="BO15" s="1080"/>
      <c r="BP15" s="1080"/>
      <c r="BQ15" s="1080"/>
      <c r="BR15" s="1080"/>
      <c r="BS15" s="1080"/>
      <c r="BT15" s="1080"/>
      <c r="BU15" s="1080"/>
      <c r="BV15" s="1080"/>
      <c r="BW15" s="1080"/>
      <c r="BX15" s="1080"/>
      <c r="BY15" s="1080"/>
      <c r="BZ15" s="1080"/>
      <c r="CA15" s="1080"/>
      <c r="CB15" s="1080"/>
      <c r="CC15" s="1080"/>
      <c r="CD15" s="1080"/>
      <c r="CE15" s="1080"/>
      <c r="CF15" s="1080"/>
      <c r="CG15" s="1080"/>
      <c r="CH15" s="1080"/>
      <c r="CI15" s="1080"/>
      <c r="CJ15" s="1080"/>
      <c r="CK15" s="1080"/>
      <c r="CL15" s="1080"/>
      <c r="CM15" s="1080"/>
      <c r="CN15" s="1080"/>
      <c r="CO15" s="1080"/>
      <c r="CP15" s="1080"/>
      <c r="CQ15" s="1080"/>
      <c r="CR15" s="1080"/>
      <c r="CS15" s="1080"/>
      <c r="CT15" s="1080"/>
      <c r="CU15" s="1080"/>
      <c r="CV15" s="1080"/>
      <c r="CW15" s="1080"/>
      <c r="CX15" s="1080"/>
      <c r="CY15" s="1080"/>
      <c r="CZ15" s="1080"/>
      <c r="DA15" s="1080"/>
      <c r="DB15" s="1080"/>
      <c r="DC15" s="1080"/>
      <c r="DD15" s="1080"/>
      <c r="DE15" s="1080"/>
      <c r="DF15" s="1080"/>
      <c r="DG15" s="1080"/>
      <c r="DH15" s="1080"/>
      <c r="DI15" s="1080"/>
      <c r="DJ15" s="1080"/>
      <c r="DK15" s="1080"/>
      <c r="DL15" s="1080"/>
      <c r="DM15" s="1080"/>
      <c r="DN15" s="1080"/>
      <c r="DO15" s="1080"/>
      <c r="DP15" s="1080"/>
      <c r="DQ15" s="1080"/>
      <c r="DR15" s="1080"/>
      <c r="DS15" s="1080"/>
      <c r="DT15" s="1080"/>
      <c r="DU15" s="1080"/>
      <c r="DV15" s="1080"/>
      <c r="DW15" s="1080"/>
      <c r="DX15" s="1080"/>
      <c r="DY15" s="1080"/>
      <c r="DZ15" s="1080"/>
      <c r="EA15" s="1080"/>
      <c r="EB15" s="1080"/>
      <c r="EC15" s="1080"/>
      <c r="ED15" s="1080"/>
      <c r="EE15" s="1080"/>
      <c r="EF15" s="1080"/>
      <c r="EG15" s="1080"/>
      <c r="EH15" s="1080"/>
      <c r="EI15" s="1080"/>
      <c r="EJ15" s="1080"/>
      <c r="EK15" s="1080"/>
      <c r="EL15" s="1080"/>
      <c r="EM15" s="1080"/>
      <c r="EN15" s="1080"/>
      <c r="EO15" s="1080"/>
      <c r="EP15" s="1080"/>
      <c r="EQ15" s="1080"/>
      <c r="ER15" s="1080"/>
      <c r="ES15" s="1080"/>
      <c r="ET15" s="1080"/>
      <c r="EU15" s="1080"/>
      <c r="EV15" s="1080"/>
      <c r="EW15" s="1080"/>
      <c r="EX15" s="1080"/>
      <c r="EY15" s="1080"/>
      <c r="EZ15" s="1080"/>
      <c r="FA15" s="1080"/>
      <c r="FB15" s="1080"/>
      <c r="FC15" s="1080"/>
      <c r="FD15" s="1080"/>
      <c r="FE15" s="1080"/>
      <c r="FF15" s="1080"/>
      <c r="FG15" s="1080"/>
      <c r="FH15" s="1080"/>
      <c r="FI15" s="1080"/>
      <c r="FJ15" s="1080"/>
      <c r="FK15" s="1080"/>
      <c r="FL15" s="1080"/>
      <c r="FM15" s="1080"/>
      <c r="FN15" s="1080"/>
      <c r="FO15" s="1080"/>
      <c r="FP15" s="1080"/>
      <c r="FQ15" s="1080"/>
      <c r="FR15" s="1080"/>
      <c r="FS15" s="1080"/>
      <c r="FT15" s="1080"/>
      <c r="FU15" s="1080"/>
      <c r="FV15" s="1080"/>
      <c r="FW15" s="1080"/>
      <c r="FX15" s="1080"/>
      <c r="FY15" s="1080"/>
      <c r="FZ15" s="1080"/>
      <c r="GA15" s="1080"/>
      <c r="GB15" s="1080"/>
      <c r="GC15" s="1080"/>
      <c r="GD15" s="1080"/>
      <c r="GE15" s="1080"/>
      <c r="GF15" s="1080"/>
      <c r="GG15" s="1080"/>
      <c r="GH15" s="1080"/>
      <c r="GI15" s="1080"/>
      <c r="GJ15" s="1080"/>
      <c r="GK15" s="1080"/>
      <c r="GL15" s="1080"/>
      <c r="GM15" s="1080"/>
      <c r="GN15" s="1080"/>
      <c r="GO15" s="1080"/>
      <c r="GP15" s="1080"/>
      <c r="GQ15" s="1080"/>
      <c r="GR15" s="1080"/>
      <c r="GS15" s="1080"/>
      <c r="GT15" s="1080"/>
      <c r="GU15" s="1080"/>
      <c r="GV15" s="1080"/>
      <c r="GW15" s="1080"/>
      <c r="GX15" s="1080"/>
      <c r="GY15" s="1080"/>
      <c r="GZ15" s="1080"/>
      <c r="HA15" s="1080"/>
      <c r="HB15" s="1080"/>
      <c r="HC15" s="1080"/>
      <c r="HD15" s="1080"/>
      <c r="HE15" s="1080"/>
      <c r="HF15" s="1080"/>
      <c r="HG15" s="1080"/>
      <c r="HH15" s="1080"/>
      <c r="HI15" s="1080"/>
      <c r="HJ15" s="1080"/>
      <c r="HK15" s="1080"/>
      <c r="HL15" s="1080"/>
      <c r="HM15" s="1080"/>
      <c r="HN15" s="1080"/>
      <c r="HO15" s="1080"/>
      <c r="HP15" s="1080"/>
      <c r="HQ15" s="1080"/>
      <c r="HR15" s="1080"/>
      <c r="HS15" s="1080"/>
      <c r="HT15" s="1080"/>
      <c r="HU15" s="1080"/>
      <c r="HV15" s="1080"/>
      <c r="HW15" s="1080"/>
      <c r="HX15" s="1080"/>
      <c r="HY15" s="1080"/>
      <c r="HZ15" s="1080"/>
      <c r="IA15" s="1080"/>
      <c r="IB15" s="1080"/>
      <c r="IC15" s="1080"/>
      <c r="ID15" s="1080"/>
      <c r="IE15" s="1080"/>
      <c r="IF15" s="1080"/>
      <c r="IG15" s="1080"/>
      <c r="IH15" s="1080"/>
      <c r="II15" s="1080"/>
      <c r="IJ15" s="1080"/>
      <c r="IK15" s="1080"/>
      <c r="IL15" s="1080"/>
      <c r="IM15" s="1080"/>
      <c r="IN15" s="1080"/>
      <c r="IO15" s="1080"/>
      <c r="IP15" s="1080"/>
      <c r="IQ15" s="1080"/>
      <c r="IR15" s="1080"/>
      <c r="IS15" s="1080"/>
      <c r="IT15" s="1080"/>
      <c r="IU15" s="1080"/>
      <c r="IV15" s="1080"/>
    </row>
    <row r="16" spans="1:256" ht="30.75" customHeight="1">
      <c r="A16" s="2006" t="s">
        <v>137</v>
      </c>
      <c r="B16" s="1998">
        <v>8340</v>
      </c>
      <c r="C16" s="2001" t="s">
        <v>200</v>
      </c>
      <c r="D16" s="1882" t="s">
        <v>143</v>
      </c>
      <c r="E16" s="1104" t="s">
        <v>610</v>
      </c>
      <c r="F16" s="1105">
        <f>F17+F18</f>
        <v>349275</v>
      </c>
      <c r="G16" s="1112">
        <f>G17</f>
        <v>125461.5</v>
      </c>
      <c r="H16" s="1109">
        <f>G16/F16</f>
        <v>0.3592054971011381</v>
      </c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39"/>
      <c r="BS16" s="339"/>
      <c r="BT16" s="339"/>
      <c r="BU16" s="339"/>
      <c r="BV16" s="339"/>
      <c r="BW16" s="339"/>
      <c r="BX16" s="339"/>
      <c r="BY16" s="339"/>
      <c r="BZ16" s="339"/>
      <c r="CA16" s="339"/>
      <c r="CB16" s="339"/>
      <c r="CC16" s="339"/>
      <c r="CD16" s="339"/>
      <c r="CE16" s="339"/>
      <c r="CF16" s="339"/>
      <c r="CG16" s="339"/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CZ16" s="339"/>
      <c r="DA16" s="339"/>
      <c r="DB16" s="339"/>
      <c r="DC16" s="339"/>
      <c r="DD16" s="339"/>
      <c r="DE16" s="339"/>
      <c r="DF16" s="339"/>
      <c r="DG16" s="339"/>
      <c r="DH16" s="339"/>
      <c r="DI16" s="339"/>
      <c r="DJ16" s="339"/>
      <c r="DK16" s="339"/>
      <c r="DL16" s="339"/>
      <c r="DM16" s="339"/>
      <c r="DN16" s="339"/>
      <c r="DO16" s="339"/>
      <c r="DP16" s="339"/>
      <c r="DQ16" s="339"/>
      <c r="DR16" s="339"/>
      <c r="DS16" s="339"/>
      <c r="DT16" s="339"/>
      <c r="DU16" s="339"/>
      <c r="DV16" s="339"/>
      <c r="DW16" s="339"/>
      <c r="DX16" s="339"/>
      <c r="DY16" s="339"/>
      <c r="DZ16" s="339"/>
      <c r="EA16" s="339"/>
      <c r="EB16" s="339"/>
      <c r="EC16" s="339"/>
      <c r="ED16" s="339"/>
      <c r="EE16" s="339"/>
      <c r="EF16" s="339"/>
      <c r="EG16" s="339"/>
      <c r="EH16" s="339"/>
      <c r="EI16" s="339"/>
      <c r="EJ16" s="339"/>
      <c r="EK16" s="339"/>
      <c r="EL16" s="339"/>
      <c r="EM16" s="339"/>
      <c r="EN16" s="339"/>
      <c r="EO16" s="339"/>
      <c r="EP16" s="339"/>
      <c r="EQ16" s="339"/>
      <c r="ER16" s="339"/>
      <c r="ES16" s="339"/>
      <c r="ET16" s="339"/>
      <c r="EU16" s="339"/>
      <c r="EV16" s="339"/>
      <c r="EW16" s="339"/>
      <c r="EX16" s="339"/>
      <c r="EY16" s="339"/>
      <c r="EZ16" s="339"/>
      <c r="FA16" s="339"/>
      <c r="FB16" s="339"/>
      <c r="FC16" s="339"/>
      <c r="FD16" s="339"/>
      <c r="FE16" s="339"/>
      <c r="FF16" s="339"/>
      <c r="FG16" s="339"/>
      <c r="FH16" s="339"/>
      <c r="FI16" s="339"/>
      <c r="FJ16" s="339"/>
      <c r="FK16" s="339"/>
      <c r="FL16" s="339"/>
      <c r="FM16" s="339"/>
      <c r="FN16" s="339"/>
      <c r="FO16" s="339"/>
      <c r="FP16" s="339"/>
      <c r="FQ16" s="339"/>
      <c r="FR16" s="339"/>
      <c r="FS16" s="339"/>
      <c r="FT16" s="339"/>
      <c r="FU16" s="339"/>
      <c r="FV16" s="339"/>
      <c r="FW16" s="339"/>
      <c r="FX16" s="339"/>
      <c r="FY16" s="339"/>
      <c r="FZ16" s="339"/>
      <c r="GA16" s="339"/>
      <c r="GB16" s="339"/>
      <c r="GC16" s="339"/>
      <c r="GD16" s="339"/>
      <c r="GE16" s="339"/>
      <c r="GF16" s="339"/>
      <c r="GG16" s="339"/>
      <c r="GH16" s="339"/>
      <c r="GI16" s="339"/>
      <c r="GJ16" s="339"/>
      <c r="GK16" s="339"/>
      <c r="GL16" s="339"/>
      <c r="GM16" s="339"/>
      <c r="GN16" s="339"/>
      <c r="GO16" s="339"/>
      <c r="GP16" s="339"/>
      <c r="GQ16" s="339"/>
      <c r="GR16" s="339"/>
      <c r="GS16" s="339"/>
      <c r="GT16" s="339"/>
      <c r="GU16" s="339"/>
      <c r="GV16" s="339"/>
      <c r="GW16" s="339"/>
      <c r="GX16" s="339"/>
      <c r="GY16" s="339"/>
      <c r="GZ16" s="339"/>
      <c r="HA16" s="339"/>
      <c r="HB16" s="339"/>
      <c r="HC16" s="339"/>
      <c r="HD16" s="339"/>
      <c r="HE16" s="339"/>
      <c r="HF16" s="339"/>
      <c r="HG16" s="339"/>
      <c r="HH16" s="339"/>
      <c r="HI16" s="339"/>
      <c r="HJ16" s="339"/>
      <c r="HK16" s="339"/>
      <c r="HL16" s="339"/>
      <c r="HM16" s="339"/>
      <c r="HN16" s="339"/>
      <c r="HO16" s="339"/>
      <c r="HP16" s="339"/>
      <c r="HQ16" s="339"/>
      <c r="HR16" s="339"/>
      <c r="HS16" s="339"/>
      <c r="HT16" s="339"/>
      <c r="HU16" s="339"/>
      <c r="HV16" s="339"/>
      <c r="HW16" s="339"/>
      <c r="HX16" s="339"/>
      <c r="HY16" s="339"/>
      <c r="HZ16" s="339"/>
      <c r="IA16" s="339"/>
      <c r="IB16" s="339"/>
      <c r="IC16" s="339"/>
      <c r="ID16" s="339"/>
      <c r="IE16" s="339"/>
      <c r="IF16" s="339"/>
      <c r="IG16" s="339"/>
      <c r="IH16" s="339"/>
      <c r="II16" s="339"/>
      <c r="IJ16" s="339"/>
      <c r="IK16" s="339"/>
      <c r="IL16" s="339"/>
      <c r="IM16" s="339"/>
      <c r="IN16" s="339"/>
      <c r="IO16" s="339"/>
      <c r="IP16" s="339"/>
      <c r="IQ16" s="339"/>
      <c r="IR16" s="339"/>
      <c r="IS16" s="339"/>
      <c r="IT16" s="339"/>
      <c r="IU16" s="339"/>
      <c r="IV16" s="339"/>
    </row>
    <row r="17" spans="1:256" ht="18.75">
      <c r="A17" s="2007"/>
      <c r="B17" s="1999"/>
      <c r="C17" s="2002"/>
      <c r="D17" s="2004"/>
      <c r="E17" s="212" t="s">
        <v>187</v>
      </c>
      <c r="F17" s="936">
        <v>159275</v>
      </c>
      <c r="G17" s="1113">
        <f>90740+34721.5</f>
        <v>125461.5</v>
      </c>
      <c r="H17" s="1111">
        <f>G17/F17</f>
        <v>0.7877036571966725</v>
      </c>
      <c r="I17" s="1080"/>
      <c r="J17" s="1080"/>
      <c r="K17" s="1080"/>
      <c r="L17" s="1080"/>
      <c r="M17" s="1080"/>
      <c r="N17" s="1080"/>
      <c r="O17" s="1080"/>
      <c r="P17" s="1080"/>
      <c r="Q17" s="1080"/>
      <c r="R17" s="1080"/>
      <c r="S17" s="1080"/>
      <c r="T17" s="1080"/>
      <c r="U17" s="1080"/>
      <c r="V17" s="1080"/>
      <c r="W17" s="1080"/>
      <c r="X17" s="1080"/>
      <c r="Y17" s="1080"/>
      <c r="Z17" s="1080"/>
      <c r="AA17" s="1080"/>
      <c r="AB17" s="1080"/>
      <c r="AC17" s="1080"/>
      <c r="AD17" s="1080"/>
      <c r="AE17" s="1080"/>
      <c r="AF17" s="1080"/>
      <c r="AG17" s="1080"/>
      <c r="AH17" s="1080"/>
      <c r="AI17" s="1080"/>
      <c r="AJ17" s="1080"/>
      <c r="AK17" s="1080"/>
      <c r="AL17" s="1080"/>
      <c r="AM17" s="1080"/>
      <c r="AN17" s="1080"/>
      <c r="AO17" s="1080"/>
      <c r="AP17" s="1080"/>
      <c r="AQ17" s="1080"/>
      <c r="AR17" s="1080"/>
      <c r="AS17" s="1080"/>
      <c r="AT17" s="1080"/>
      <c r="AU17" s="1080"/>
      <c r="AV17" s="1080"/>
      <c r="AW17" s="1080"/>
      <c r="AX17" s="1080"/>
      <c r="AY17" s="1080"/>
      <c r="AZ17" s="1080"/>
      <c r="BA17" s="1080"/>
      <c r="BB17" s="1080"/>
      <c r="BC17" s="1080"/>
      <c r="BD17" s="1080"/>
      <c r="BE17" s="1080"/>
      <c r="BF17" s="1080"/>
      <c r="BG17" s="1080"/>
      <c r="BH17" s="1080"/>
      <c r="BI17" s="1080"/>
      <c r="BJ17" s="1080"/>
      <c r="BK17" s="1080"/>
      <c r="BL17" s="1080"/>
      <c r="BM17" s="1080"/>
      <c r="BN17" s="1080"/>
      <c r="BO17" s="1080"/>
      <c r="BP17" s="1080"/>
      <c r="BQ17" s="1080"/>
      <c r="BR17" s="1080"/>
      <c r="BS17" s="1080"/>
      <c r="BT17" s="1080"/>
      <c r="BU17" s="1080"/>
      <c r="BV17" s="1080"/>
      <c r="BW17" s="1080"/>
      <c r="BX17" s="1080"/>
      <c r="BY17" s="1080"/>
      <c r="BZ17" s="1080"/>
      <c r="CA17" s="1080"/>
      <c r="CB17" s="1080"/>
      <c r="CC17" s="1080"/>
      <c r="CD17" s="1080"/>
      <c r="CE17" s="1080"/>
      <c r="CF17" s="1080"/>
      <c r="CG17" s="1080"/>
      <c r="CH17" s="1080"/>
      <c r="CI17" s="1080"/>
      <c r="CJ17" s="1080"/>
      <c r="CK17" s="1080"/>
      <c r="CL17" s="1080"/>
      <c r="CM17" s="1080"/>
      <c r="CN17" s="1080"/>
      <c r="CO17" s="1080"/>
      <c r="CP17" s="1080"/>
      <c r="CQ17" s="1080"/>
      <c r="CR17" s="1080"/>
      <c r="CS17" s="1080"/>
      <c r="CT17" s="1080"/>
      <c r="CU17" s="1080"/>
      <c r="CV17" s="1080"/>
      <c r="CW17" s="1080"/>
      <c r="CX17" s="1080"/>
      <c r="CY17" s="1080"/>
      <c r="CZ17" s="1080"/>
      <c r="DA17" s="1080"/>
      <c r="DB17" s="1080"/>
      <c r="DC17" s="1080"/>
      <c r="DD17" s="1080"/>
      <c r="DE17" s="1080"/>
      <c r="DF17" s="1080"/>
      <c r="DG17" s="1080"/>
      <c r="DH17" s="1080"/>
      <c r="DI17" s="1080"/>
      <c r="DJ17" s="1080"/>
      <c r="DK17" s="1080"/>
      <c r="DL17" s="1080"/>
      <c r="DM17" s="1080"/>
      <c r="DN17" s="1080"/>
      <c r="DO17" s="1080"/>
      <c r="DP17" s="1080"/>
      <c r="DQ17" s="1080"/>
      <c r="DR17" s="1080"/>
      <c r="DS17" s="1080"/>
      <c r="DT17" s="1080"/>
      <c r="DU17" s="1080"/>
      <c r="DV17" s="1080"/>
      <c r="DW17" s="1080"/>
      <c r="DX17" s="1080"/>
      <c r="DY17" s="1080"/>
      <c r="DZ17" s="1080"/>
      <c r="EA17" s="1080"/>
      <c r="EB17" s="1080"/>
      <c r="EC17" s="1080"/>
      <c r="ED17" s="1080"/>
      <c r="EE17" s="1080"/>
      <c r="EF17" s="1080"/>
      <c r="EG17" s="1080"/>
      <c r="EH17" s="1080"/>
      <c r="EI17" s="1080"/>
      <c r="EJ17" s="1080"/>
      <c r="EK17" s="1080"/>
      <c r="EL17" s="1080"/>
      <c r="EM17" s="1080"/>
      <c r="EN17" s="1080"/>
      <c r="EO17" s="1080"/>
      <c r="EP17" s="1080"/>
      <c r="EQ17" s="1080"/>
      <c r="ER17" s="1080"/>
      <c r="ES17" s="1080"/>
      <c r="ET17" s="1080"/>
      <c r="EU17" s="1080"/>
      <c r="EV17" s="1080"/>
      <c r="EW17" s="1080"/>
      <c r="EX17" s="1080"/>
      <c r="EY17" s="1080"/>
      <c r="EZ17" s="1080"/>
      <c r="FA17" s="1080"/>
      <c r="FB17" s="1080"/>
      <c r="FC17" s="1080"/>
      <c r="FD17" s="1080"/>
      <c r="FE17" s="1080"/>
      <c r="FF17" s="1080"/>
      <c r="FG17" s="1080"/>
      <c r="FH17" s="1080"/>
      <c r="FI17" s="1080"/>
      <c r="FJ17" s="1080"/>
      <c r="FK17" s="1080"/>
      <c r="FL17" s="1080"/>
      <c r="FM17" s="1080"/>
      <c r="FN17" s="1080"/>
      <c r="FO17" s="1080"/>
      <c r="FP17" s="1080"/>
      <c r="FQ17" s="1080"/>
      <c r="FR17" s="1080"/>
      <c r="FS17" s="1080"/>
      <c r="FT17" s="1080"/>
      <c r="FU17" s="1080"/>
      <c r="FV17" s="1080"/>
      <c r="FW17" s="1080"/>
      <c r="FX17" s="1080"/>
      <c r="FY17" s="1080"/>
      <c r="FZ17" s="1080"/>
      <c r="GA17" s="1080"/>
      <c r="GB17" s="1080"/>
      <c r="GC17" s="1080"/>
      <c r="GD17" s="1080"/>
      <c r="GE17" s="1080"/>
      <c r="GF17" s="1080"/>
      <c r="GG17" s="1080"/>
      <c r="GH17" s="1080"/>
      <c r="GI17" s="1080"/>
      <c r="GJ17" s="1080"/>
      <c r="GK17" s="1080"/>
      <c r="GL17" s="1080"/>
      <c r="GM17" s="1080"/>
      <c r="GN17" s="1080"/>
      <c r="GO17" s="1080"/>
      <c r="GP17" s="1080"/>
      <c r="GQ17" s="1080"/>
      <c r="GR17" s="1080"/>
      <c r="GS17" s="1080"/>
      <c r="GT17" s="1080"/>
      <c r="GU17" s="1080"/>
      <c r="GV17" s="1080"/>
      <c r="GW17" s="1080"/>
      <c r="GX17" s="1080"/>
      <c r="GY17" s="1080"/>
      <c r="GZ17" s="1080"/>
      <c r="HA17" s="1080"/>
      <c r="HB17" s="1080"/>
      <c r="HC17" s="1080"/>
      <c r="HD17" s="1080"/>
      <c r="HE17" s="1080"/>
      <c r="HF17" s="1080"/>
      <c r="HG17" s="1080"/>
      <c r="HH17" s="1080"/>
      <c r="HI17" s="1080"/>
      <c r="HJ17" s="1080"/>
      <c r="HK17" s="1080"/>
      <c r="HL17" s="1080"/>
      <c r="HM17" s="1080"/>
      <c r="HN17" s="1080"/>
      <c r="HO17" s="1080"/>
      <c r="HP17" s="1080"/>
      <c r="HQ17" s="1080"/>
      <c r="HR17" s="1080"/>
      <c r="HS17" s="1080"/>
      <c r="HT17" s="1080"/>
      <c r="HU17" s="1080"/>
      <c r="HV17" s="1080"/>
      <c r="HW17" s="1080"/>
      <c r="HX17" s="1080"/>
      <c r="HY17" s="1080"/>
      <c r="HZ17" s="1080"/>
      <c r="IA17" s="1080"/>
      <c r="IB17" s="1080"/>
      <c r="IC17" s="1080"/>
      <c r="ID17" s="1080"/>
      <c r="IE17" s="1080"/>
      <c r="IF17" s="1080"/>
      <c r="IG17" s="1080"/>
      <c r="IH17" s="1080"/>
      <c r="II17" s="1080"/>
      <c r="IJ17" s="1080"/>
      <c r="IK17" s="1080"/>
      <c r="IL17" s="1080"/>
      <c r="IM17" s="1080"/>
      <c r="IN17" s="1080"/>
      <c r="IO17" s="1080"/>
      <c r="IP17" s="1080"/>
      <c r="IQ17" s="1080"/>
      <c r="IR17" s="1080"/>
      <c r="IS17" s="1080"/>
      <c r="IT17" s="1080"/>
      <c r="IU17" s="1080"/>
      <c r="IV17" s="1080"/>
    </row>
    <row r="18" spans="1:256" ht="18.75">
      <c r="A18" s="2007"/>
      <c r="B18" s="1999"/>
      <c r="C18" s="2002"/>
      <c r="D18" s="2004"/>
      <c r="E18" s="212" t="s">
        <v>447</v>
      </c>
      <c r="F18" s="936">
        <v>190000</v>
      </c>
      <c r="G18" s="1113"/>
      <c r="H18" s="1110">
        <f>G18/F18</f>
        <v>0</v>
      </c>
      <c r="I18" s="1080"/>
      <c r="J18" s="1080"/>
      <c r="K18" s="1080"/>
      <c r="L18" s="1080"/>
      <c r="M18" s="1080"/>
      <c r="N18" s="1080"/>
      <c r="O18" s="1080"/>
      <c r="P18" s="1080"/>
      <c r="Q18" s="1080"/>
      <c r="R18" s="1080"/>
      <c r="S18" s="1080"/>
      <c r="T18" s="1080"/>
      <c r="U18" s="1080"/>
      <c r="V18" s="1080"/>
      <c r="W18" s="1080"/>
      <c r="X18" s="1080"/>
      <c r="Y18" s="1080"/>
      <c r="Z18" s="1080"/>
      <c r="AA18" s="1080"/>
      <c r="AB18" s="1080"/>
      <c r="AC18" s="1080"/>
      <c r="AD18" s="1080"/>
      <c r="AE18" s="1080"/>
      <c r="AF18" s="1080"/>
      <c r="AG18" s="1080"/>
      <c r="AH18" s="1080"/>
      <c r="AI18" s="1080"/>
      <c r="AJ18" s="1080"/>
      <c r="AK18" s="1080"/>
      <c r="AL18" s="1080"/>
      <c r="AM18" s="1080"/>
      <c r="AN18" s="1080"/>
      <c r="AO18" s="1080"/>
      <c r="AP18" s="1080"/>
      <c r="AQ18" s="1080"/>
      <c r="AR18" s="1080"/>
      <c r="AS18" s="1080"/>
      <c r="AT18" s="1080"/>
      <c r="AU18" s="1080"/>
      <c r="AV18" s="1080"/>
      <c r="AW18" s="1080"/>
      <c r="AX18" s="1080"/>
      <c r="AY18" s="1080"/>
      <c r="AZ18" s="1080"/>
      <c r="BA18" s="1080"/>
      <c r="BB18" s="1080"/>
      <c r="BC18" s="1080"/>
      <c r="BD18" s="1080"/>
      <c r="BE18" s="1080"/>
      <c r="BF18" s="1080"/>
      <c r="BG18" s="1080"/>
      <c r="BH18" s="1080"/>
      <c r="BI18" s="1080"/>
      <c r="BJ18" s="1080"/>
      <c r="BK18" s="1080"/>
      <c r="BL18" s="1080"/>
      <c r="BM18" s="1080"/>
      <c r="BN18" s="1080"/>
      <c r="BO18" s="1080"/>
      <c r="BP18" s="1080"/>
      <c r="BQ18" s="1080"/>
      <c r="BR18" s="1080"/>
      <c r="BS18" s="1080"/>
      <c r="BT18" s="1080"/>
      <c r="BU18" s="1080"/>
      <c r="BV18" s="1080"/>
      <c r="BW18" s="1080"/>
      <c r="BX18" s="1080"/>
      <c r="BY18" s="1080"/>
      <c r="BZ18" s="1080"/>
      <c r="CA18" s="1080"/>
      <c r="CB18" s="1080"/>
      <c r="CC18" s="1080"/>
      <c r="CD18" s="1080"/>
      <c r="CE18" s="1080"/>
      <c r="CF18" s="1080"/>
      <c r="CG18" s="1080"/>
      <c r="CH18" s="1080"/>
      <c r="CI18" s="1080"/>
      <c r="CJ18" s="1080"/>
      <c r="CK18" s="1080"/>
      <c r="CL18" s="1080"/>
      <c r="CM18" s="1080"/>
      <c r="CN18" s="1080"/>
      <c r="CO18" s="1080"/>
      <c r="CP18" s="1080"/>
      <c r="CQ18" s="1080"/>
      <c r="CR18" s="1080"/>
      <c r="CS18" s="1080"/>
      <c r="CT18" s="1080"/>
      <c r="CU18" s="1080"/>
      <c r="CV18" s="1080"/>
      <c r="CW18" s="1080"/>
      <c r="CX18" s="1080"/>
      <c r="CY18" s="1080"/>
      <c r="CZ18" s="1080"/>
      <c r="DA18" s="1080"/>
      <c r="DB18" s="1080"/>
      <c r="DC18" s="1080"/>
      <c r="DD18" s="1080"/>
      <c r="DE18" s="1080"/>
      <c r="DF18" s="1080"/>
      <c r="DG18" s="1080"/>
      <c r="DH18" s="1080"/>
      <c r="DI18" s="1080"/>
      <c r="DJ18" s="1080"/>
      <c r="DK18" s="1080"/>
      <c r="DL18" s="1080"/>
      <c r="DM18" s="1080"/>
      <c r="DN18" s="1080"/>
      <c r="DO18" s="1080"/>
      <c r="DP18" s="1080"/>
      <c r="DQ18" s="1080"/>
      <c r="DR18" s="1080"/>
      <c r="DS18" s="1080"/>
      <c r="DT18" s="1080"/>
      <c r="DU18" s="1080"/>
      <c r="DV18" s="1080"/>
      <c r="DW18" s="1080"/>
      <c r="DX18" s="1080"/>
      <c r="DY18" s="1080"/>
      <c r="DZ18" s="1080"/>
      <c r="EA18" s="1080"/>
      <c r="EB18" s="1080"/>
      <c r="EC18" s="1080"/>
      <c r="ED18" s="1080"/>
      <c r="EE18" s="1080"/>
      <c r="EF18" s="1080"/>
      <c r="EG18" s="1080"/>
      <c r="EH18" s="1080"/>
      <c r="EI18" s="1080"/>
      <c r="EJ18" s="1080"/>
      <c r="EK18" s="1080"/>
      <c r="EL18" s="1080"/>
      <c r="EM18" s="1080"/>
      <c r="EN18" s="1080"/>
      <c r="EO18" s="1080"/>
      <c r="EP18" s="1080"/>
      <c r="EQ18" s="1080"/>
      <c r="ER18" s="1080"/>
      <c r="ES18" s="1080"/>
      <c r="ET18" s="1080"/>
      <c r="EU18" s="1080"/>
      <c r="EV18" s="1080"/>
      <c r="EW18" s="1080"/>
      <c r="EX18" s="1080"/>
      <c r="EY18" s="1080"/>
      <c r="EZ18" s="1080"/>
      <c r="FA18" s="1080"/>
      <c r="FB18" s="1080"/>
      <c r="FC18" s="1080"/>
      <c r="FD18" s="1080"/>
      <c r="FE18" s="1080"/>
      <c r="FF18" s="1080"/>
      <c r="FG18" s="1080"/>
      <c r="FH18" s="1080"/>
      <c r="FI18" s="1080"/>
      <c r="FJ18" s="1080"/>
      <c r="FK18" s="1080"/>
      <c r="FL18" s="1080"/>
      <c r="FM18" s="1080"/>
      <c r="FN18" s="1080"/>
      <c r="FO18" s="1080"/>
      <c r="FP18" s="1080"/>
      <c r="FQ18" s="1080"/>
      <c r="FR18" s="1080"/>
      <c r="FS18" s="1080"/>
      <c r="FT18" s="1080"/>
      <c r="FU18" s="1080"/>
      <c r="FV18" s="1080"/>
      <c r="FW18" s="1080"/>
      <c r="FX18" s="1080"/>
      <c r="FY18" s="1080"/>
      <c r="FZ18" s="1080"/>
      <c r="GA18" s="1080"/>
      <c r="GB18" s="1080"/>
      <c r="GC18" s="1080"/>
      <c r="GD18" s="1080"/>
      <c r="GE18" s="1080"/>
      <c r="GF18" s="1080"/>
      <c r="GG18" s="1080"/>
      <c r="GH18" s="1080"/>
      <c r="GI18" s="1080"/>
      <c r="GJ18" s="1080"/>
      <c r="GK18" s="1080"/>
      <c r="GL18" s="1080"/>
      <c r="GM18" s="1080"/>
      <c r="GN18" s="1080"/>
      <c r="GO18" s="1080"/>
      <c r="GP18" s="1080"/>
      <c r="GQ18" s="1080"/>
      <c r="GR18" s="1080"/>
      <c r="GS18" s="1080"/>
      <c r="GT18" s="1080"/>
      <c r="GU18" s="1080"/>
      <c r="GV18" s="1080"/>
      <c r="GW18" s="1080"/>
      <c r="GX18" s="1080"/>
      <c r="GY18" s="1080"/>
      <c r="GZ18" s="1080"/>
      <c r="HA18" s="1080"/>
      <c r="HB18" s="1080"/>
      <c r="HC18" s="1080"/>
      <c r="HD18" s="1080"/>
      <c r="HE18" s="1080"/>
      <c r="HF18" s="1080"/>
      <c r="HG18" s="1080"/>
      <c r="HH18" s="1080"/>
      <c r="HI18" s="1080"/>
      <c r="HJ18" s="1080"/>
      <c r="HK18" s="1080"/>
      <c r="HL18" s="1080"/>
      <c r="HM18" s="1080"/>
      <c r="HN18" s="1080"/>
      <c r="HO18" s="1080"/>
      <c r="HP18" s="1080"/>
      <c r="HQ18" s="1080"/>
      <c r="HR18" s="1080"/>
      <c r="HS18" s="1080"/>
      <c r="HT18" s="1080"/>
      <c r="HU18" s="1080"/>
      <c r="HV18" s="1080"/>
      <c r="HW18" s="1080"/>
      <c r="HX18" s="1080"/>
      <c r="HY18" s="1080"/>
      <c r="HZ18" s="1080"/>
      <c r="IA18" s="1080"/>
      <c r="IB18" s="1080"/>
      <c r="IC18" s="1080"/>
      <c r="ID18" s="1080"/>
      <c r="IE18" s="1080"/>
      <c r="IF18" s="1080"/>
      <c r="IG18" s="1080"/>
      <c r="IH18" s="1080"/>
      <c r="II18" s="1080"/>
      <c r="IJ18" s="1080"/>
      <c r="IK18" s="1080"/>
      <c r="IL18" s="1080"/>
      <c r="IM18" s="1080"/>
      <c r="IN18" s="1080"/>
      <c r="IO18" s="1080"/>
      <c r="IP18" s="1080"/>
      <c r="IQ18" s="1080"/>
      <c r="IR18" s="1080"/>
      <c r="IS18" s="1080"/>
      <c r="IT18" s="1080"/>
      <c r="IU18" s="1080"/>
      <c r="IV18" s="1080"/>
    </row>
    <row r="19" spans="1:256" ht="47.25">
      <c r="A19" s="2007"/>
      <c r="B19" s="1999"/>
      <c r="C19" s="2002"/>
      <c r="D19" s="2004"/>
      <c r="E19" s="933" t="s">
        <v>611</v>
      </c>
      <c r="F19" s="937">
        <f>F20</f>
        <v>10500</v>
      </c>
      <c r="G19" s="1113"/>
      <c r="H19" s="1110">
        <f aca="true" t="shared" si="0" ref="H19:H26">G19/F19</f>
        <v>0</v>
      </c>
      <c r="I19" s="1080"/>
      <c r="J19" s="1080"/>
      <c r="K19" s="1080"/>
      <c r="L19" s="1080"/>
      <c r="M19" s="1080"/>
      <c r="N19" s="1080"/>
      <c r="O19" s="1080"/>
      <c r="P19" s="1080"/>
      <c r="Q19" s="1080"/>
      <c r="R19" s="1080"/>
      <c r="S19" s="1080"/>
      <c r="T19" s="1080"/>
      <c r="U19" s="1080"/>
      <c r="V19" s="1080"/>
      <c r="W19" s="1080"/>
      <c r="X19" s="1080"/>
      <c r="Y19" s="1080"/>
      <c r="Z19" s="1080"/>
      <c r="AA19" s="1080"/>
      <c r="AB19" s="1080"/>
      <c r="AC19" s="1080"/>
      <c r="AD19" s="1080"/>
      <c r="AE19" s="1080"/>
      <c r="AF19" s="1080"/>
      <c r="AG19" s="1080"/>
      <c r="AH19" s="1080"/>
      <c r="AI19" s="1080"/>
      <c r="AJ19" s="1080"/>
      <c r="AK19" s="1080"/>
      <c r="AL19" s="1080"/>
      <c r="AM19" s="1080"/>
      <c r="AN19" s="1080"/>
      <c r="AO19" s="1080"/>
      <c r="AP19" s="1080"/>
      <c r="AQ19" s="1080"/>
      <c r="AR19" s="1080"/>
      <c r="AS19" s="1080"/>
      <c r="AT19" s="1080"/>
      <c r="AU19" s="1080"/>
      <c r="AV19" s="1080"/>
      <c r="AW19" s="1080"/>
      <c r="AX19" s="1080"/>
      <c r="AY19" s="1080"/>
      <c r="AZ19" s="1080"/>
      <c r="BA19" s="1080"/>
      <c r="BB19" s="1080"/>
      <c r="BC19" s="1080"/>
      <c r="BD19" s="1080"/>
      <c r="BE19" s="1080"/>
      <c r="BF19" s="1080"/>
      <c r="BG19" s="1080"/>
      <c r="BH19" s="1080"/>
      <c r="BI19" s="1080"/>
      <c r="BJ19" s="1080"/>
      <c r="BK19" s="1080"/>
      <c r="BL19" s="1080"/>
      <c r="BM19" s="1080"/>
      <c r="BN19" s="1080"/>
      <c r="BO19" s="1080"/>
      <c r="BP19" s="1080"/>
      <c r="BQ19" s="1080"/>
      <c r="BR19" s="1080"/>
      <c r="BS19" s="1080"/>
      <c r="BT19" s="1080"/>
      <c r="BU19" s="1080"/>
      <c r="BV19" s="1080"/>
      <c r="BW19" s="1080"/>
      <c r="BX19" s="1080"/>
      <c r="BY19" s="1080"/>
      <c r="BZ19" s="1080"/>
      <c r="CA19" s="1080"/>
      <c r="CB19" s="1080"/>
      <c r="CC19" s="1080"/>
      <c r="CD19" s="1080"/>
      <c r="CE19" s="1080"/>
      <c r="CF19" s="1080"/>
      <c r="CG19" s="1080"/>
      <c r="CH19" s="1080"/>
      <c r="CI19" s="1080"/>
      <c r="CJ19" s="1080"/>
      <c r="CK19" s="1080"/>
      <c r="CL19" s="1080"/>
      <c r="CM19" s="1080"/>
      <c r="CN19" s="1080"/>
      <c r="CO19" s="1080"/>
      <c r="CP19" s="1080"/>
      <c r="CQ19" s="1080"/>
      <c r="CR19" s="1080"/>
      <c r="CS19" s="1080"/>
      <c r="CT19" s="1080"/>
      <c r="CU19" s="1080"/>
      <c r="CV19" s="1080"/>
      <c r="CW19" s="1080"/>
      <c r="CX19" s="1080"/>
      <c r="CY19" s="1080"/>
      <c r="CZ19" s="1080"/>
      <c r="DA19" s="1080"/>
      <c r="DB19" s="1080"/>
      <c r="DC19" s="1080"/>
      <c r="DD19" s="1080"/>
      <c r="DE19" s="1080"/>
      <c r="DF19" s="1080"/>
      <c r="DG19" s="1080"/>
      <c r="DH19" s="1080"/>
      <c r="DI19" s="1080"/>
      <c r="DJ19" s="1080"/>
      <c r="DK19" s="1080"/>
      <c r="DL19" s="1080"/>
      <c r="DM19" s="1080"/>
      <c r="DN19" s="1080"/>
      <c r="DO19" s="1080"/>
      <c r="DP19" s="1080"/>
      <c r="DQ19" s="1080"/>
      <c r="DR19" s="1080"/>
      <c r="DS19" s="1080"/>
      <c r="DT19" s="1080"/>
      <c r="DU19" s="1080"/>
      <c r="DV19" s="1080"/>
      <c r="DW19" s="1080"/>
      <c r="DX19" s="1080"/>
      <c r="DY19" s="1080"/>
      <c r="DZ19" s="1080"/>
      <c r="EA19" s="1080"/>
      <c r="EB19" s="1080"/>
      <c r="EC19" s="1080"/>
      <c r="ED19" s="1080"/>
      <c r="EE19" s="1080"/>
      <c r="EF19" s="1080"/>
      <c r="EG19" s="1080"/>
      <c r="EH19" s="1080"/>
      <c r="EI19" s="1080"/>
      <c r="EJ19" s="1080"/>
      <c r="EK19" s="1080"/>
      <c r="EL19" s="1080"/>
      <c r="EM19" s="1080"/>
      <c r="EN19" s="1080"/>
      <c r="EO19" s="1080"/>
      <c r="EP19" s="1080"/>
      <c r="EQ19" s="1080"/>
      <c r="ER19" s="1080"/>
      <c r="ES19" s="1080"/>
      <c r="ET19" s="1080"/>
      <c r="EU19" s="1080"/>
      <c r="EV19" s="1080"/>
      <c r="EW19" s="1080"/>
      <c r="EX19" s="1080"/>
      <c r="EY19" s="1080"/>
      <c r="EZ19" s="1080"/>
      <c r="FA19" s="1080"/>
      <c r="FB19" s="1080"/>
      <c r="FC19" s="1080"/>
      <c r="FD19" s="1080"/>
      <c r="FE19" s="1080"/>
      <c r="FF19" s="1080"/>
      <c r="FG19" s="1080"/>
      <c r="FH19" s="1080"/>
      <c r="FI19" s="1080"/>
      <c r="FJ19" s="1080"/>
      <c r="FK19" s="1080"/>
      <c r="FL19" s="1080"/>
      <c r="FM19" s="1080"/>
      <c r="FN19" s="1080"/>
      <c r="FO19" s="1080"/>
      <c r="FP19" s="1080"/>
      <c r="FQ19" s="1080"/>
      <c r="FR19" s="1080"/>
      <c r="FS19" s="1080"/>
      <c r="FT19" s="1080"/>
      <c r="FU19" s="1080"/>
      <c r="FV19" s="1080"/>
      <c r="FW19" s="1080"/>
      <c r="FX19" s="1080"/>
      <c r="FY19" s="1080"/>
      <c r="FZ19" s="1080"/>
      <c r="GA19" s="1080"/>
      <c r="GB19" s="1080"/>
      <c r="GC19" s="1080"/>
      <c r="GD19" s="1080"/>
      <c r="GE19" s="1080"/>
      <c r="GF19" s="1080"/>
      <c r="GG19" s="1080"/>
      <c r="GH19" s="1080"/>
      <c r="GI19" s="1080"/>
      <c r="GJ19" s="1080"/>
      <c r="GK19" s="1080"/>
      <c r="GL19" s="1080"/>
      <c r="GM19" s="1080"/>
      <c r="GN19" s="1080"/>
      <c r="GO19" s="1080"/>
      <c r="GP19" s="1080"/>
      <c r="GQ19" s="1080"/>
      <c r="GR19" s="1080"/>
      <c r="GS19" s="1080"/>
      <c r="GT19" s="1080"/>
      <c r="GU19" s="1080"/>
      <c r="GV19" s="1080"/>
      <c r="GW19" s="1080"/>
      <c r="GX19" s="1080"/>
      <c r="GY19" s="1080"/>
      <c r="GZ19" s="1080"/>
      <c r="HA19" s="1080"/>
      <c r="HB19" s="1080"/>
      <c r="HC19" s="1080"/>
      <c r="HD19" s="1080"/>
      <c r="HE19" s="1080"/>
      <c r="HF19" s="1080"/>
      <c r="HG19" s="1080"/>
      <c r="HH19" s="1080"/>
      <c r="HI19" s="1080"/>
      <c r="HJ19" s="1080"/>
      <c r="HK19" s="1080"/>
      <c r="HL19" s="1080"/>
      <c r="HM19" s="1080"/>
      <c r="HN19" s="1080"/>
      <c r="HO19" s="1080"/>
      <c r="HP19" s="1080"/>
      <c r="HQ19" s="1080"/>
      <c r="HR19" s="1080"/>
      <c r="HS19" s="1080"/>
      <c r="HT19" s="1080"/>
      <c r="HU19" s="1080"/>
      <c r="HV19" s="1080"/>
      <c r="HW19" s="1080"/>
      <c r="HX19" s="1080"/>
      <c r="HY19" s="1080"/>
      <c r="HZ19" s="1080"/>
      <c r="IA19" s="1080"/>
      <c r="IB19" s="1080"/>
      <c r="IC19" s="1080"/>
      <c r="ID19" s="1080"/>
      <c r="IE19" s="1080"/>
      <c r="IF19" s="1080"/>
      <c r="IG19" s="1080"/>
      <c r="IH19" s="1080"/>
      <c r="II19" s="1080"/>
      <c r="IJ19" s="1080"/>
      <c r="IK19" s="1080"/>
      <c r="IL19" s="1080"/>
      <c r="IM19" s="1080"/>
      <c r="IN19" s="1080"/>
      <c r="IO19" s="1080"/>
      <c r="IP19" s="1080"/>
      <c r="IQ19" s="1080"/>
      <c r="IR19" s="1080"/>
      <c r="IS19" s="1080"/>
      <c r="IT19" s="1080"/>
      <c r="IU19" s="1080"/>
      <c r="IV19" s="1080"/>
    </row>
    <row r="20" spans="1:256" ht="18.75">
      <c r="A20" s="2008"/>
      <c r="B20" s="2000"/>
      <c r="C20" s="2003"/>
      <c r="D20" s="2005"/>
      <c r="E20" s="212" t="s">
        <v>187</v>
      </c>
      <c r="F20" s="936">
        <v>10500</v>
      </c>
      <c r="G20" s="1113"/>
      <c r="H20" s="1110">
        <f t="shared" si="0"/>
        <v>0</v>
      </c>
      <c r="I20" s="1080"/>
      <c r="J20" s="1080"/>
      <c r="K20" s="1080"/>
      <c r="L20" s="1080"/>
      <c r="M20" s="1080"/>
      <c r="N20" s="1080"/>
      <c r="O20" s="1080"/>
      <c r="P20" s="1080"/>
      <c r="Q20" s="1080"/>
      <c r="R20" s="1080"/>
      <c r="S20" s="1080"/>
      <c r="T20" s="1080"/>
      <c r="U20" s="1080"/>
      <c r="V20" s="1080"/>
      <c r="W20" s="1080"/>
      <c r="X20" s="1080"/>
      <c r="Y20" s="1080"/>
      <c r="Z20" s="1080"/>
      <c r="AA20" s="1080"/>
      <c r="AB20" s="1080"/>
      <c r="AC20" s="1080"/>
      <c r="AD20" s="1080"/>
      <c r="AE20" s="1080"/>
      <c r="AF20" s="1080"/>
      <c r="AG20" s="1080"/>
      <c r="AH20" s="1080"/>
      <c r="AI20" s="1080"/>
      <c r="AJ20" s="1080"/>
      <c r="AK20" s="1080"/>
      <c r="AL20" s="1080"/>
      <c r="AM20" s="1080"/>
      <c r="AN20" s="1080"/>
      <c r="AO20" s="1080"/>
      <c r="AP20" s="1080"/>
      <c r="AQ20" s="1080"/>
      <c r="AR20" s="1080"/>
      <c r="AS20" s="1080"/>
      <c r="AT20" s="1080"/>
      <c r="AU20" s="1080"/>
      <c r="AV20" s="1080"/>
      <c r="AW20" s="1080"/>
      <c r="AX20" s="1080"/>
      <c r="AY20" s="1080"/>
      <c r="AZ20" s="1080"/>
      <c r="BA20" s="1080"/>
      <c r="BB20" s="1080"/>
      <c r="BC20" s="1080"/>
      <c r="BD20" s="1080"/>
      <c r="BE20" s="1080"/>
      <c r="BF20" s="1080"/>
      <c r="BG20" s="1080"/>
      <c r="BH20" s="1080"/>
      <c r="BI20" s="1080"/>
      <c r="BJ20" s="1080"/>
      <c r="BK20" s="1080"/>
      <c r="BL20" s="1080"/>
      <c r="BM20" s="1080"/>
      <c r="BN20" s="1080"/>
      <c r="BO20" s="1080"/>
      <c r="BP20" s="1080"/>
      <c r="BQ20" s="1080"/>
      <c r="BR20" s="1080"/>
      <c r="BS20" s="1080"/>
      <c r="BT20" s="1080"/>
      <c r="BU20" s="1080"/>
      <c r="BV20" s="1080"/>
      <c r="BW20" s="1080"/>
      <c r="BX20" s="1080"/>
      <c r="BY20" s="1080"/>
      <c r="BZ20" s="1080"/>
      <c r="CA20" s="1080"/>
      <c r="CB20" s="1080"/>
      <c r="CC20" s="1080"/>
      <c r="CD20" s="1080"/>
      <c r="CE20" s="1080"/>
      <c r="CF20" s="1080"/>
      <c r="CG20" s="1080"/>
      <c r="CH20" s="1080"/>
      <c r="CI20" s="1080"/>
      <c r="CJ20" s="1080"/>
      <c r="CK20" s="1080"/>
      <c r="CL20" s="1080"/>
      <c r="CM20" s="1080"/>
      <c r="CN20" s="1080"/>
      <c r="CO20" s="1080"/>
      <c r="CP20" s="1080"/>
      <c r="CQ20" s="1080"/>
      <c r="CR20" s="1080"/>
      <c r="CS20" s="1080"/>
      <c r="CT20" s="1080"/>
      <c r="CU20" s="1080"/>
      <c r="CV20" s="1080"/>
      <c r="CW20" s="1080"/>
      <c r="CX20" s="1080"/>
      <c r="CY20" s="1080"/>
      <c r="CZ20" s="1080"/>
      <c r="DA20" s="1080"/>
      <c r="DB20" s="1080"/>
      <c r="DC20" s="1080"/>
      <c r="DD20" s="1080"/>
      <c r="DE20" s="1080"/>
      <c r="DF20" s="1080"/>
      <c r="DG20" s="1080"/>
      <c r="DH20" s="1080"/>
      <c r="DI20" s="1080"/>
      <c r="DJ20" s="1080"/>
      <c r="DK20" s="1080"/>
      <c r="DL20" s="1080"/>
      <c r="DM20" s="1080"/>
      <c r="DN20" s="1080"/>
      <c r="DO20" s="1080"/>
      <c r="DP20" s="1080"/>
      <c r="DQ20" s="1080"/>
      <c r="DR20" s="1080"/>
      <c r="DS20" s="1080"/>
      <c r="DT20" s="1080"/>
      <c r="DU20" s="1080"/>
      <c r="DV20" s="1080"/>
      <c r="DW20" s="1080"/>
      <c r="DX20" s="1080"/>
      <c r="DY20" s="1080"/>
      <c r="DZ20" s="1080"/>
      <c r="EA20" s="1080"/>
      <c r="EB20" s="1080"/>
      <c r="EC20" s="1080"/>
      <c r="ED20" s="1080"/>
      <c r="EE20" s="1080"/>
      <c r="EF20" s="1080"/>
      <c r="EG20" s="1080"/>
      <c r="EH20" s="1080"/>
      <c r="EI20" s="1080"/>
      <c r="EJ20" s="1080"/>
      <c r="EK20" s="1080"/>
      <c r="EL20" s="1080"/>
      <c r="EM20" s="1080"/>
      <c r="EN20" s="1080"/>
      <c r="EO20" s="1080"/>
      <c r="EP20" s="1080"/>
      <c r="EQ20" s="1080"/>
      <c r="ER20" s="1080"/>
      <c r="ES20" s="1080"/>
      <c r="ET20" s="1080"/>
      <c r="EU20" s="1080"/>
      <c r="EV20" s="1080"/>
      <c r="EW20" s="1080"/>
      <c r="EX20" s="1080"/>
      <c r="EY20" s="1080"/>
      <c r="EZ20" s="1080"/>
      <c r="FA20" s="1080"/>
      <c r="FB20" s="1080"/>
      <c r="FC20" s="1080"/>
      <c r="FD20" s="1080"/>
      <c r="FE20" s="1080"/>
      <c r="FF20" s="1080"/>
      <c r="FG20" s="1080"/>
      <c r="FH20" s="1080"/>
      <c r="FI20" s="1080"/>
      <c r="FJ20" s="1080"/>
      <c r="FK20" s="1080"/>
      <c r="FL20" s="1080"/>
      <c r="FM20" s="1080"/>
      <c r="FN20" s="1080"/>
      <c r="FO20" s="1080"/>
      <c r="FP20" s="1080"/>
      <c r="FQ20" s="1080"/>
      <c r="FR20" s="1080"/>
      <c r="FS20" s="1080"/>
      <c r="FT20" s="1080"/>
      <c r="FU20" s="1080"/>
      <c r="FV20" s="1080"/>
      <c r="FW20" s="1080"/>
      <c r="FX20" s="1080"/>
      <c r="FY20" s="1080"/>
      <c r="FZ20" s="1080"/>
      <c r="GA20" s="1080"/>
      <c r="GB20" s="1080"/>
      <c r="GC20" s="1080"/>
      <c r="GD20" s="1080"/>
      <c r="GE20" s="1080"/>
      <c r="GF20" s="1080"/>
      <c r="GG20" s="1080"/>
      <c r="GH20" s="1080"/>
      <c r="GI20" s="1080"/>
      <c r="GJ20" s="1080"/>
      <c r="GK20" s="1080"/>
      <c r="GL20" s="1080"/>
      <c r="GM20" s="1080"/>
      <c r="GN20" s="1080"/>
      <c r="GO20" s="1080"/>
      <c r="GP20" s="1080"/>
      <c r="GQ20" s="1080"/>
      <c r="GR20" s="1080"/>
      <c r="GS20" s="1080"/>
      <c r="GT20" s="1080"/>
      <c r="GU20" s="1080"/>
      <c r="GV20" s="1080"/>
      <c r="GW20" s="1080"/>
      <c r="GX20" s="1080"/>
      <c r="GY20" s="1080"/>
      <c r="GZ20" s="1080"/>
      <c r="HA20" s="1080"/>
      <c r="HB20" s="1080"/>
      <c r="HC20" s="1080"/>
      <c r="HD20" s="1080"/>
      <c r="HE20" s="1080"/>
      <c r="HF20" s="1080"/>
      <c r="HG20" s="1080"/>
      <c r="HH20" s="1080"/>
      <c r="HI20" s="1080"/>
      <c r="HJ20" s="1080"/>
      <c r="HK20" s="1080"/>
      <c r="HL20" s="1080"/>
      <c r="HM20" s="1080"/>
      <c r="HN20" s="1080"/>
      <c r="HO20" s="1080"/>
      <c r="HP20" s="1080"/>
      <c r="HQ20" s="1080"/>
      <c r="HR20" s="1080"/>
      <c r="HS20" s="1080"/>
      <c r="HT20" s="1080"/>
      <c r="HU20" s="1080"/>
      <c r="HV20" s="1080"/>
      <c r="HW20" s="1080"/>
      <c r="HX20" s="1080"/>
      <c r="HY20" s="1080"/>
      <c r="HZ20" s="1080"/>
      <c r="IA20" s="1080"/>
      <c r="IB20" s="1080"/>
      <c r="IC20" s="1080"/>
      <c r="ID20" s="1080"/>
      <c r="IE20" s="1080"/>
      <c r="IF20" s="1080"/>
      <c r="IG20" s="1080"/>
      <c r="IH20" s="1080"/>
      <c r="II20" s="1080"/>
      <c r="IJ20" s="1080"/>
      <c r="IK20" s="1080"/>
      <c r="IL20" s="1080"/>
      <c r="IM20" s="1080"/>
      <c r="IN20" s="1080"/>
      <c r="IO20" s="1080"/>
      <c r="IP20" s="1080"/>
      <c r="IQ20" s="1080"/>
      <c r="IR20" s="1080"/>
      <c r="IS20" s="1080"/>
      <c r="IT20" s="1080"/>
      <c r="IU20" s="1080"/>
      <c r="IV20" s="1080"/>
    </row>
    <row r="21" spans="1:256" ht="47.25">
      <c r="A21" s="2007" t="s">
        <v>137</v>
      </c>
      <c r="B21" s="1999">
        <v>8340</v>
      </c>
      <c r="C21" s="2002" t="s">
        <v>200</v>
      </c>
      <c r="D21" s="2004" t="s">
        <v>143</v>
      </c>
      <c r="E21" s="1103" t="s">
        <v>612</v>
      </c>
      <c r="F21" s="1097">
        <f>F22</f>
        <v>61000</v>
      </c>
      <c r="G21" s="1114"/>
      <c r="H21" s="1110">
        <f t="shared" si="0"/>
        <v>0</v>
      </c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39"/>
      <c r="BU21" s="339"/>
      <c r="BV21" s="339"/>
      <c r="BW21" s="339"/>
      <c r="BX21" s="339"/>
      <c r="BY21" s="339"/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39"/>
      <c r="CK21" s="339"/>
      <c r="CL21" s="339"/>
      <c r="CM21" s="339"/>
      <c r="CN21" s="339"/>
      <c r="CO21" s="339"/>
      <c r="CP21" s="339"/>
      <c r="CQ21" s="339"/>
      <c r="CR21" s="339"/>
      <c r="CS21" s="339"/>
      <c r="CT21" s="339"/>
      <c r="CU21" s="339"/>
      <c r="CV21" s="339"/>
      <c r="CW21" s="339"/>
      <c r="CX21" s="339"/>
      <c r="CY21" s="339"/>
      <c r="CZ21" s="339"/>
      <c r="DA21" s="339"/>
      <c r="DB21" s="339"/>
      <c r="DC21" s="339"/>
      <c r="DD21" s="339"/>
      <c r="DE21" s="339"/>
      <c r="DF21" s="339"/>
      <c r="DG21" s="339"/>
      <c r="DH21" s="339"/>
      <c r="DI21" s="339"/>
      <c r="DJ21" s="339"/>
      <c r="DK21" s="339"/>
      <c r="DL21" s="339"/>
      <c r="DM21" s="339"/>
      <c r="DN21" s="339"/>
      <c r="DO21" s="339"/>
      <c r="DP21" s="339"/>
      <c r="DQ21" s="339"/>
      <c r="DR21" s="339"/>
      <c r="DS21" s="339"/>
      <c r="DT21" s="339"/>
      <c r="DU21" s="339"/>
      <c r="DV21" s="339"/>
      <c r="DW21" s="339"/>
      <c r="DX21" s="339"/>
      <c r="DY21" s="339"/>
      <c r="DZ21" s="339"/>
      <c r="EA21" s="339"/>
      <c r="EB21" s="339"/>
      <c r="EC21" s="339"/>
      <c r="ED21" s="339"/>
      <c r="EE21" s="339"/>
      <c r="EF21" s="339"/>
      <c r="EG21" s="339"/>
      <c r="EH21" s="339"/>
      <c r="EI21" s="339"/>
      <c r="EJ21" s="339"/>
      <c r="EK21" s="339"/>
      <c r="EL21" s="339"/>
      <c r="EM21" s="339"/>
      <c r="EN21" s="339"/>
      <c r="EO21" s="339"/>
      <c r="EP21" s="339"/>
      <c r="EQ21" s="339"/>
      <c r="ER21" s="339"/>
      <c r="ES21" s="339"/>
      <c r="ET21" s="339"/>
      <c r="EU21" s="339"/>
      <c r="EV21" s="339"/>
      <c r="EW21" s="339"/>
      <c r="EX21" s="339"/>
      <c r="EY21" s="339"/>
      <c r="EZ21" s="339"/>
      <c r="FA21" s="339"/>
      <c r="FB21" s="339"/>
      <c r="FC21" s="339"/>
      <c r="FD21" s="339"/>
      <c r="FE21" s="339"/>
      <c r="FF21" s="339"/>
      <c r="FG21" s="339"/>
      <c r="FH21" s="339"/>
      <c r="FI21" s="339"/>
      <c r="FJ21" s="339"/>
      <c r="FK21" s="339"/>
      <c r="FL21" s="339"/>
      <c r="FM21" s="339"/>
      <c r="FN21" s="339"/>
      <c r="FO21" s="339"/>
      <c r="FP21" s="339"/>
      <c r="FQ21" s="339"/>
      <c r="FR21" s="339"/>
      <c r="FS21" s="339"/>
      <c r="FT21" s="339"/>
      <c r="FU21" s="339"/>
      <c r="FV21" s="339"/>
      <c r="FW21" s="339"/>
      <c r="FX21" s="339"/>
      <c r="FY21" s="339"/>
      <c r="FZ21" s="339"/>
      <c r="GA21" s="339"/>
      <c r="GB21" s="339"/>
      <c r="GC21" s="339"/>
      <c r="GD21" s="339"/>
      <c r="GE21" s="339"/>
      <c r="GF21" s="339"/>
      <c r="GG21" s="339"/>
      <c r="GH21" s="339"/>
      <c r="GI21" s="339"/>
      <c r="GJ21" s="339"/>
      <c r="GK21" s="339"/>
      <c r="GL21" s="339"/>
      <c r="GM21" s="339"/>
      <c r="GN21" s="339"/>
      <c r="GO21" s="339"/>
      <c r="GP21" s="339"/>
      <c r="GQ21" s="339"/>
      <c r="GR21" s="339"/>
      <c r="GS21" s="339"/>
      <c r="GT21" s="339"/>
      <c r="GU21" s="339"/>
      <c r="GV21" s="339"/>
      <c r="GW21" s="339"/>
      <c r="GX21" s="339"/>
      <c r="GY21" s="339"/>
      <c r="GZ21" s="339"/>
      <c r="HA21" s="339"/>
      <c r="HB21" s="339"/>
      <c r="HC21" s="339"/>
      <c r="HD21" s="339"/>
      <c r="HE21" s="339"/>
      <c r="HF21" s="339"/>
      <c r="HG21" s="339"/>
      <c r="HH21" s="339"/>
      <c r="HI21" s="339"/>
      <c r="HJ21" s="339"/>
      <c r="HK21" s="339"/>
      <c r="HL21" s="339"/>
      <c r="HM21" s="339"/>
      <c r="HN21" s="339"/>
      <c r="HO21" s="339"/>
      <c r="HP21" s="339"/>
      <c r="HQ21" s="339"/>
      <c r="HR21" s="339"/>
      <c r="HS21" s="339"/>
      <c r="HT21" s="339"/>
      <c r="HU21" s="339"/>
      <c r="HV21" s="339"/>
      <c r="HW21" s="339"/>
      <c r="HX21" s="339"/>
      <c r="HY21" s="339"/>
      <c r="HZ21" s="339"/>
      <c r="IA21" s="339"/>
      <c r="IB21" s="339"/>
      <c r="IC21" s="339"/>
      <c r="ID21" s="339"/>
      <c r="IE21" s="339"/>
      <c r="IF21" s="339"/>
      <c r="IG21" s="339"/>
      <c r="IH21" s="339"/>
      <c r="II21" s="339"/>
      <c r="IJ21" s="339"/>
      <c r="IK21" s="339"/>
      <c r="IL21" s="339"/>
      <c r="IM21" s="339"/>
      <c r="IN21" s="339"/>
      <c r="IO21" s="339"/>
      <c r="IP21" s="339"/>
      <c r="IQ21" s="339"/>
      <c r="IR21" s="339"/>
      <c r="IS21" s="339"/>
      <c r="IT21" s="339"/>
      <c r="IU21" s="339"/>
      <c r="IV21" s="339"/>
    </row>
    <row r="22" spans="1:256" ht="18.75">
      <c r="A22" s="2007"/>
      <c r="B22" s="1999"/>
      <c r="C22" s="2002"/>
      <c r="D22" s="2004"/>
      <c r="E22" s="212" t="s">
        <v>187</v>
      </c>
      <c r="F22" s="938">
        <v>61000</v>
      </c>
      <c r="G22" s="501"/>
      <c r="H22" s="1110">
        <f t="shared" si="0"/>
        <v>0</v>
      </c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  <c r="BU22" s="339"/>
      <c r="BV22" s="339"/>
      <c r="BW22" s="339"/>
      <c r="BX22" s="339"/>
      <c r="BY22" s="339"/>
      <c r="BZ22" s="339"/>
      <c r="CA22" s="339"/>
      <c r="CB22" s="339"/>
      <c r="CC22" s="339"/>
      <c r="CD22" s="339"/>
      <c r="CE22" s="339"/>
      <c r="CF22" s="339"/>
      <c r="CG22" s="339"/>
      <c r="CH22" s="339"/>
      <c r="CI22" s="339"/>
      <c r="CJ22" s="339"/>
      <c r="CK22" s="339"/>
      <c r="CL22" s="339"/>
      <c r="CM22" s="339"/>
      <c r="CN22" s="339"/>
      <c r="CO22" s="339"/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339"/>
      <c r="DB22" s="339"/>
      <c r="DC22" s="339"/>
      <c r="DD22" s="339"/>
      <c r="DE22" s="339"/>
      <c r="DF22" s="339"/>
      <c r="DG22" s="339"/>
      <c r="DH22" s="339"/>
      <c r="DI22" s="339"/>
      <c r="DJ22" s="339"/>
      <c r="DK22" s="339"/>
      <c r="DL22" s="339"/>
      <c r="DM22" s="339"/>
      <c r="DN22" s="339"/>
      <c r="DO22" s="339"/>
      <c r="DP22" s="339"/>
      <c r="DQ22" s="339"/>
      <c r="DR22" s="339"/>
      <c r="DS22" s="339"/>
      <c r="DT22" s="339"/>
      <c r="DU22" s="339"/>
      <c r="DV22" s="339"/>
      <c r="DW22" s="339"/>
      <c r="DX22" s="339"/>
      <c r="DY22" s="339"/>
      <c r="DZ22" s="339"/>
      <c r="EA22" s="339"/>
      <c r="EB22" s="339"/>
      <c r="EC22" s="339"/>
      <c r="ED22" s="339"/>
      <c r="EE22" s="339"/>
      <c r="EF22" s="339"/>
      <c r="EG22" s="339"/>
      <c r="EH22" s="339"/>
      <c r="EI22" s="339"/>
      <c r="EJ22" s="339"/>
      <c r="EK22" s="339"/>
      <c r="EL22" s="339"/>
      <c r="EM22" s="339"/>
      <c r="EN22" s="339"/>
      <c r="EO22" s="339"/>
      <c r="EP22" s="339"/>
      <c r="EQ22" s="339"/>
      <c r="ER22" s="339"/>
      <c r="ES22" s="339"/>
      <c r="ET22" s="339"/>
      <c r="EU22" s="339"/>
      <c r="EV22" s="339"/>
      <c r="EW22" s="339"/>
      <c r="EX22" s="339"/>
      <c r="EY22" s="339"/>
      <c r="EZ22" s="339"/>
      <c r="FA22" s="339"/>
      <c r="FB22" s="339"/>
      <c r="FC22" s="339"/>
      <c r="FD22" s="339"/>
      <c r="FE22" s="339"/>
      <c r="FF22" s="339"/>
      <c r="FG22" s="339"/>
      <c r="FH22" s="339"/>
      <c r="FI22" s="339"/>
      <c r="FJ22" s="339"/>
      <c r="FK22" s="339"/>
      <c r="FL22" s="339"/>
      <c r="FM22" s="339"/>
      <c r="FN22" s="339"/>
      <c r="FO22" s="339"/>
      <c r="FP22" s="339"/>
      <c r="FQ22" s="339"/>
      <c r="FR22" s="339"/>
      <c r="FS22" s="339"/>
      <c r="FT22" s="339"/>
      <c r="FU22" s="339"/>
      <c r="FV22" s="339"/>
      <c r="FW22" s="339"/>
      <c r="FX22" s="339"/>
      <c r="FY22" s="339"/>
      <c r="FZ22" s="339"/>
      <c r="GA22" s="339"/>
      <c r="GB22" s="339"/>
      <c r="GC22" s="339"/>
      <c r="GD22" s="339"/>
      <c r="GE22" s="339"/>
      <c r="GF22" s="339"/>
      <c r="GG22" s="339"/>
      <c r="GH22" s="339"/>
      <c r="GI22" s="339"/>
      <c r="GJ22" s="339"/>
      <c r="GK22" s="339"/>
      <c r="GL22" s="339"/>
      <c r="GM22" s="339"/>
      <c r="GN22" s="339"/>
      <c r="GO22" s="339"/>
      <c r="GP22" s="339"/>
      <c r="GQ22" s="339"/>
      <c r="GR22" s="339"/>
      <c r="GS22" s="339"/>
      <c r="GT22" s="339"/>
      <c r="GU22" s="339"/>
      <c r="GV22" s="339"/>
      <c r="GW22" s="339"/>
      <c r="GX22" s="339"/>
      <c r="GY22" s="339"/>
      <c r="GZ22" s="339"/>
      <c r="HA22" s="339"/>
      <c r="HB22" s="339"/>
      <c r="HC22" s="339"/>
      <c r="HD22" s="339"/>
      <c r="HE22" s="339"/>
      <c r="HF22" s="339"/>
      <c r="HG22" s="339"/>
      <c r="HH22" s="339"/>
      <c r="HI22" s="339"/>
      <c r="HJ22" s="339"/>
      <c r="HK22" s="339"/>
      <c r="HL22" s="339"/>
      <c r="HM22" s="339"/>
      <c r="HN22" s="339"/>
      <c r="HO22" s="339"/>
      <c r="HP22" s="339"/>
      <c r="HQ22" s="339"/>
      <c r="HR22" s="339"/>
      <c r="HS22" s="339"/>
      <c r="HT22" s="339"/>
      <c r="HU22" s="339"/>
      <c r="HV22" s="339"/>
      <c r="HW22" s="339"/>
      <c r="HX22" s="339"/>
      <c r="HY22" s="339"/>
      <c r="HZ22" s="339"/>
      <c r="IA22" s="339"/>
      <c r="IB22" s="339"/>
      <c r="IC22" s="339"/>
      <c r="ID22" s="339"/>
      <c r="IE22" s="339"/>
      <c r="IF22" s="339"/>
      <c r="IG22" s="339"/>
      <c r="IH22" s="339"/>
      <c r="II22" s="339"/>
      <c r="IJ22" s="339"/>
      <c r="IK22" s="339"/>
      <c r="IL22" s="339"/>
      <c r="IM22" s="339"/>
      <c r="IN22" s="339"/>
      <c r="IO22" s="339"/>
      <c r="IP22" s="339"/>
      <c r="IQ22" s="339"/>
      <c r="IR22" s="339"/>
      <c r="IS22" s="339"/>
      <c r="IT22" s="339"/>
      <c r="IU22" s="339"/>
      <c r="IV22" s="339"/>
    </row>
    <row r="23" spans="1:256" ht="31.5">
      <c r="A23" s="2007"/>
      <c r="B23" s="1999"/>
      <c r="C23" s="2002"/>
      <c r="D23" s="2004"/>
      <c r="E23" s="933" t="s">
        <v>654</v>
      </c>
      <c r="F23" s="937">
        <f>F24</f>
        <v>16685</v>
      </c>
      <c r="G23" s="501"/>
      <c r="H23" s="1110">
        <f t="shared" si="0"/>
        <v>0</v>
      </c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  <c r="DI23" s="339"/>
      <c r="DJ23" s="339"/>
      <c r="DK23" s="339"/>
      <c r="DL23" s="339"/>
      <c r="DM23" s="339"/>
      <c r="DN23" s="339"/>
      <c r="DO23" s="339"/>
      <c r="DP23" s="339"/>
      <c r="DQ23" s="339"/>
      <c r="DR23" s="339"/>
      <c r="DS23" s="339"/>
      <c r="DT23" s="339"/>
      <c r="DU23" s="339"/>
      <c r="DV23" s="339"/>
      <c r="DW23" s="339"/>
      <c r="DX23" s="339"/>
      <c r="DY23" s="339"/>
      <c r="DZ23" s="339"/>
      <c r="EA23" s="339"/>
      <c r="EB23" s="339"/>
      <c r="EC23" s="339"/>
      <c r="ED23" s="339"/>
      <c r="EE23" s="339"/>
      <c r="EF23" s="339"/>
      <c r="EG23" s="339"/>
      <c r="EH23" s="339"/>
      <c r="EI23" s="339"/>
      <c r="EJ23" s="339"/>
      <c r="EK23" s="339"/>
      <c r="EL23" s="339"/>
      <c r="EM23" s="339"/>
      <c r="EN23" s="339"/>
      <c r="EO23" s="339"/>
      <c r="EP23" s="339"/>
      <c r="EQ23" s="339"/>
      <c r="ER23" s="339"/>
      <c r="ES23" s="339"/>
      <c r="ET23" s="339"/>
      <c r="EU23" s="339"/>
      <c r="EV23" s="339"/>
      <c r="EW23" s="339"/>
      <c r="EX23" s="339"/>
      <c r="EY23" s="339"/>
      <c r="EZ23" s="339"/>
      <c r="FA23" s="339"/>
      <c r="FB23" s="339"/>
      <c r="FC23" s="339"/>
      <c r="FD23" s="339"/>
      <c r="FE23" s="339"/>
      <c r="FF23" s="339"/>
      <c r="FG23" s="339"/>
      <c r="FH23" s="339"/>
      <c r="FI23" s="339"/>
      <c r="FJ23" s="339"/>
      <c r="FK23" s="339"/>
      <c r="FL23" s="339"/>
      <c r="FM23" s="339"/>
      <c r="FN23" s="339"/>
      <c r="FO23" s="339"/>
      <c r="FP23" s="339"/>
      <c r="FQ23" s="339"/>
      <c r="FR23" s="339"/>
      <c r="FS23" s="339"/>
      <c r="FT23" s="339"/>
      <c r="FU23" s="339"/>
      <c r="FV23" s="339"/>
      <c r="FW23" s="339"/>
      <c r="FX23" s="339"/>
      <c r="FY23" s="339"/>
      <c r="FZ23" s="339"/>
      <c r="GA23" s="339"/>
      <c r="GB23" s="339"/>
      <c r="GC23" s="339"/>
      <c r="GD23" s="339"/>
      <c r="GE23" s="339"/>
      <c r="GF23" s="339"/>
      <c r="GG23" s="339"/>
      <c r="GH23" s="339"/>
      <c r="GI23" s="339"/>
      <c r="GJ23" s="339"/>
      <c r="GK23" s="339"/>
      <c r="GL23" s="339"/>
      <c r="GM23" s="339"/>
      <c r="GN23" s="339"/>
      <c r="GO23" s="339"/>
      <c r="GP23" s="339"/>
      <c r="GQ23" s="339"/>
      <c r="GR23" s="339"/>
      <c r="GS23" s="339"/>
      <c r="GT23" s="339"/>
      <c r="GU23" s="339"/>
      <c r="GV23" s="339"/>
      <c r="GW23" s="339"/>
      <c r="GX23" s="339"/>
      <c r="GY23" s="339"/>
      <c r="GZ23" s="339"/>
      <c r="HA23" s="339"/>
      <c r="HB23" s="339"/>
      <c r="HC23" s="339"/>
      <c r="HD23" s="339"/>
      <c r="HE23" s="339"/>
      <c r="HF23" s="339"/>
      <c r="HG23" s="339"/>
      <c r="HH23" s="339"/>
      <c r="HI23" s="339"/>
      <c r="HJ23" s="339"/>
      <c r="HK23" s="339"/>
      <c r="HL23" s="339"/>
      <c r="HM23" s="339"/>
      <c r="HN23" s="339"/>
      <c r="HO23" s="339"/>
      <c r="HP23" s="339"/>
      <c r="HQ23" s="339"/>
      <c r="HR23" s="339"/>
      <c r="HS23" s="339"/>
      <c r="HT23" s="339"/>
      <c r="HU23" s="339"/>
      <c r="HV23" s="339"/>
      <c r="HW23" s="339"/>
      <c r="HX23" s="339"/>
      <c r="HY23" s="339"/>
      <c r="HZ23" s="339"/>
      <c r="IA23" s="339"/>
      <c r="IB23" s="339"/>
      <c r="IC23" s="339"/>
      <c r="ID23" s="339"/>
      <c r="IE23" s="339"/>
      <c r="IF23" s="339"/>
      <c r="IG23" s="339"/>
      <c r="IH23" s="339"/>
      <c r="II23" s="339"/>
      <c r="IJ23" s="339"/>
      <c r="IK23" s="339"/>
      <c r="IL23" s="339"/>
      <c r="IM23" s="339"/>
      <c r="IN23" s="339"/>
      <c r="IO23" s="339"/>
      <c r="IP23" s="339"/>
      <c r="IQ23" s="339"/>
      <c r="IR23" s="339"/>
      <c r="IS23" s="339"/>
      <c r="IT23" s="339"/>
      <c r="IU23" s="339"/>
      <c r="IV23" s="339"/>
    </row>
    <row r="24" spans="1:256" ht="18.75">
      <c r="A24" s="2007"/>
      <c r="B24" s="1999"/>
      <c r="C24" s="2002"/>
      <c r="D24" s="2004"/>
      <c r="E24" s="212" t="s">
        <v>187</v>
      </c>
      <c r="F24" s="936">
        <v>16685</v>
      </c>
      <c r="G24" s="501"/>
      <c r="H24" s="1110">
        <f t="shared" si="0"/>
        <v>0</v>
      </c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39"/>
      <c r="CI24" s="339"/>
      <c r="CJ24" s="339"/>
      <c r="CK24" s="339"/>
      <c r="CL24" s="339"/>
      <c r="CM24" s="339"/>
      <c r="CN24" s="339"/>
      <c r="CO24" s="339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  <c r="DD24" s="339"/>
      <c r="DE24" s="339"/>
      <c r="DF24" s="339"/>
      <c r="DG24" s="339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339"/>
      <c r="DS24" s="339"/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339"/>
      <c r="EF24" s="339"/>
      <c r="EG24" s="339"/>
      <c r="EH24" s="339"/>
      <c r="EI24" s="339"/>
      <c r="EJ24" s="339"/>
      <c r="EK24" s="339"/>
      <c r="EL24" s="339"/>
      <c r="EM24" s="339"/>
      <c r="EN24" s="339"/>
      <c r="EO24" s="339"/>
      <c r="EP24" s="339"/>
      <c r="EQ24" s="339"/>
      <c r="ER24" s="339"/>
      <c r="ES24" s="339"/>
      <c r="ET24" s="339"/>
      <c r="EU24" s="339"/>
      <c r="EV24" s="339"/>
      <c r="EW24" s="339"/>
      <c r="EX24" s="339"/>
      <c r="EY24" s="339"/>
      <c r="EZ24" s="339"/>
      <c r="FA24" s="339"/>
      <c r="FB24" s="339"/>
      <c r="FC24" s="339"/>
      <c r="FD24" s="339"/>
      <c r="FE24" s="339"/>
      <c r="FF24" s="339"/>
      <c r="FG24" s="339"/>
      <c r="FH24" s="339"/>
      <c r="FI24" s="339"/>
      <c r="FJ24" s="339"/>
      <c r="FK24" s="339"/>
      <c r="FL24" s="339"/>
      <c r="FM24" s="339"/>
      <c r="FN24" s="339"/>
      <c r="FO24" s="339"/>
      <c r="FP24" s="339"/>
      <c r="FQ24" s="339"/>
      <c r="FR24" s="339"/>
      <c r="FS24" s="339"/>
      <c r="FT24" s="339"/>
      <c r="FU24" s="339"/>
      <c r="FV24" s="339"/>
      <c r="FW24" s="339"/>
      <c r="FX24" s="339"/>
      <c r="FY24" s="339"/>
      <c r="FZ24" s="339"/>
      <c r="GA24" s="339"/>
      <c r="GB24" s="339"/>
      <c r="GC24" s="339"/>
      <c r="GD24" s="339"/>
      <c r="GE24" s="339"/>
      <c r="GF24" s="339"/>
      <c r="GG24" s="339"/>
      <c r="GH24" s="339"/>
      <c r="GI24" s="339"/>
      <c r="GJ24" s="339"/>
      <c r="GK24" s="339"/>
      <c r="GL24" s="339"/>
      <c r="GM24" s="339"/>
      <c r="GN24" s="339"/>
      <c r="GO24" s="339"/>
      <c r="GP24" s="339"/>
      <c r="GQ24" s="339"/>
      <c r="GR24" s="339"/>
      <c r="GS24" s="339"/>
      <c r="GT24" s="339"/>
      <c r="GU24" s="339"/>
      <c r="GV24" s="339"/>
      <c r="GW24" s="339"/>
      <c r="GX24" s="339"/>
      <c r="GY24" s="339"/>
      <c r="GZ24" s="339"/>
      <c r="HA24" s="339"/>
      <c r="HB24" s="339"/>
      <c r="HC24" s="339"/>
      <c r="HD24" s="339"/>
      <c r="HE24" s="339"/>
      <c r="HF24" s="339"/>
      <c r="HG24" s="339"/>
      <c r="HH24" s="339"/>
      <c r="HI24" s="339"/>
      <c r="HJ24" s="339"/>
      <c r="HK24" s="339"/>
      <c r="HL24" s="339"/>
      <c r="HM24" s="339"/>
      <c r="HN24" s="339"/>
      <c r="HO24" s="339"/>
      <c r="HP24" s="339"/>
      <c r="HQ24" s="339"/>
      <c r="HR24" s="339"/>
      <c r="HS24" s="339"/>
      <c r="HT24" s="339"/>
      <c r="HU24" s="339"/>
      <c r="HV24" s="339"/>
      <c r="HW24" s="339"/>
      <c r="HX24" s="339"/>
      <c r="HY24" s="339"/>
      <c r="HZ24" s="339"/>
      <c r="IA24" s="339"/>
      <c r="IB24" s="339"/>
      <c r="IC24" s="339"/>
      <c r="ID24" s="339"/>
      <c r="IE24" s="339"/>
      <c r="IF24" s="339"/>
      <c r="IG24" s="339"/>
      <c r="IH24" s="339"/>
      <c r="II24" s="339"/>
      <c r="IJ24" s="339"/>
      <c r="IK24" s="339"/>
      <c r="IL24" s="339"/>
      <c r="IM24" s="339"/>
      <c r="IN24" s="339"/>
      <c r="IO24" s="339"/>
      <c r="IP24" s="339"/>
      <c r="IQ24" s="339"/>
      <c r="IR24" s="339"/>
      <c r="IS24" s="339"/>
      <c r="IT24" s="339"/>
      <c r="IU24" s="339"/>
      <c r="IV24" s="339"/>
    </row>
    <row r="25" spans="1:256" ht="35.25" customHeight="1">
      <c r="A25" s="2007"/>
      <c r="B25" s="1999"/>
      <c r="C25" s="2002"/>
      <c r="D25" s="2004"/>
      <c r="E25" s="933" t="s">
        <v>613</v>
      </c>
      <c r="F25" s="937">
        <f>F26</f>
        <v>37340</v>
      </c>
      <c r="G25" s="501"/>
      <c r="H25" s="1110">
        <f t="shared" si="0"/>
        <v>0</v>
      </c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39"/>
      <c r="CB25" s="339"/>
      <c r="CC25" s="339"/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  <c r="DD25" s="339"/>
      <c r="DE25" s="339"/>
      <c r="DF25" s="339"/>
      <c r="DG25" s="339"/>
      <c r="DH25" s="339"/>
      <c r="DI25" s="339"/>
      <c r="DJ25" s="339"/>
      <c r="DK25" s="339"/>
      <c r="DL25" s="339"/>
      <c r="DM25" s="339"/>
      <c r="DN25" s="339"/>
      <c r="DO25" s="339"/>
      <c r="DP25" s="339"/>
      <c r="DQ25" s="339"/>
      <c r="DR25" s="339"/>
      <c r="DS25" s="339"/>
      <c r="DT25" s="339"/>
      <c r="DU25" s="339"/>
      <c r="DV25" s="339"/>
      <c r="DW25" s="339"/>
      <c r="DX25" s="339"/>
      <c r="DY25" s="339"/>
      <c r="DZ25" s="339"/>
      <c r="EA25" s="339"/>
      <c r="EB25" s="339"/>
      <c r="EC25" s="339"/>
      <c r="ED25" s="339"/>
      <c r="EE25" s="339"/>
      <c r="EF25" s="339"/>
      <c r="EG25" s="339"/>
      <c r="EH25" s="339"/>
      <c r="EI25" s="339"/>
      <c r="EJ25" s="339"/>
      <c r="EK25" s="339"/>
      <c r="EL25" s="339"/>
      <c r="EM25" s="339"/>
      <c r="EN25" s="339"/>
      <c r="EO25" s="339"/>
      <c r="EP25" s="339"/>
      <c r="EQ25" s="339"/>
      <c r="ER25" s="339"/>
      <c r="ES25" s="339"/>
      <c r="ET25" s="339"/>
      <c r="EU25" s="339"/>
      <c r="EV25" s="339"/>
      <c r="EW25" s="339"/>
      <c r="EX25" s="339"/>
      <c r="EY25" s="339"/>
      <c r="EZ25" s="339"/>
      <c r="FA25" s="339"/>
      <c r="FB25" s="339"/>
      <c r="FC25" s="339"/>
      <c r="FD25" s="339"/>
      <c r="FE25" s="339"/>
      <c r="FF25" s="339"/>
      <c r="FG25" s="339"/>
      <c r="FH25" s="339"/>
      <c r="FI25" s="339"/>
      <c r="FJ25" s="339"/>
      <c r="FK25" s="339"/>
      <c r="FL25" s="339"/>
      <c r="FM25" s="339"/>
      <c r="FN25" s="339"/>
      <c r="FO25" s="339"/>
      <c r="FP25" s="339"/>
      <c r="FQ25" s="339"/>
      <c r="FR25" s="339"/>
      <c r="FS25" s="339"/>
      <c r="FT25" s="339"/>
      <c r="FU25" s="339"/>
      <c r="FV25" s="339"/>
      <c r="FW25" s="339"/>
      <c r="FX25" s="339"/>
      <c r="FY25" s="339"/>
      <c r="FZ25" s="339"/>
      <c r="GA25" s="339"/>
      <c r="GB25" s="339"/>
      <c r="GC25" s="339"/>
      <c r="GD25" s="339"/>
      <c r="GE25" s="339"/>
      <c r="GF25" s="339"/>
      <c r="GG25" s="339"/>
      <c r="GH25" s="339"/>
      <c r="GI25" s="339"/>
      <c r="GJ25" s="339"/>
      <c r="GK25" s="339"/>
      <c r="GL25" s="339"/>
      <c r="GM25" s="339"/>
      <c r="GN25" s="339"/>
      <c r="GO25" s="339"/>
      <c r="GP25" s="339"/>
      <c r="GQ25" s="339"/>
      <c r="GR25" s="339"/>
      <c r="GS25" s="339"/>
      <c r="GT25" s="339"/>
      <c r="GU25" s="339"/>
      <c r="GV25" s="339"/>
      <c r="GW25" s="339"/>
      <c r="GX25" s="339"/>
      <c r="GY25" s="339"/>
      <c r="GZ25" s="339"/>
      <c r="HA25" s="339"/>
      <c r="HB25" s="339"/>
      <c r="HC25" s="339"/>
      <c r="HD25" s="339"/>
      <c r="HE25" s="339"/>
      <c r="HF25" s="339"/>
      <c r="HG25" s="339"/>
      <c r="HH25" s="339"/>
      <c r="HI25" s="339"/>
      <c r="HJ25" s="339"/>
      <c r="HK25" s="339"/>
      <c r="HL25" s="339"/>
      <c r="HM25" s="339"/>
      <c r="HN25" s="339"/>
      <c r="HO25" s="339"/>
      <c r="HP25" s="339"/>
      <c r="HQ25" s="339"/>
      <c r="HR25" s="339"/>
      <c r="HS25" s="339"/>
      <c r="HT25" s="339"/>
      <c r="HU25" s="339"/>
      <c r="HV25" s="339"/>
      <c r="HW25" s="339"/>
      <c r="HX25" s="339"/>
      <c r="HY25" s="339"/>
      <c r="HZ25" s="339"/>
      <c r="IA25" s="339"/>
      <c r="IB25" s="339"/>
      <c r="IC25" s="339"/>
      <c r="ID25" s="339"/>
      <c r="IE25" s="339"/>
      <c r="IF25" s="339"/>
      <c r="IG25" s="339"/>
      <c r="IH25" s="339"/>
      <c r="II25" s="339"/>
      <c r="IJ25" s="339"/>
      <c r="IK25" s="339"/>
      <c r="IL25" s="339"/>
      <c r="IM25" s="339"/>
      <c r="IN25" s="339"/>
      <c r="IO25" s="339"/>
      <c r="IP25" s="339"/>
      <c r="IQ25" s="339"/>
      <c r="IR25" s="339"/>
      <c r="IS25" s="339"/>
      <c r="IT25" s="339"/>
      <c r="IU25" s="339"/>
      <c r="IV25" s="339"/>
    </row>
    <row r="26" spans="1:256" ht="19.5" thickBot="1">
      <c r="A26" s="2009"/>
      <c r="B26" s="2010"/>
      <c r="C26" s="2011"/>
      <c r="D26" s="1883"/>
      <c r="E26" s="1081" t="s">
        <v>187</v>
      </c>
      <c r="F26" s="1092">
        <f>20500+16840</f>
        <v>37340</v>
      </c>
      <c r="G26" s="475"/>
      <c r="H26" s="1110">
        <f t="shared" si="0"/>
        <v>0</v>
      </c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39"/>
      <c r="DU26" s="339"/>
      <c r="DV26" s="339"/>
      <c r="DW26" s="339"/>
      <c r="DX26" s="339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39"/>
      <c r="EJ26" s="339"/>
      <c r="EK26" s="339"/>
      <c r="EL26" s="339"/>
      <c r="EM26" s="339"/>
      <c r="EN26" s="339"/>
      <c r="EO26" s="339"/>
      <c r="EP26" s="339"/>
      <c r="EQ26" s="339"/>
      <c r="ER26" s="339"/>
      <c r="ES26" s="339"/>
      <c r="ET26" s="339"/>
      <c r="EU26" s="339"/>
      <c r="EV26" s="339"/>
      <c r="EW26" s="339"/>
      <c r="EX26" s="339"/>
      <c r="EY26" s="339"/>
      <c r="EZ26" s="339"/>
      <c r="FA26" s="339"/>
      <c r="FB26" s="339"/>
      <c r="FC26" s="339"/>
      <c r="FD26" s="339"/>
      <c r="FE26" s="339"/>
      <c r="FF26" s="339"/>
      <c r="FG26" s="339"/>
      <c r="FH26" s="339"/>
      <c r="FI26" s="339"/>
      <c r="FJ26" s="339"/>
      <c r="FK26" s="339"/>
      <c r="FL26" s="339"/>
      <c r="FM26" s="339"/>
      <c r="FN26" s="339"/>
      <c r="FO26" s="339"/>
      <c r="FP26" s="339"/>
      <c r="FQ26" s="339"/>
      <c r="FR26" s="339"/>
      <c r="FS26" s="339"/>
      <c r="FT26" s="339"/>
      <c r="FU26" s="339"/>
      <c r="FV26" s="339"/>
      <c r="FW26" s="339"/>
      <c r="FX26" s="339"/>
      <c r="FY26" s="339"/>
      <c r="FZ26" s="339"/>
      <c r="GA26" s="339"/>
      <c r="GB26" s="339"/>
      <c r="GC26" s="339"/>
      <c r="GD26" s="339"/>
      <c r="GE26" s="339"/>
      <c r="GF26" s="339"/>
      <c r="GG26" s="339"/>
      <c r="GH26" s="339"/>
      <c r="GI26" s="339"/>
      <c r="GJ26" s="339"/>
      <c r="GK26" s="339"/>
      <c r="GL26" s="339"/>
      <c r="GM26" s="339"/>
      <c r="GN26" s="339"/>
      <c r="GO26" s="339"/>
      <c r="GP26" s="339"/>
      <c r="GQ26" s="339"/>
      <c r="GR26" s="339"/>
      <c r="GS26" s="339"/>
      <c r="GT26" s="339"/>
      <c r="GU26" s="339"/>
      <c r="GV26" s="339"/>
      <c r="GW26" s="339"/>
      <c r="GX26" s="339"/>
      <c r="GY26" s="339"/>
      <c r="GZ26" s="339"/>
      <c r="HA26" s="339"/>
      <c r="HB26" s="339"/>
      <c r="HC26" s="339"/>
      <c r="HD26" s="339"/>
      <c r="HE26" s="339"/>
      <c r="HF26" s="339"/>
      <c r="HG26" s="339"/>
      <c r="HH26" s="339"/>
      <c r="HI26" s="339"/>
      <c r="HJ26" s="339"/>
      <c r="HK26" s="339"/>
      <c r="HL26" s="339"/>
      <c r="HM26" s="339"/>
      <c r="HN26" s="339"/>
      <c r="HO26" s="339"/>
      <c r="HP26" s="339"/>
      <c r="HQ26" s="339"/>
      <c r="HR26" s="339"/>
      <c r="HS26" s="339"/>
      <c r="HT26" s="339"/>
      <c r="HU26" s="339"/>
      <c r="HV26" s="339"/>
      <c r="HW26" s="339"/>
      <c r="HX26" s="339"/>
      <c r="HY26" s="339"/>
      <c r="HZ26" s="339"/>
      <c r="IA26" s="339"/>
      <c r="IB26" s="339"/>
      <c r="IC26" s="339"/>
      <c r="ID26" s="339"/>
      <c r="IE26" s="339"/>
      <c r="IF26" s="339"/>
      <c r="IG26" s="339"/>
      <c r="IH26" s="339"/>
      <c r="II26" s="339"/>
      <c r="IJ26" s="339"/>
      <c r="IK26" s="339"/>
      <c r="IL26" s="339"/>
      <c r="IM26" s="339"/>
      <c r="IN26" s="339"/>
      <c r="IO26" s="339"/>
      <c r="IP26" s="339"/>
      <c r="IQ26" s="339"/>
      <c r="IR26" s="339"/>
      <c r="IS26" s="339"/>
      <c r="IT26" s="339"/>
      <c r="IU26" s="339"/>
      <c r="IV26" s="339"/>
    </row>
    <row r="27" spans="1:256" ht="19.5" thickBot="1">
      <c r="A27" s="927" t="s">
        <v>261</v>
      </c>
      <c r="B27" s="928" t="s">
        <v>261</v>
      </c>
      <c r="C27" s="929" t="s">
        <v>261</v>
      </c>
      <c r="D27" s="934" t="s">
        <v>315</v>
      </c>
      <c r="E27" s="935" t="s">
        <v>261</v>
      </c>
      <c r="F27" s="1093">
        <f>F14</f>
        <v>474800</v>
      </c>
      <c r="G27" s="1116">
        <f>G14</f>
        <v>125461.5</v>
      </c>
      <c r="H27" s="1108">
        <f>G27/F27</f>
        <v>0.26424073294018535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spans="1:256" ht="18.75">
      <c r="A28" s="134"/>
      <c r="B28" s="1082"/>
      <c r="C28" s="81"/>
      <c r="D28" s="1083"/>
      <c r="E28" s="1084"/>
      <c r="F28" s="61"/>
      <c r="G28" s="1106"/>
      <c r="H28" s="1106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 ht="18.75">
      <c r="A29" s="339"/>
      <c r="B29" s="1085"/>
      <c r="C29" s="1086"/>
      <c r="D29" s="1087"/>
      <c r="E29" s="1088"/>
      <c r="F29" s="108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39"/>
      <c r="CF29" s="339"/>
      <c r="CG29" s="339"/>
      <c r="CH29" s="339"/>
      <c r="CI29" s="339"/>
      <c r="CJ29" s="339"/>
      <c r="CK29" s="339"/>
      <c r="CL29" s="339"/>
      <c r="CM29" s="339"/>
      <c r="CN29" s="339"/>
      <c r="CO29" s="339"/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39"/>
      <c r="DP29" s="339"/>
      <c r="DQ29" s="339"/>
      <c r="DR29" s="339"/>
      <c r="DS29" s="339"/>
      <c r="DT29" s="339"/>
      <c r="DU29" s="339"/>
      <c r="DV29" s="339"/>
      <c r="DW29" s="339"/>
      <c r="DX29" s="339"/>
      <c r="DY29" s="339"/>
      <c r="DZ29" s="339"/>
      <c r="EA29" s="339"/>
      <c r="EB29" s="339"/>
      <c r="EC29" s="339"/>
      <c r="ED29" s="339"/>
      <c r="EE29" s="339"/>
      <c r="EF29" s="339"/>
      <c r="EG29" s="339"/>
      <c r="EH29" s="339"/>
      <c r="EI29" s="339"/>
      <c r="EJ29" s="339"/>
      <c r="EK29" s="339"/>
      <c r="EL29" s="339"/>
      <c r="EM29" s="339"/>
      <c r="EN29" s="339"/>
      <c r="EO29" s="339"/>
      <c r="EP29" s="339"/>
      <c r="EQ29" s="339"/>
      <c r="ER29" s="339"/>
      <c r="ES29" s="339"/>
      <c r="ET29" s="339"/>
      <c r="EU29" s="339"/>
      <c r="EV29" s="339"/>
      <c r="EW29" s="339"/>
      <c r="EX29" s="339"/>
      <c r="EY29" s="339"/>
      <c r="EZ29" s="339"/>
      <c r="FA29" s="339"/>
      <c r="FB29" s="339"/>
      <c r="FC29" s="339"/>
      <c r="FD29" s="339"/>
      <c r="FE29" s="339"/>
      <c r="FF29" s="339"/>
      <c r="FG29" s="339"/>
      <c r="FH29" s="339"/>
      <c r="FI29" s="339"/>
      <c r="FJ29" s="339"/>
      <c r="FK29" s="339"/>
      <c r="FL29" s="339"/>
      <c r="FM29" s="339"/>
      <c r="FN29" s="339"/>
      <c r="FO29" s="339"/>
      <c r="FP29" s="339"/>
      <c r="FQ29" s="339"/>
      <c r="FR29" s="339"/>
      <c r="FS29" s="339"/>
      <c r="FT29" s="339"/>
      <c r="FU29" s="339"/>
      <c r="FV29" s="339"/>
      <c r="FW29" s="339"/>
      <c r="FX29" s="339"/>
      <c r="FY29" s="339"/>
      <c r="FZ29" s="339"/>
      <c r="GA29" s="339"/>
      <c r="GB29" s="339"/>
      <c r="GC29" s="339"/>
      <c r="GD29" s="339"/>
      <c r="GE29" s="339"/>
      <c r="GF29" s="339"/>
      <c r="GG29" s="339"/>
      <c r="GH29" s="339"/>
      <c r="GI29" s="339"/>
      <c r="GJ29" s="339"/>
      <c r="GK29" s="339"/>
      <c r="GL29" s="339"/>
      <c r="GM29" s="339"/>
      <c r="GN29" s="339"/>
      <c r="GO29" s="339"/>
      <c r="GP29" s="339"/>
      <c r="GQ29" s="339"/>
      <c r="GR29" s="339"/>
      <c r="GS29" s="339"/>
      <c r="GT29" s="339"/>
      <c r="GU29" s="339"/>
      <c r="GV29" s="339"/>
      <c r="GW29" s="339"/>
      <c r="GX29" s="339"/>
      <c r="GY29" s="339"/>
      <c r="GZ29" s="339"/>
      <c r="HA29" s="339"/>
      <c r="HB29" s="339"/>
      <c r="HC29" s="339"/>
      <c r="HD29" s="339"/>
      <c r="HE29" s="339"/>
      <c r="HF29" s="339"/>
      <c r="HG29" s="339"/>
      <c r="HH29" s="339"/>
      <c r="HI29" s="339"/>
      <c r="HJ29" s="339"/>
      <c r="HK29" s="339"/>
      <c r="HL29" s="339"/>
      <c r="HM29" s="339"/>
      <c r="HN29" s="339"/>
      <c r="HO29" s="339"/>
      <c r="HP29" s="339"/>
      <c r="HQ29" s="339"/>
      <c r="HR29" s="339"/>
      <c r="HS29" s="339"/>
      <c r="HT29" s="339"/>
      <c r="HU29" s="339"/>
      <c r="HV29" s="339"/>
      <c r="HW29" s="339"/>
      <c r="HX29" s="339"/>
      <c r="HY29" s="339"/>
      <c r="HZ29" s="339"/>
      <c r="IA29" s="339"/>
      <c r="IB29" s="339"/>
      <c r="IC29" s="339"/>
      <c r="ID29" s="339"/>
      <c r="IE29" s="339"/>
      <c r="IF29" s="339"/>
      <c r="IG29" s="339"/>
      <c r="IH29" s="339"/>
      <c r="II29" s="339"/>
      <c r="IJ29" s="339"/>
      <c r="IK29" s="339"/>
      <c r="IL29" s="339"/>
      <c r="IM29" s="339"/>
      <c r="IN29" s="339"/>
      <c r="IO29" s="339"/>
      <c r="IP29" s="339"/>
      <c r="IQ29" s="339"/>
      <c r="IR29" s="339"/>
      <c r="IS29" s="339"/>
      <c r="IT29" s="339"/>
      <c r="IU29" s="339"/>
      <c r="IV29" s="339"/>
    </row>
    <row r="30" spans="1:256" ht="18.75">
      <c r="A30" s="1090" t="s">
        <v>554</v>
      </c>
      <c r="B30" s="1090"/>
      <c r="C30" s="1091"/>
      <c r="D30" s="471"/>
      <c r="E30" s="1988" t="s">
        <v>607</v>
      </c>
      <c r="F30" s="1988"/>
      <c r="G30" s="1079"/>
      <c r="H30" s="1079"/>
      <c r="I30" s="1079"/>
      <c r="J30" s="1079"/>
      <c r="K30" s="1079"/>
      <c r="L30" s="1079"/>
      <c r="M30" s="1079"/>
      <c r="N30" s="1079"/>
      <c r="O30" s="1079"/>
      <c r="P30" s="1079"/>
      <c r="Q30" s="1079"/>
      <c r="R30" s="1079"/>
      <c r="S30" s="1079"/>
      <c r="T30" s="1079"/>
      <c r="U30" s="1079"/>
      <c r="V30" s="1079"/>
      <c r="W30" s="1079"/>
      <c r="X30" s="1079"/>
      <c r="Y30" s="1079"/>
      <c r="Z30" s="1079"/>
      <c r="AA30" s="1079"/>
      <c r="AB30" s="1079"/>
      <c r="AC30" s="1079"/>
      <c r="AD30" s="1079"/>
      <c r="AE30" s="1079"/>
      <c r="AF30" s="1079"/>
      <c r="AG30" s="1079"/>
      <c r="AH30" s="1079"/>
      <c r="AI30" s="1079"/>
      <c r="AJ30" s="1079"/>
      <c r="AK30" s="1079"/>
      <c r="AL30" s="1079"/>
      <c r="AM30" s="1079"/>
      <c r="AN30" s="1079"/>
      <c r="AO30" s="1079"/>
      <c r="AP30" s="1079"/>
      <c r="AQ30" s="1079"/>
      <c r="AR30" s="1079"/>
      <c r="AS30" s="1079"/>
      <c r="AT30" s="1079"/>
      <c r="AU30" s="1079"/>
      <c r="AV30" s="1079"/>
      <c r="AW30" s="1079"/>
      <c r="AX30" s="1079"/>
      <c r="AY30" s="1079"/>
      <c r="AZ30" s="1079"/>
      <c r="BA30" s="1079"/>
      <c r="BB30" s="1079"/>
      <c r="BC30" s="1079"/>
      <c r="BD30" s="1079"/>
      <c r="BE30" s="1079"/>
      <c r="BF30" s="1079"/>
      <c r="BG30" s="1079"/>
      <c r="BH30" s="1079"/>
      <c r="BI30" s="1079"/>
      <c r="BJ30" s="1079"/>
      <c r="BK30" s="1079"/>
      <c r="BL30" s="1079"/>
      <c r="BM30" s="1079"/>
      <c r="BN30" s="1079"/>
      <c r="BO30" s="1079"/>
      <c r="BP30" s="1079"/>
      <c r="BQ30" s="1079"/>
      <c r="BR30" s="1079"/>
      <c r="BS30" s="1079"/>
      <c r="BT30" s="1079"/>
      <c r="BU30" s="1079"/>
      <c r="BV30" s="1079"/>
      <c r="BW30" s="1079"/>
      <c r="BX30" s="1079"/>
      <c r="BY30" s="1079"/>
      <c r="BZ30" s="1079"/>
      <c r="CA30" s="1079"/>
      <c r="CB30" s="1079"/>
      <c r="CC30" s="1079"/>
      <c r="CD30" s="1079"/>
      <c r="CE30" s="1079"/>
      <c r="CF30" s="1079"/>
      <c r="CG30" s="1079"/>
      <c r="CH30" s="1079"/>
      <c r="CI30" s="1079"/>
      <c r="CJ30" s="1079"/>
      <c r="CK30" s="1079"/>
      <c r="CL30" s="1079"/>
      <c r="CM30" s="1079"/>
      <c r="CN30" s="1079"/>
      <c r="CO30" s="1079"/>
      <c r="CP30" s="1079"/>
      <c r="CQ30" s="1079"/>
      <c r="CR30" s="1079"/>
      <c r="CS30" s="1079"/>
      <c r="CT30" s="1079"/>
      <c r="CU30" s="1079"/>
      <c r="CV30" s="1079"/>
      <c r="CW30" s="1079"/>
      <c r="CX30" s="1079"/>
      <c r="CY30" s="1079"/>
      <c r="CZ30" s="1079"/>
      <c r="DA30" s="1079"/>
      <c r="DB30" s="1079"/>
      <c r="DC30" s="1079"/>
      <c r="DD30" s="1079"/>
      <c r="DE30" s="1079"/>
      <c r="DF30" s="1079"/>
      <c r="DG30" s="1079"/>
      <c r="DH30" s="1079"/>
      <c r="DI30" s="1079"/>
      <c r="DJ30" s="1079"/>
      <c r="DK30" s="1079"/>
      <c r="DL30" s="1079"/>
      <c r="DM30" s="1079"/>
      <c r="DN30" s="1079"/>
      <c r="DO30" s="1079"/>
      <c r="DP30" s="1079"/>
      <c r="DQ30" s="1079"/>
      <c r="DR30" s="1079"/>
      <c r="DS30" s="1079"/>
      <c r="DT30" s="1079"/>
      <c r="DU30" s="1079"/>
      <c r="DV30" s="1079"/>
      <c r="DW30" s="1079"/>
      <c r="DX30" s="1079"/>
      <c r="DY30" s="1079"/>
      <c r="DZ30" s="1079"/>
      <c r="EA30" s="1079"/>
      <c r="EB30" s="1079"/>
      <c r="EC30" s="1079"/>
      <c r="ED30" s="1079"/>
      <c r="EE30" s="1079"/>
      <c r="EF30" s="1079"/>
      <c r="EG30" s="1079"/>
      <c r="EH30" s="1079"/>
      <c r="EI30" s="1079"/>
      <c r="EJ30" s="1079"/>
      <c r="EK30" s="1079"/>
      <c r="EL30" s="1079"/>
      <c r="EM30" s="1079"/>
      <c r="EN30" s="1079"/>
      <c r="EO30" s="1079"/>
      <c r="EP30" s="1079"/>
      <c r="EQ30" s="1079"/>
      <c r="ER30" s="1079"/>
      <c r="ES30" s="1079"/>
      <c r="ET30" s="1079"/>
      <c r="EU30" s="1079"/>
      <c r="EV30" s="1079"/>
      <c r="EW30" s="1079"/>
      <c r="EX30" s="1079"/>
      <c r="EY30" s="1079"/>
      <c r="EZ30" s="1079"/>
      <c r="FA30" s="1079"/>
      <c r="FB30" s="1079"/>
      <c r="FC30" s="1079"/>
      <c r="FD30" s="1079"/>
      <c r="FE30" s="1079"/>
      <c r="FF30" s="1079"/>
      <c r="FG30" s="1079"/>
      <c r="FH30" s="1079"/>
      <c r="FI30" s="1079"/>
      <c r="FJ30" s="1079"/>
      <c r="FK30" s="1079"/>
      <c r="FL30" s="1079"/>
      <c r="FM30" s="1079"/>
      <c r="FN30" s="1079"/>
      <c r="FO30" s="1079"/>
      <c r="FP30" s="1079"/>
      <c r="FQ30" s="1079"/>
      <c r="FR30" s="1079"/>
      <c r="FS30" s="1079"/>
      <c r="FT30" s="1079"/>
      <c r="FU30" s="1079"/>
      <c r="FV30" s="1079"/>
      <c r="FW30" s="1079"/>
      <c r="FX30" s="1079"/>
      <c r="FY30" s="1079"/>
      <c r="FZ30" s="1079"/>
      <c r="GA30" s="1079"/>
      <c r="GB30" s="1079"/>
      <c r="GC30" s="1079"/>
      <c r="GD30" s="1079"/>
      <c r="GE30" s="1079"/>
      <c r="GF30" s="1079"/>
      <c r="GG30" s="1079"/>
      <c r="GH30" s="1079"/>
      <c r="GI30" s="1079"/>
      <c r="GJ30" s="1079"/>
      <c r="GK30" s="1079"/>
      <c r="GL30" s="1079"/>
      <c r="GM30" s="1079"/>
      <c r="GN30" s="1079"/>
      <c r="GO30" s="1079"/>
      <c r="GP30" s="1079"/>
      <c r="GQ30" s="1079"/>
      <c r="GR30" s="1079"/>
      <c r="GS30" s="1079"/>
      <c r="GT30" s="1079"/>
      <c r="GU30" s="1079"/>
      <c r="GV30" s="1079"/>
      <c r="GW30" s="1079"/>
      <c r="GX30" s="1079"/>
      <c r="GY30" s="1079"/>
      <c r="GZ30" s="1079"/>
      <c r="HA30" s="1079"/>
      <c r="HB30" s="1079"/>
      <c r="HC30" s="1079"/>
      <c r="HD30" s="1079"/>
      <c r="HE30" s="1079"/>
      <c r="HF30" s="1079"/>
      <c r="HG30" s="1079"/>
      <c r="HH30" s="1079"/>
      <c r="HI30" s="1079"/>
      <c r="HJ30" s="1079"/>
      <c r="HK30" s="1079"/>
      <c r="HL30" s="1079"/>
      <c r="HM30" s="1079"/>
      <c r="HN30" s="1079"/>
      <c r="HO30" s="1079"/>
      <c r="HP30" s="1079"/>
      <c r="HQ30" s="1079"/>
      <c r="HR30" s="1079"/>
      <c r="HS30" s="1079"/>
      <c r="HT30" s="1079"/>
      <c r="HU30" s="1079"/>
      <c r="HV30" s="1079"/>
      <c r="HW30" s="1079"/>
      <c r="HX30" s="1079"/>
      <c r="HY30" s="1079"/>
      <c r="HZ30" s="1079"/>
      <c r="IA30" s="1079"/>
      <c r="IB30" s="1079"/>
      <c r="IC30" s="1079"/>
      <c r="ID30" s="1079"/>
      <c r="IE30" s="1079"/>
      <c r="IF30" s="1079"/>
      <c r="IG30" s="1079"/>
      <c r="IH30" s="1079"/>
      <c r="II30" s="1079"/>
      <c r="IJ30" s="1079"/>
      <c r="IK30" s="1079"/>
      <c r="IL30" s="1079"/>
      <c r="IM30" s="1079"/>
      <c r="IN30" s="1079"/>
      <c r="IO30" s="1079"/>
      <c r="IP30" s="1079"/>
      <c r="IQ30" s="1079"/>
      <c r="IR30" s="1079"/>
      <c r="IS30" s="1079"/>
      <c r="IT30" s="1079"/>
      <c r="IU30" s="1079"/>
      <c r="IV30" s="1079"/>
    </row>
  </sheetData>
  <sheetProtection/>
  <mergeCells count="22">
    <mergeCell ref="A8:H8"/>
    <mergeCell ref="B16:B20"/>
    <mergeCell ref="C16:C20"/>
    <mergeCell ref="D16:D20"/>
    <mergeCell ref="A16:A20"/>
    <mergeCell ref="A21:A26"/>
    <mergeCell ref="B21:B26"/>
    <mergeCell ref="C21:C26"/>
    <mergeCell ref="D21:D26"/>
    <mergeCell ref="A9:C9"/>
    <mergeCell ref="A10:C10"/>
    <mergeCell ref="A11:A12"/>
    <mergeCell ref="B11:B12"/>
    <mergeCell ref="C11:C12"/>
    <mergeCell ref="D11:D12"/>
    <mergeCell ref="E11:E12"/>
    <mergeCell ref="F11:F12"/>
    <mergeCell ref="E30:F30"/>
    <mergeCell ref="G11:G12"/>
    <mergeCell ref="H11:H12"/>
    <mergeCell ref="D14:E14"/>
    <mergeCell ref="D15:E1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User</cp:lastModifiedBy>
  <cp:lastPrinted>2023-12-18T07:43:02Z</cp:lastPrinted>
  <dcterms:created xsi:type="dcterms:W3CDTF">2002-01-15T15:28:52Z</dcterms:created>
  <dcterms:modified xsi:type="dcterms:W3CDTF">2023-12-18T07:43:06Z</dcterms:modified>
  <cp:category/>
  <cp:version/>
  <cp:contentType/>
  <cp:contentStatus/>
</cp:coreProperties>
</file>