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2"/>
  </bookViews>
  <sheets>
    <sheet name="Додаток 1" sheetId="1" r:id="rId1"/>
    <sheet name="Додаток 2" sheetId="2" r:id="rId2"/>
    <sheet name="результат показники 3" sheetId="3" r:id="rId3"/>
    <sheet name="Додаток 4" sheetId="4" r:id="rId4"/>
  </sheets>
  <externalReferences>
    <externalReference r:id="rId7"/>
  </externalReferences>
  <definedNames>
    <definedName name="_xlnm.Print_Titles" localSheetId="1">'Додаток 2'!$3:$5</definedName>
    <definedName name="_xlnm.Print_Titles" localSheetId="3">'Додаток 4'!$3:$5</definedName>
    <definedName name="_xlnm.Print_Area" localSheetId="0">'Додаток 1'!$A$1:$G$13</definedName>
    <definedName name="_xlnm.Print_Area" localSheetId="1">'Додаток 2'!$A$1:$O$149</definedName>
    <definedName name="_xlnm.Print_Area" localSheetId="3">'Додаток 4'!$A$1:$L$73</definedName>
    <definedName name="_xlnm.Print_Area" localSheetId="2">'результат показники 3'!$A$1:$J$497</definedName>
  </definedNames>
  <calcPr fullCalcOnLoad="1"/>
</workbook>
</file>

<file path=xl/sharedStrings.xml><?xml version="1.0" encoding="utf-8"?>
<sst xmlns="http://schemas.openxmlformats.org/spreadsheetml/2006/main" count="1477" uniqueCount="355">
  <si>
    <t>площа, що потребує ремонту</t>
  </si>
  <si>
    <t xml:space="preserve">Середня вартість 1 кв.м </t>
  </si>
  <si>
    <t>6.1</t>
  </si>
  <si>
    <t>технічний нагляд</t>
  </si>
  <si>
    <t>Результативні показники, що характеризують виконання Програми</t>
  </si>
  <si>
    <t>Заходи</t>
  </si>
  <si>
    <t>Показники</t>
  </si>
  <si>
    <t>Джерело інформації</t>
  </si>
  <si>
    <t>Одиниця виміру</t>
  </si>
  <si>
    <t>Загальний обсяг видатків на виконання заходів</t>
  </si>
  <si>
    <t>тис. грн.</t>
  </si>
  <si>
    <t>Заклади соціально-побутового призначення:</t>
  </si>
  <si>
    <t>Показники затрат:</t>
  </si>
  <si>
    <t>Кошторис</t>
  </si>
  <si>
    <t>Показники продукту:</t>
  </si>
  <si>
    <t>Дефектний акт</t>
  </si>
  <si>
    <t>Показники ефективності:</t>
  </si>
  <si>
    <t>Розрахункові дані</t>
  </si>
  <si>
    <t>тис.грн./од.</t>
  </si>
  <si>
    <t>Показники якості:</t>
  </si>
  <si>
    <t xml:space="preserve"> м²</t>
  </si>
  <si>
    <t>тис.грн./м²</t>
  </si>
  <si>
    <t>кошторис</t>
  </si>
  <si>
    <t>м.кв.</t>
  </si>
  <si>
    <t>тис.грн./м.кв.</t>
  </si>
  <si>
    <t>Середня вартість ремонту 1 м.кв.</t>
  </si>
  <si>
    <t>ведомість обємів</t>
  </si>
  <si>
    <r>
      <t>м</t>
    </r>
    <r>
      <rPr>
        <vertAlign val="superscript"/>
        <sz val="11"/>
        <rFont val="Times New Roman"/>
        <family val="1"/>
      </rPr>
      <t>2</t>
    </r>
  </si>
  <si>
    <r>
      <t>тис.грн./м</t>
    </r>
    <r>
      <rPr>
        <vertAlign val="superscript"/>
        <sz val="11"/>
        <rFont val="Times New Roman"/>
        <family val="1"/>
      </rPr>
      <t>2</t>
    </r>
  </si>
  <si>
    <t>УКБ ЮМР</t>
  </si>
  <si>
    <t>Реконструкція спортивного майданчику комунального закладу "Южненська загальноосвітня школа I-III  ступенів №1 Южненської міської ради Одеської області", у т.ч.:</t>
  </si>
  <si>
    <t xml:space="preserve"> УКБ ЮМР, КСЗ "ЦРДІ"</t>
  </si>
  <si>
    <t>Середня вартість  1 од</t>
  </si>
  <si>
    <t>Середня вартість  1 м.кв.</t>
  </si>
  <si>
    <t>м²</t>
  </si>
  <si>
    <t>5.</t>
  </si>
  <si>
    <t>од.</t>
  </si>
  <si>
    <t>Обласний бюджет</t>
  </si>
  <si>
    <t>тис.грн.</t>
  </si>
  <si>
    <t>од</t>
  </si>
  <si>
    <t>Джерела фінансування</t>
  </si>
  <si>
    <t>у т.ч. за роками</t>
  </si>
  <si>
    <t>Строк виконання заходу</t>
  </si>
  <si>
    <t>Кошторисна вартість об'єкта, тис. грн.</t>
  </si>
  <si>
    <t>Всього</t>
  </si>
  <si>
    <t>Залишок на 01.01.2013</t>
  </si>
  <si>
    <t>2</t>
  </si>
  <si>
    <t>3</t>
  </si>
  <si>
    <t>4</t>
  </si>
  <si>
    <t>авторський нагляд</t>
  </si>
  <si>
    <t>Державний бюджет</t>
  </si>
  <si>
    <t>Разом</t>
  </si>
  <si>
    <t>Етапи виконання програми</t>
  </si>
  <si>
    <t>Усього витрат на виконання програми (тис.грн.)</t>
  </si>
  <si>
    <t>РАЗОМ ЗА ПРОГРАМОЮ</t>
  </si>
  <si>
    <t>Заклади соціально-побутового призначення</t>
  </si>
  <si>
    <t>№ з/п</t>
  </si>
  <si>
    <t>Виконавці</t>
  </si>
  <si>
    <t>Орієнтовні обсяги фінансування (вартість), тис.грн.</t>
  </si>
  <si>
    <t>Всього,             тис. грн.</t>
  </si>
  <si>
    <t xml:space="preserve">Перелік заходів програми </t>
  </si>
  <si>
    <t>Всього вартість робіт, тис.грн.)</t>
  </si>
  <si>
    <t>Місцевий бюджет</t>
  </si>
  <si>
    <t>Міський бюджет</t>
  </si>
  <si>
    <t>Інші заклади освіти</t>
  </si>
  <si>
    <t>1</t>
  </si>
  <si>
    <t>5</t>
  </si>
  <si>
    <t>6</t>
  </si>
  <si>
    <t>УСЬОГО, у т.ч.:</t>
  </si>
  <si>
    <t>проектні роботи</t>
  </si>
  <si>
    <t xml:space="preserve"> обсяг видатків</t>
  </si>
  <si>
    <t>Тех.паспорт</t>
  </si>
  <si>
    <t>Середні витрати на 1 кв.м.</t>
  </si>
  <si>
    <t xml:space="preserve">Рівень готовності об'єктів капітального ремонту </t>
  </si>
  <si>
    <t>розрахункові дані</t>
  </si>
  <si>
    <t>%</t>
  </si>
  <si>
    <t>площа, яку планується відремонтувати</t>
  </si>
  <si>
    <t>обсяг видатків, у т.ч.:</t>
  </si>
  <si>
    <t>Проектна документація, що потребує розробки</t>
  </si>
  <si>
    <t>Середня сума витрат на виготовлення проектної документації</t>
  </si>
  <si>
    <t>Рівень готовності проектної документації</t>
  </si>
  <si>
    <t>Технічний паспорт</t>
  </si>
  <si>
    <t>рівень готовності об'єктів будівництва</t>
  </si>
  <si>
    <t>прогнозні дані</t>
  </si>
  <si>
    <t>рівень готовності об'єктів реконструкції</t>
  </si>
  <si>
    <t>обсяг видатків</t>
  </si>
  <si>
    <t>Середня вартість   1 од.</t>
  </si>
  <si>
    <t>площа, що потребуює реконструкції</t>
  </si>
  <si>
    <t xml:space="preserve">площа, яку планується реконструювати
</t>
  </si>
  <si>
    <t xml:space="preserve">Середня вартість  1 кв.м </t>
  </si>
  <si>
    <t xml:space="preserve"> проектні роботи</t>
  </si>
  <si>
    <t>м2</t>
  </si>
  <si>
    <t>Проектна документація, що планується розробити</t>
  </si>
  <si>
    <t>акт обстеження</t>
  </si>
  <si>
    <t>геодезичні роботи</t>
  </si>
  <si>
    <t>Реконструкція та капітальний ремонт  приміщень та благоустрій території  комунального закладу "Южненська загальноосвітня школа І-ІІІ ступенів №1 Южненської міської ради Одеської області"</t>
  </si>
  <si>
    <t>Реконструкція та капітальний ремонт  приміщень та благоустрій території  дошкільних навчальних закладів</t>
  </si>
  <si>
    <t>КЗ "Територіалний центр соціального обслуговування (надання соціальних послуг) Южненської міської ради"</t>
  </si>
  <si>
    <t xml:space="preserve">проектні роботи </t>
  </si>
  <si>
    <t>Додаток 1  до програми</t>
  </si>
  <si>
    <t>Додаток 3  до  програми</t>
  </si>
  <si>
    <t>кількість інженерних мереж, що планується реконструювати</t>
  </si>
  <si>
    <t>Середня сума витрат на реконструкцію 1 системи</t>
  </si>
  <si>
    <t>Рівень готовності об'єктів реконструкції</t>
  </si>
  <si>
    <t>обсяг видатків, у т.ч:</t>
  </si>
  <si>
    <t>Джерела надходжень коштів, які пропонується залучити на виконання програми</t>
  </si>
  <si>
    <t>.</t>
  </si>
  <si>
    <t>кількість інженерних мереж, що потребують реконструкції</t>
  </si>
  <si>
    <t>обсяг витрат, у т.ч.:</t>
  </si>
  <si>
    <t>проектна документація, що потребує розробки</t>
  </si>
  <si>
    <t>рівень готовності проектної документації</t>
  </si>
  <si>
    <t>Кількість проектів, що планується розробити</t>
  </si>
  <si>
    <t>Кількість об'єктів, які необхідно побудувати</t>
  </si>
  <si>
    <t>Ген.план забудови</t>
  </si>
  <si>
    <t>Середні витрати на будівництво одного  об'єкту</t>
  </si>
  <si>
    <t>Кількість обєктів, що планується побудувати</t>
  </si>
  <si>
    <t>Розроблення технічної документаціїі із землеустрою щодо відведення земельної діялнки в постійне користування загальною площею 0,75 га , в т.ч.:</t>
  </si>
  <si>
    <t>2020</t>
  </si>
  <si>
    <t>2021-2022</t>
  </si>
  <si>
    <t>2022</t>
  </si>
  <si>
    <t>2020-2022</t>
  </si>
  <si>
    <t>2021</t>
  </si>
  <si>
    <t>2020 рік</t>
  </si>
  <si>
    <t>2021 рік</t>
  </si>
  <si>
    <t>2022 рік</t>
  </si>
  <si>
    <t>Інші джерела фінансування</t>
  </si>
  <si>
    <t>6.3</t>
  </si>
  <si>
    <t>площа, яку планується будувати</t>
  </si>
  <si>
    <t>площа, яку необхідно будувати</t>
  </si>
  <si>
    <t>проектні дані</t>
  </si>
  <si>
    <t>проектна документація, що планується розробити</t>
  </si>
  <si>
    <t>Середня вартість  1 м2</t>
  </si>
  <si>
    <t>тис.грн./м2</t>
  </si>
  <si>
    <t xml:space="preserve">площа, що  підлягяє капітальному ремонту   </t>
  </si>
  <si>
    <t>Рівень готовності обєкту капітального ремонту</t>
  </si>
  <si>
    <t>площа, яку планується реконструювати</t>
  </si>
  <si>
    <t>Середня сума витрат на 1 м.кв. реконструкції</t>
  </si>
  <si>
    <t>Рівень готовності обєкту реконструкції</t>
  </si>
  <si>
    <t>7</t>
  </si>
  <si>
    <t>Реконструкція нежитлового приміщення № 34, яке розташоване за адресою вул. Приморська, 5 м.Южного Одеської області, у т.ч:</t>
  </si>
  <si>
    <t>експертиза проекту (2017)</t>
  </si>
  <si>
    <t>технічний нагляд (2018-2020)</t>
  </si>
  <si>
    <t>авторський нагляд (2019-2020)</t>
  </si>
  <si>
    <t xml:space="preserve">Кількість ТП, які необхідно побудувати </t>
  </si>
  <si>
    <t>Рівень готовності обєкту будівництва</t>
  </si>
  <si>
    <t>Кількість ТП, які планується побудувати</t>
  </si>
  <si>
    <t xml:space="preserve">авторський нагляд </t>
  </si>
  <si>
    <t>Кошти на проведення процедури закупівлі</t>
  </si>
  <si>
    <t>Капітальний ремонт  з утепленням частини будівлі управління ОКСМП ЮМР  за адресою  ,  пр-кт  Григорівського десанту  26-а. м.Южне Одеська область, у т.ч.:</t>
  </si>
  <si>
    <t>6.1.</t>
  </si>
  <si>
    <t>проектні роботи (2017)</t>
  </si>
  <si>
    <t xml:space="preserve">Проектна документація, яку планується розробити </t>
  </si>
  <si>
    <t xml:space="preserve">Середні витрати на розробку 1 проекту </t>
  </si>
  <si>
    <t>Капітальний ремонт прилеглої території комунального закладу «Южненська  загальноосвітня школа І-ІІІ ступенів №1 Южненської міської ради Одеської області", за адресою просп. Миру, 19-А м. Южного Одеської області, в т.ч.</t>
  </si>
  <si>
    <t>Площа території, що потребує капітального ремонту</t>
  </si>
  <si>
    <t xml:space="preserve">Площа території, яку планується відремонтувати </t>
  </si>
  <si>
    <t>Середня сума витрат на 1 м.к.в</t>
  </si>
  <si>
    <t>Рівень готовності об'єкту капітального ремонту</t>
  </si>
  <si>
    <t>8</t>
  </si>
  <si>
    <t>Реконструкція сценічного обладнання великої зали КЗ ЮМР "МПК "Дружба" пл. Перемоги 1, м.Южного Одеської області, в т.ч.:</t>
  </si>
  <si>
    <t>9</t>
  </si>
  <si>
    <t>10</t>
  </si>
  <si>
    <t>Рівень готовності об`єкту будівництва</t>
  </si>
  <si>
    <t>Будівництво прогулянкового пірсу для різноманітних заходів на міському пляжі м.Южного Одеської області, у т.ч:</t>
  </si>
  <si>
    <t>11</t>
  </si>
  <si>
    <t>пірс, що потребуює будівнитцва</t>
  </si>
  <si>
    <t>Середня сума витрат на 1 пірсу</t>
  </si>
  <si>
    <t>Капітальний ремонт покрівлі комунального закладу  «Южненський навчально – виховний комплекс (загальноосвітня спеціалізована школа І – ІІІ ступенів № 2 – центр позашкільної освіти – професійно – технічне училище) Южненської міської ради Одеської області, у т.ч:</t>
  </si>
  <si>
    <t>Реконструкція інженерних мереж комунального закладу "Южненська загальноосвітня школа І-ІІІ ступенів № 1 Южненської міської ради, в т.ч.:</t>
  </si>
  <si>
    <t>площа прилеглої території, що підлягає  ремонту</t>
  </si>
  <si>
    <t>Стан виконання на 01.01.2020р</t>
  </si>
  <si>
    <t>УОКСМП ЮМР</t>
  </si>
  <si>
    <t>проектно-вишукувальні роботи</t>
  </si>
  <si>
    <t>проектні роботи (2018)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</si>
  <si>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у т.ч.:</t>
  </si>
  <si>
    <t>Площа приміщення, що потребуює  реконструкції</t>
  </si>
  <si>
    <t>Будівництво ТП та електричних мереж від ГПП "Сичавка" у мікрорайоні 1.7 м.Южного Одеської області, в т.ч.:</t>
  </si>
  <si>
    <t>Будівництво скейтпарку на загальноміській території "Громадський центр" вздовж вул. Будівельників м. Южного Одеської області, у т.ч.:</t>
  </si>
  <si>
    <t>площа покрівлі, що потребує ремонту</t>
  </si>
  <si>
    <t>площа покрівлі, що планується відремонтувати</t>
  </si>
  <si>
    <t>Заклади охорони здоров`я</t>
  </si>
  <si>
    <t>1.1.</t>
  </si>
  <si>
    <t>1.2.</t>
  </si>
  <si>
    <t>1.3.</t>
  </si>
  <si>
    <t>Виготовлення проектно-кошторисної документації на монтаж (реконструкцію) системи киснепостачання КНП "Южненська міська лікарня"  Южненської міської ради за адресою: Одеська область, м. Южне, вул. Хіміків 1</t>
  </si>
  <si>
    <t>кількість проєктної документації, які планується виготовити</t>
  </si>
  <si>
    <t>Рівень готовності проєктної документації</t>
  </si>
  <si>
    <t>Середня сума витрат на виготовлення проєктної документації</t>
  </si>
  <si>
    <t>1.4.</t>
  </si>
  <si>
    <t>1.5.</t>
  </si>
  <si>
    <t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1»</t>
  </si>
  <si>
    <t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19»</t>
  </si>
  <si>
    <t>2.7</t>
  </si>
  <si>
    <t>проектна документація, що потребує коригування</t>
  </si>
  <si>
    <t>Проектна документація, яку планується коригувати</t>
  </si>
  <si>
    <t>Середня сума витрат на коригування проектної документації</t>
  </si>
  <si>
    <t>коригування проектної документації</t>
  </si>
  <si>
    <t>1.7.</t>
  </si>
  <si>
    <t>КНП "Южненська міська лікарня"  Южненської міської ради</t>
  </si>
  <si>
    <t>1.8.</t>
  </si>
  <si>
    <t>1.9.</t>
  </si>
  <si>
    <t>1.10.</t>
  </si>
  <si>
    <t>1.11.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</si>
  <si>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</si>
  <si>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</si>
  <si>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Кількість будівель, які необхідно відремонтувати</t>
  </si>
  <si>
    <t>Кількість будівель, що планується відремонтувати</t>
  </si>
  <si>
    <t>Середня вартість  на 1 будівлю</t>
  </si>
  <si>
    <t>Власні кошти, інші кошти не заборонені законодавством</t>
  </si>
  <si>
    <t>Кількість систем газопостачання, що потребує реконструкції</t>
  </si>
  <si>
    <t>кількість систем газопостачання, яку планується реконструювати</t>
  </si>
  <si>
    <t>робочий проект</t>
  </si>
  <si>
    <t>Середня вартість  1 системи</t>
  </si>
  <si>
    <t>виконання 2020</t>
  </si>
  <si>
    <t>Капітальний ремонт елементів благоустрою прилеглої території комунального закладу дошкільної освіти (ясла-садок) №1 «Золота рибка» комбінованого типу Южненської міської ради Одеського району Одеської області, за адресою: вул. Будівельників, 5 м. Южного Одеської області, в т.ч.</t>
  </si>
  <si>
    <t>Капітальний ремонт санвузлів Сичавського комунального закладу загальної середньої освіти Южненської міської ради Одеського району Одеської області, за адресою: вул. Цвєтаєва, 1Д, с. Сичавка, Лиманського району Одеської області, у т.ч.:</t>
  </si>
  <si>
    <t>5.1.</t>
  </si>
  <si>
    <t>тис.грн/од.</t>
  </si>
  <si>
    <t>кількість санвузлів, які потребують капітального ремонту</t>
  </si>
  <si>
    <t>кількість санвузлів, яку планується відремонтувати</t>
  </si>
  <si>
    <t>середня вартість 1 од.</t>
  </si>
  <si>
    <t xml:space="preserve">Рівень готовності об'єкту капітального ремонту </t>
  </si>
  <si>
    <t>20</t>
  </si>
  <si>
    <t>6.1.1.</t>
  </si>
  <si>
    <t>6.3.1</t>
  </si>
  <si>
    <t>7.1.</t>
  </si>
  <si>
    <t>7.3.</t>
  </si>
  <si>
    <t>на 2022</t>
  </si>
  <si>
    <t xml:space="preserve">Будівництво реабілітаційного центру для дітей-інвалідів за адресою : Одеська область, м. Южне, вул. Хіміків, 8-Д, у т.ч.: </t>
  </si>
  <si>
    <t>Проектної документація, що потребує розробки</t>
  </si>
  <si>
    <t>Проектної документації, яку планується розробити</t>
  </si>
  <si>
    <t>проектна документація</t>
  </si>
  <si>
    <t xml:space="preserve">Кількість котелень, що потребує капітального ремонту </t>
  </si>
  <si>
    <t xml:space="preserve">кількість котелень, яку планується відремонтувати </t>
  </si>
  <si>
    <t>Середня вартість капітального ремонту 1 котельні</t>
  </si>
  <si>
    <t>Проектна документація, яку необхідно виготовити</t>
  </si>
  <si>
    <t>Проектна документація, яку планується виготовити</t>
  </si>
  <si>
    <t>Середні витрати на виготовлення проектної документації</t>
  </si>
  <si>
    <t>2022-2023</t>
  </si>
  <si>
    <t>2023</t>
  </si>
  <si>
    <t>2020-2023</t>
  </si>
  <si>
    <t>2024</t>
  </si>
  <si>
    <t>2023 рік</t>
  </si>
  <si>
    <t>2024 рік</t>
  </si>
  <si>
    <t>кількість скейтпарків, які необхідно побудувати</t>
  </si>
  <si>
    <t>Середня сума витрат на будівництво 1 скейтпарку</t>
  </si>
  <si>
    <t>Напрями діяльності та заходи  програми розвитку  інфраструктури  Южненської міської територіальної громади Одеського району Одеської області на 2020 - 2024 роки</t>
  </si>
  <si>
    <t>Ресурсне забезпечення  програми
розвитку інфраструктури  Южненської міської територіальної громади Одеського району Одеської області на 2020 – 2024 роки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</si>
  <si>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t>
  </si>
  <si>
    <t>Проектно-вишукувальні роботи "Реконструкція електричних мереж комунального закладу загальної середньої освіти № 2 Южненської міської ради Одеського району Одеської області, за адресою: просп. Миру, 18 м. Южне Одеської області"</t>
  </si>
  <si>
    <t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 у т.ч.:</t>
  </si>
  <si>
    <t xml:space="preserve">Проектно-вишукувальні роботи "Капітальний ремонт елементів благоустрою комунального закладу дошкільної освіти (ясла-садок) №5 "Теремок" комбінованого типу Южненської міської ради Одеського району Одеської області, за адресою: вул. Т.Г. Шевченка, 3 м. Южного Одеської області» </t>
  </si>
  <si>
    <t>Реконструкція будівлі КНП «ЦПМСД» Южненської міської ради за адресою: вул. Каштанова,33 а, с.Сичавка, Одеського району, Одеської області, в т.ч.:</t>
  </si>
  <si>
    <t>Будівництво скейтпарку на загальноміській території "Громадський центр" вздовж вул. Будівельників м. Южного Одеської області. Додаткові роботи</t>
  </si>
  <si>
    <t>Середні витрати на 1 од. проектної документації</t>
  </si>
  <si>
    <t xml:space="preserve">Капітальний ремонт індивідуального теплового пункту і системи опалення поліклінічного відділення КНП «Южненська міська лікарня» Южненської міської ради за адресою: вул. Будівельників, 19 м.Южне Одеського району Одеської області </t>
  </si>
  <si>
    <t>Кількість систем опалення, які необхідно відремонтувати</t>
  </si>
  <si>
    <t>Кількість систем опалення, які планується відремонтувати</t>
  </si>
  <si>
    <t>Рівень готовності об'єкту реконструкції</t>
  </si>
  <si>
    <t>Середня сума витрат на реконструкцію об'єкту</t>
  </si>
  <si>
    <t>обсяг видатків, в т.ч.:</t>
  </si>
  <si>
    <t>1.</t>
  </si>
  <si>
    <t>Середні витрати на 1 проект</t>
  </si>
  <si>
    <t xml:space="preserve"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</si>
  <si>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</si>
  <si>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області, в т.ч.:</t>
  </si>
  <si>
    <t>УКБ ЮМР/      КНП "Южненська міська лікарня"  Южненської міської ради</t>
  </si>
  <si>
    <t>2021-2023</t>
  </si>
  <si>
    <t>Кількість систем водовідведення, які необхідно відремонтувати</t>
  </si>
  <si>
    <t>Кількість систем водовідведення, які планується відремонтувати</t>
  </si>
  <si>
    <t>Капітальнй ремонт системи водовідведення КЗ "Южненська міська лікарня" за адресою: м. Южне, вул. Хіміків,1, в т.ч.</t>
  </si>
  <si>
    <t>Кількість проектів, які необхідно відкоригувати</t>
  </si>
  <si>
    <t xml:space="preserve">Середні витрати на 1 проект </t>
  </si>
  <si>
    <t>Середня вартість  1 од. проектної документації</t>
  </si>
  <si>
    <t>Площа приміщення, яку планується відремонтувати</t>
  </si>
  <si>
    <t>Площа приміщення, яка підлягає капітальному ремонту</t>
  </si>
  <si>
    <t>Середні витрати на 1 м.кв. капітального ремонту приміщення</t>
  </si>
  <si>
    <t>Площа приміщення, яку необхідно реконструювати</t>
  </si>
  <si>
    <t>2.1.</t>
  </si>
  <si>
    <t>2.2.</t>
  </si>
  <si>
    <t>2.3.</t>
  </si>
  <si>
    <t>3.1.</t>
  </si>
  <si>
    <t>4.1.</t>
  </si>
  <si>
    <t>6.2</t>
  </si>
  <si>
    <t>6.2.1</t>
  </si>
  <si>
    <t>Заходи програми розвитку інфраструктури  Южненської міської територіальної громади Одеського району Одеської області на 2023 рік, що фінансуються з бюджету</t>
  </si>
  <si>
    <t>6.1.1</t>
  </si>
  <si>
    <t xml:space="preserve"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 </t>
  </si>
  <si>
    <t>(на погашення кредиторської заборгованості 307,75442 грн. станом на 01.01.23 р.)</t>
  </si>
  <si>
    <t>акт виконаних робіт</t>
  </si>
  <si>
    <t>2.</t>
  </si>
  <si>
    <t>2020-2024</t>
  </si>
  <si>
    <t>2021-2024</t>
  </si>
  <si>
    <t>Проектно-вишукувальні роботи: "Капітальний ремонт частини будівлі та прибудинкової території за адресою: вул. Хіміків, 17, м.Южного Одеської області"</t>
  </si>
  <si>
    <t>кількість проектної документації, які планується виготовити</t>
  </si>
  <si>
    <t>6.3.</t>
  </si>
  <si>
    <t>коригування проектно-вишукувальної документації</t>
  </si>
  <si>
    <t>Площа будівлі, яку необхідно реконструювати</t>
  </si>
  <si>
    <t>га</t>
  </si>
  <si>
    <t>га.</t>
  </si>
  <si>
    <t>Середні витрати на 1 га.</t>
  </si>
  <si>
    <t>тис.грн./га.</t>
  </si>
  <si>
    <t>Площа будівлі, яку планується реконструювати</t>
  </si>
  <si>
    <t>Всього,                           тис. грн.</t>
  </si>
  <si>
    <t>12</t>
  </si>
  <si>
    <t>Додаток 2  до програми</t>
  </si>
  <si>
    <t>Додаток 4 до програми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</si>
  <si>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у т.ч.:</t>
  </si>
  <si>
    <t>1.12.</t>
  </si>
  <si>
    <t>Проекта документація, що потребує розробки</t>
  </si>
  <si>
    <t>Проекта документація, яку планується розробити</t>
  </si>
  <si>
    <t>5.3.</t>
  </si>
  <si>
    <t>3.1</t>
  </si>
  <si>
    <t>1.13.</t>
  </si>
  <si>
    <t>Кількість систем, які планується реконструювати</t>
  </si>
  <si>
    <t>Кількість проектів, які необхідно розробити</t>
  </si>
  <si>
    <t>площа, яку необхідно реконструювати</t>
  </si>
  <si>
    <t>2.4.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</si>
  <si>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t>
  </si>
  <si>
    <t>1.5</t>
  </si>
  <si>
    <t>по сесії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</si>
  <si>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t>
  </si>
  <si>
    <t>2.1</t>
  </si>
  <si>
    <t>Заклади загальної середньої освіти:</t>
  </si>
  <si>
    <t xml:space="preserve">Ліцей № 1 </t>
  </si>
  <si>
    <t>АШГ</t>
  </si>
  <si>
    <t>Ліцей ім. В.Чорновола</t>
  </si>
  <si>
    <t>Сичавська гімназія</t>
  </si>
  <si>
    <t>Заклади дошкільної освіти</t>
  </si>
  <si>
    <t xml:space="preserve">Інші заклади </t>
  </si>
  <si>
    <t xml:space="preserve">ЗДО №1 </t>
  </si>
  <si>
    <t xml:space="preserve">ЗДО № 3 </t>
  </si>
  <si>
    <t xml:space="preserve">ЗДО №5 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</si>
  <si>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</si>
  <si>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25, у т.ч.:</t>
  </si>
  <si>
    <t>Площа приміщення, яку необхідно відремонтувати</t>
  </si>
  <si>
    <t xml:space="preserve">Кількість проектів, які необхідно розробити </t>
  </si>
  <si>
    <t xml:space="preserve">Кількість проектів, які планується розробити 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</si>
  <si>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області, за адресою вул. Хіміків, 10-А м. Южного Одеської області, в т.ч.:</t>
  </si>
  <si>
    <t>Опорний заклад "Ліцей № 2"</t>
  </si>
  <si>
    <t xml:space="preserve"> обсяг видатків, у т.ч.</t>
  </si>
  <si>
    <t>Проектні роботи: "Капітальний ремонт частини 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t>
  </si>
  <si>
    <t>2023-2024</t>
  </si>
  <si>
    <t>2022-2024</t>
  </si>
  <si>
    <t>2019-2024</t>
  </si>
  <si>
    <t>2.2</t>
  </si>
  <si>
    <t>2.3</t>
  </si>
  <si>
    <t>3..</t>
  </si>
  <si>
    <t>4.3.</t>
  </si>
  <si>
    <t>5.2.</t>
  </si>
  <si>
    <t>5.4.</t>
  </si>
  <si>
    <t>Виготовлення проєктної документації "Будівництво комплексу берегозахисних споруд для поліпшення морської акваторії та благоустрою узбережжя м. Южне Одеського району Одеської області"</t>
  </si>
  <si>
    <t>Виготовлення проєктної документації "Будівництво комплексу берегозахисних споруд для поліпшення морської акваторії та благоустрою узбережжя с. Сичавка Одеського району Одеської області"</t>
  </si>
  <si>
    <t>Володимир НОВАЦЬКИЙ</t>
  </si>
  <si>
    <t>Южненський міський голова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</si>
</sst>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&quot;₴&quot;_-;\-* #,##0.00&quot;₴&quot;_-;_-* &quot;-&quot;??&quot;₴&quot;_-;_-@_-"/>
    <numFmt numFmtId="177" formatCode="#,##0.000"/>
    <numFmt numFmtId="178" formatCode="0.0"/>
    <numFmt numFmtId="179" formatCode="#,##0.0"/>
    <numFmt numFmtId="180" formatCode="0.000"/>
    <numFmt numFmtId="181" formatCode="0.00000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#,##0_ ;\-#,##0\ "/>
    <numFmt numFmtId="186" formatCode="#,##0.000_ ;\-#,##0.000\ "/>
    <numFmt numFmtId="187" formatCode="0_ ;[Red]\-0\ "/>
    <numFmt numFmtId="188" formatCode="0.0000000"/>
    <numFmt numFmtId="189" formatCode="0.000000"/>
    <numFmt numFmtId="190" formatCode="0.0000"/>
    <numFmt numFmtId="191" formatCode="_-* #,##0.000\ _₽_-;\-* #,##0.000\ _₽_-;_-* &quot;-&quot;???\ _₽_-;_-@_-"/>
    <numFmt numFmtId="192" formatCode="0.00000000"/>
    <numFmt numFmtId="193" formatCode="_-* #,##0.000\ _₴_-;\-* #,##0.000\ _₴_-;_-* &quot;-&quot;???\ _₴_-;_-@_-"/>
  </numFmts>
  <fonts count="9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.5"/>
      <name val="Arial Cyr"/>
      <family val="0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u val="single"/>
      <sz val="11"/>
      <name val="Times New Roman"/>
      <family val="1"/>
    </font>
    <font>
      <i/>
      <sz val="16"/>
      <name val="Times New Roman"/>
      <family val="1"/>
    </font>
    <font>
      <b/>
      <sz val="8"/>
      <name val="Times New Roman"/>
      <family val="1"/>
    </font>
    <font>
      <b/>
      <sz val="20"/>
      <name val="Arial Cyr"/>
      <family val="0"/>
    </font>
    <font>
      <b/>
      <i/>
      <sz val="12"/>
      <name val="Times New Roman"/>
      <family val="1"/>
    </font>
    <font>
      <b/>
      <sz val="13"/>
      <name val="Arial Cyr"/>
      <family val="0"/>
    </font>
    <font>
      <i/>
      <sz val="11"/>
      <color indexed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8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6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80" fontId="16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178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16" fillId="32" borderId="10" xfId="0" applyNumberFormat="1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178" fontId="16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 wrapText="1"/>
    </xf>
    <xf numFmtId="0" fontId="26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49" fontId="25" fillId="4" borderId="10" xfId="0" applyNumberFormat="1" applyFont="1" applyFill="1" applyBorder="1" applyAlignment="1">
      <alignment vertical="top" wrapText="1"/>
    </xf>
    <xf numFmtId="49" fontId="31" fillId="4" borderId="10" xfId="0" applyNumberFormat="1" applyFont="1" applyFill="1" applyBorder="1" applyAlignment="1">
      <alignment vertical="top" wrapText="1"/>
    </xf>
    <xf numFmtId="0" fontId="30" fillId="4" borderId="10" xfId="0" applyFont="1" applyFill="1" applyBorder="1" applyAlignment="1">
      <alignment wrapText="1"/>
    </xf>
    <xf numFmtId="180" fontId="24" fillId="4" borderId="10" xfId="0" applyNumberFormat="1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32" borderId="10" xfId="0" applyFill="1" applyBorder="1" applyAlignment="1">
      <alignment wrapText="1"/>
    </xf>
    <xf numFmtId="0" fontId="18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0" fontId="18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/>
    </xf>
    <xf numFmtId="0" fontId="16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justify"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180" fontId="3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9" fillId="32" borderId="10" xfId="0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wrapText="1"/>
    </xf>
    <xf numFmtId="180" fontId="0" fillId="0" borderId="0" xfId="0" applyNumberFormat="1" applyFill="1" applyBorder="1" applyAlignment="1">
      <alignment/>
    </xf>
    <xf numFmtId="0" fontId="15" fillId="0" borderId="0" xfId="0" applyFont="1" applyBorder="1" applyAlignment="1">
      <alignment/>
    </xf>
    <xf numFmtId="1" fontId="16" fillId="32" borderId="13" xfId="0" applyNumberFormat="1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178" fontId="16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7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17" fillId="32" borderId="13" xfId="0" applyFont="1" applyFill="1" applyBorder="1" applyAlignment="1">
      <alignment horizontal="center" wrapText="1"/>
    </xf>
    <xf numFmtId="182" fontId="11" fillId="0" borderId="0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12" fillId="34" borderId="10" xfId="0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2" fontId="38" fillId="0" borderId="0" xfId="0" applyNumberFormat="1" applyFont="1" applyFill="1" applyBorder="1" applyAlignment="1">
      <alignment horizontal="right" vertical="center" wrapText="1"/>
    </xf>
    <xf numFmtId="177" fontId="3" fillId="34" borderId="10" xfId="0" applyNumberFormat="1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182" fontId="36" fillId="0" borderId="0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top" wrapText="1"/>
    </xf>
    <xf numFmtId="178" fontId="16" fillId="3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187" fontId="4" fillId="32" borderId="10" xfId="0" applyNumberFormat="1" applyFont="1" applyFill="1" applyBorder="1" applyAlignment="1">
      <alignment horizontal="center" vertical="center" wrapText="1"/>
    </xf>
    <xf numFmtId="187" fontId="4" fillId="32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2" fillId="4" borderId="10" xfId="0" applyNumberFormat="1" applyFont="1" applyFill="1" applyBorder="1" applyAlignment="1">
      <alignment horizontal="center" vertical="center" wrapText="1"/>
    </xf>
    <xf numFmtId="177" fontId="24" fillId="4" borderId="10" xfId="0" applyNumberFormat="1" applyFont="1" applyFill="1" applyBorder="1" applyAlignment="1">
      <alignment vertical="center" wrapText="1"/>
    </xf>
    <xf numFmtId="0" fontId="31" fillId="4" borderId="10" xfId="0" applyFont="1" applyFill="1" applyBorder="1" applyAlignment="1">
      <alignment horizontal="center" vertical="center" wrapText="1"/>
    </xf>
    <xf numFmtId="49" fontId="31" fillId="4" borderId="10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vertical="top" wrapText="1"/>
    </xf>
    <xf numFmtId="177" fontId="30" fillId="4" borderId="10" xfId="0" applyNumberFormat="1" applyFont="1" applyFill="1" applyBorder="1" applyAlignment="1">
      <alignment horizontal="center" vertical="center" wrapText="1"/>
    </xf>
    <xf numFmtId="49" fontId="34" fillId="4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2" fontId="38" fillId="0" borderId="13" xfId="0" applyNumberFormat="1" applyFont="1" applyFill="1" applyBorder="1" applyAlignment="1">
      <alignment horizontal="right" vertical="center" wrapText="1"/>
    </xf>
    <xf numFmtId="182" fontId="40" fillId="0" borderId="13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wrapText="1"/>
    </xf>
    <xf numFmtId="177" fontId="24" fillId="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77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180" fontId="11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10" fillId="0" borderId="0" xfId="0" applyNumberFormat="1" applyFont="1" applyAlignment="1">
      <alignment/>
    </xf>
    <xf numFmtId="0" fontId="0" fillId="35" borderId="0" xfId="0" applyFill="1" applyAlignment="1">
      <alignment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182" fontId="38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6" fillId="32" borderId="0" xfId="0" applyFont="1" applyFill="1" applyBorder="1" applyAlignment="1">
      <alignment vertical="top" wrapText="1"/>
    </xf>
    <xf numFmtId="0" fontId="18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80" fontId="25" fillId="32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180" fontId="4" fillId="34" borderId="0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177" fontId="3" fillId="0" borderId="1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81" fontId="3" fillId="34" borderId="10" xfId="0" applyNumberFormat="1" applyFont="1" applyFill="1" applyBorder="1" applyAlignment="1">
      <alignment horizont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177" fontId="29" fillId="0" borderId="0" xfId="0" applyNumberFormat="1" applyFont="1" applyFill="1" applyBorder="1" applyAlignment="1">
      <alignment/>
    </xf>
    <xf numFmtId="177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3" fontId="88" fillId="0" borderId="13" xfId="0" applyNumberFormat="1" applyFont="1" applyFill="1" applyBorder="1" applyAlignment="1">
      <alignment horizontal="right" vertical="center" wrapText="1"/>
    </xf>
    <xf numFmtId="177" fontId="89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17" xfId="0" applyFill="1" applyBorder="1" applyAlignment="1">
      <alignment/>
    </xf>
    <xf numFmtId="1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80" fontId="2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180" fontId="16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wrapText="1"/>
    </xf>
    <xf numFmtId="0" fontId="18" fillId="37" borderId="16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177" fontId="24" fillId="37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4" borderId="16" xfId="0" applyFont="1" applyFill="1" applyBorder="1" applyAlignment="1">
      <alignment vertical="top" wrapText="1"/>
    </xf>
    <xf numFmtId="0" fontId="30" fillId="4" borderId="16" xfId="0" applyFont="1" applyFill="1" applyBorder="1" applyAlignment="1">
      <alignment wrapText="1"/>
    </xf>
    <xf numFmtId="177" fontId="30" fillId="4" borderId="16" xfId="0" applyNumberFormat="1" applyFont="1" applyFill="1" applyBorder="1" applyAlignment="1">
      <alignment horizontal="center" vertical="center" wrapText="1"/>
    </xf>
    <xf numFmtId="180" fontId="30" fillId="4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4" borderId="16" xfId="0" applyFill="1" applyBorder="1" applyAlignment="1">
      <alignment wrapText="1"/>
    </xf>
    <xf numFmtId="0" fontId="17" fillId="4" borderId="16" xfId="0" applyFont="1" applyFill="1" applyBorder="1" applyAlignment="1">
      <alignment wrapText="1"/>
    </xf>
    <xf numFmtId="177" fontId="4" fillId="4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/>
    </xf>
    <xf numFmtId="182" fontId="40" fillId="0" borderId="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wrapText="1"/>
    </xf>
    <xf numFmtId="180" fontId="16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/>
    </xf>
    <xf numFmtId="178" fontId="3" fillId="0" borderId="13" xfId="0" applyNumberFormat="1" applyFont="1" applyFill="1" applyBorder="1" applyAlignment="1">
      <alignment horizont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wrapText="1"/>
    </xf>
    <xf numFmtId="0" fontId="26" fillId="34" borderId="1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49" fontId="25" fillId="34" borderId="14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ill="1" applyBorder="1" applyAlignment="1">
      <alignment/>
    </xf>
    <xf numFmtId="186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0" xfId="0" applyNumberFormat="1" applyFill="1" applyBorder="1" applyAlignment="1">
      <alignment/>
    </xf>
    <xf numFmtId="180" fontId="16" fillId="3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183" fontId="3" fillId="0" borderId="16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80" fontId="0" fillId="0" borderId="10" xfId="0" applyNumberForma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46" fillId="0" borderId="0" xfId="0" applyFont="1" applyFill="1" applyBorder="1" applyAlignment="1">
      <alignment/>
    </xf>
    <xf numFmtId="177" fontId="16" fillId="0" borderId="10" xfId="0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wrapText="1"/>
    </xf>
    <xf numFmtId="3" fontId="38" fillId="13" borderId="22" xfId="0" applyNumberFormat="1" applyFont="1" applyFill="1" applyBorder="1" applyAlignment="1">
      <alignment horizontal="right" vertical="center"/>
    </xf>
    <xf numFmtId="182" fontId="90" fillId="38" borderId="0" xfId="0" applyNumberFormat="1" applyFont="1" applyFill="1" applyBorder="1" applyAlignment="1">
      <alignment horizontal="right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3" fontId="38" fillId="13" borderId="23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vertical="center" wrapText="1"/>
    </xf>
    <xf numFmtId="177" fontId="4" fillId="39" borderId="10" xfId="0" applyNumberFormat="1" applyFont="1" applyFill="1" applyBorder="1" applyAlignment="1">
      <alignment horizontal="center" vertical="center" wrapText="1"/>
    </xf>
    <xf numFmtId="177" fontId="14" fillId="39" borderId="10" xfId="0" applyNumberFormat="1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2" fontId="3" fillId="39" borderId="10" xfId="0" applyNumberFormat="1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left" vertical="center" wrapText="1"/>
    </xf>
    <xf numFmtId="0" fontId="0" fillId="39" borderId="10" xfId="0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180" fontId="0" fillId="39" borderId="10" xfId="0" applyNumberFormat="1" applyFill="1" applyBorder="1" applyAlignment="1">
      <alignment vertical="center" wrapText="1"/>
    </xf>
    <xf numFmtId="177" fontId="47" fillId="0" borderId="0" xfId="0" applyNumberFormat="1" applyFont="1" applyFill="1" applyAlignment="1">
      <alignment/>
    </xf>
    <xf numFmtId="177" fontId="33" fillId="40" borderId="10" xfId="0" applyNumberFormat="1" applyFont="1" applyFill="1" applyBorder="1" applyAlignment="1">
      <alignment vertical="center" wrapText="1"/>
    </xf>
    <xf numFmtId="177" fontId="4" fillId="40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vertical="center" wrapText="1"/>
    </xf>
    <xf numFmtId="49" fontId="3" fillId="39" borderId="16" xfId="0" applyNumberFormat="1" applyFont="1" applyFill="1" applyBorder="1" applyAlignment="1">
      <alignment horizontal="center" vertical="center" wrapText="1"/>
    </xf>
    <xf numFmtId="49" fontId="4" fillId="39" borderId="16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vertical="center" wrapText="1"/>
    </xf>
    <xf numFmtId="0" fontId="91" fillId="39" borderId="16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177" fontId="4" fillId="34" borderId="10" xfId="0" applyNumberFormat="1" applyFont="1" applyFill="1" applyBorder="1" applyAlignment="1">
      <alignment horizontal="center" vertical="center" wrapText="1"/>
    </xf>
    <xf numFmtId="177" fontId="29" fillId="0" borderId="0" xfId="0" applyNumberFormat="1" applyFont="1" applyFill="1" applyAlignment="1">
      <alignment/>
    </xf>
    <xf numFmtId="177" fontId="3" fillId="34" borderId="16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 wrapText="1"/>
    </xf>
    <xf numFmtId="177" fontId="38" fillId="0" borderId="22" xfId="0" applyNumberFormat="1" applyFont="1" applyBorder="1" applyAlignment="1">
      <alignment horizontal="right" vertical="center"/>
    </xf>
    <xf numFmtId="180" fontId="1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left" vertical="center" wrapText="1"/>
    </xf>
    <xf numFmtId="177" fontId="4" fillId="41" borderId="10" xfId="0" applyNumberFormat="1" applyFont="1" applyFill="1" applyBorder="1" applyAlignment="1">
      <alignment horizontal="center" vertical="center" wrapText="1"/>
    </xf>
    <xf numFmtId="177" fontId="11" fillId="41" borderId="10" xfId="0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42" borderId="10" xfId="0" applyFill="1" applyBorder="1" applyAlignment="1">
      <alignment wrapText="1"/>
    </xf>
    <xf numFmtId="0" fontId="0" fillId="42" borderId="10" xfId="0" applyFill="1" applyBorder="1" applyAlignment="1">
      <alignment vertical="top" wrapText="1"/>
    </xf>
    <xf numFmtId="0" fontId="0" fillId="42" borderId="10" xfId="0" applyFill="1" applyBorder="1" applyAlignment="1">
      <alignment/>
    </xf>
    <xf numFmtId="0" fontId="19" fillId="42" borderId="10" xfId="0" applyFont="1" applyFill="1" applyBorder="1" applyAlignment="1">
      <alignment vertical="top" wrapText="1"/>
    </xf>
    <xf numFmtId="0" fontId="18" fillId="42" borderId="14" xfId="0" applyFont="1" applyFill="1" applyBorder="1" applyAlignment="1">
      <alignment horizontal="center" wrapText="1"/>
    </xf>
    <xf numFmtId="0" fontId="0" fillId="42" borderId="14" xfId="0" applyFont="1" applyFill="1" applyBorder="1" applyAlignment="1">
      <alignment horizontal="center" wrapText="1"/>
    </xf>
    <xf numFmtId="177" fontId="19" fillId="42" borderId="14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right" vertical="center" wrapText="1"/>
    </xf>
    <xf numFmtId="183" fontId="3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 wrapText="1"/>
    </xf>
    <xf numFmtId="180" fontId="87" fillId="34" borderId="0" xfId="0" applyNumberFormat="1" applyFont="1" applyFill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3" fontId="3" fillId="34" borderId="24" xfId="0" applyNumberFormat="1" applyFont="1" applyFill="1" applyBorder="1" applyAlignment="1">
      <alignment vertical="center" wrapText="1"/>
    </xf>
    <xf numFmtId="180" fontId="3" fillId="34" borderId="16" xfId="0" applyNumberFormat="1" applyFont="1" applyFill="1" applyBorder="1" applyAlignment="1">
      <alignment vertical="center" wrapText="1"/>
    </xf>
    <xf numFmtId="179" fontId="11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3" fillId="34" borderId="17" xfId="0" applyNumberFormat="1" applyFont="1" applyFill="1" applyBorder="1" applyAlignment="1">
      <alignment horizontal="right" vertical="center" wrapText="1"/>
    </xf>
    <xf numFmtId="177" fontId="3" fillId="34" borderId="16" xfId="0" applyNumberFormat="1" applyFont="1" applyFill="1" applyBorder="1" applyAlignment="1">
      <alignment horizontal="right" vertical="center" wrapText="1"/>
    </xf>
    <xf numFmtId="177" fontId="11" fillId="34" borderId="17" xfId="0" applyNumberFormat="1" applyFont="1" applyFill="1" applyBorder="1" applyAlignment="1">
      <alignment horizontal="right" vertical="center" wrapText="1"/>
    </xf>
    <xf numFmtId="177" fontId="11" fillId="34" borderId="16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78" fontId="3" fillId="34" borderId="14" xfId="0" applyNumberFormat="1" applyFont="1" applyFill="1" applyBorder="1" applyAlignment="1">
      <alignment wrapText="1"/>
    </xf>
    <xf numFmtId="1" fontId="3" fillId="34" borderId="14" xfId="0" applyNumberFormat="1" applyFont="1" applyFill="1" applyBorder="1" applyAlignment="1">
      <alignment wrapText="1"/>
    </xf>
    <xf numFmtId="178" fontId="3" fillId="34" borderId="1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78" fontId="3" fillId="34" borderId="10" xfId="0" applyNumberFormat="1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34" borderId="13" xfId="0" applyNumberFormat="1" applyFont="1" applyFill="1" applyBorder="1" applyAlignment="1">
      <alignment horizontal="center" vertical="center" wrapText="1"/>
    </xf>
    <xf numFmtId="177" fontId="4" fillId="41" borderId="13" xfId="0" applyNumberFormat="1" applyFont="1" applyFill="1" applyBorder="1" applyAlignment="1">
      <alignment horizontal="center" vertical="center" wrapText="1"/>
    </xf>
    <xf numFmtId="177" fontId="4" fillId="41" borderId="13" xfId="0" applyNumberFormat="1" applyFont="1" applyFill="1" applyBorder="1" applyAlignment="1">
      <alignment horizontal="right" vertical="center" wrapText="1"/>
    </xf>
    <xf numFmtId="177" fontId="4" fillId="40" borderId="13" xfId="0" applyNumberFormat="1" applyFont="1" applyFill="1" applyBorder="1" applyAlignment="1">
      <alignment horizontal="center" vertical="center" wrapText="1"/>
    </xf>
    <xf numFmtId="177" fontId="4" fillId="34" borderId="13" xfId="0" applyNumberFormat="1" applyFont="1" applyFill="1" applyBorder="1" applyAlignment="1">
      <alignment horizontal="center" vertical="center" wrapText="1"/>
    </xf>
    <xf numFmtId="177" fontId="3" fillId="34" borderId="25" xfId="0" applyNumberFormat="1" applyFont="1" applyFill="1" applyBorder="1" applyAlignment="1">
      <alignment horizontal="center" vertical="center" wrapText="1"/>
    </xf>
    <xf numFmtId="3" fontId="38" fillId="13" borderId="26" xfId="0" applyNumberFormat="1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 vertical="center" wrapText="1"/>
    </xf>
    <xf numFmtId="183" fontId="3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43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10" fillId="43" borderId="10" xfId="0" applyFont="1" applyFill="1" applyBorder="1" applyAlignment="1">
      <alignment vertical="center" wrapText="1"/>
    </xf>
    <xf numFmtId="180" fontId="11" fillId="34" borderId="10" xfId="0" applyNumberFormat="1" applyFont="1" applyFill="1" applyBorder="1" applyAlignment="1">
      <alignment vertical="center" wrapText="1"/>
    </xf>
    <xf numFmtId="180" fontId="43" fillId="34" borderId="10" xfId="0" applyNumberFormat="1" applyFont="1" applyFill="1" applyBorder="1" applyAlignment="1">
      <alignment horizontal="center" vertical="center" wrapText="1"/>
    </xf>
    <xf numFmtId="180" fontId="45" fillId="34" borderId="10" xfId="0" applyNumberFormat="1" applyFont="1" applyFill="1" applyBorder="1" applyAlignment="1">
      <alignment horizontal="center" vertical="center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25" fillId="34" borderId="10" xfId="0" applyNumberFormat="1" applyFont="1" applyFill="1" applyBorder="1" applyAlignment="1">
      <alignment horizontal="center" vertical="center"/>
    </xf>
    <xf numFmtId="177" fontId="9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177" fontId="87" fillId="34" borderId="10" xfId="0" applyNumberFormat="1" applyFont="1" applyFill="1" applyBorder="1" applyAlignment="1">
      <alignment horizontal="center" vertical="center"/>
    </xf>
    <xf numFmtId="177" fontId="3" fillId="37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left" vertical="center" wrapText="1"/>
    </xf>
    <xf numFmtId="9" fontId="0" fillId="0" borderId="10" xfId="57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90" fontId="37" fillId="0" borderId="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0" borderId="17" xfId="0" applyBorder="1" applyAlignment="1">
      <alignment/>
    </xf>
    <xf numFmtId="0" fontId="2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80" fontId="3" fillId="34" borderId="1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3" fontId="3" fillId="34" borderId="14" xfId="0" applyNumberFormat="1" applyFont="1" applyFill="1" applyBorder="1" applyAlignment="1">
      <alignment horizontal="center" vertical="center" wrapText="1"/>
    </xf>
    <xf numFmtId="183" fontId="3" fillId="34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40" borderId="1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justify"/>
    </xf>
    <xf numFmtId="49" fontId="4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183" fontId="11" fillId="0" borderId="14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49" fontId="4" fillId="40" borderId="13" xfId="0" applyNumberFormat="1" applyFont="1" applyFill="1" applyBorder="1" applyAlignment="1">
      <alignment horizontal="center" vertical="center" wrapText="1"/>
    </xf>
    <xf numFmtId="49" fontId="4" fillId="40" borderId="24" xfId="0" applyNumberFormat="1" applyFont="1" applyFill="1" applyBorder="1" applyAlignment="1">
      <alignment horizontal="center" vertical="center" wrapText="1"/>
    </xf>
    <xf numFmtId="49" fontId="4" fillId="40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4" borderId="13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80" fontId="16" fillId="0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48" fillId="4" borderId="13" xfId="0" applyFont="1" applyFill="1" applyBorder="1" applyAlignment="1">
      <alignment horizontal="left" vertical="center"/>
    </xf>
    <xf numFmtId="0" fontId="48" fillId="4" borderId="2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6" fillId="34" borderId="13" xfId="0" applyFont="1" applyFill="1" applyBorder="1" applyAlignment="1">
      <alignment vertical="top" wrapText="1"/>
    </xf>
    <xf numFmtId="0" fontId="26" fillId="34" borderId="24" xfId="0" applyFont="1" applyFill="1" applyBorder="1" applyAlignment="1">
      <alignment vertical="top" wrapText="1"/>
    </xf>
    <xf numFmtId="0" fontId="26" fillId="34" borderId="25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26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6" fillId="34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178" fontId="3" fillId="34" borderId="10" xfId="0" applyNumberFormat="1" applyFont="1" applyFill="1" applyBorder="1" applyAlignment="1">
      <alignment horizontal="center" wrapText="1"/>
    </xf>
    <xf numFmtId="0" fontId="3" fillId="44" borderId="13" xfId="0" applyFont="1" applyFill="1" applyBorder="1" applyAlignment="1">
      <alignment horizontal="left" vertical="center" wrapText="1"/>
    </xf>
    <xf numFmtId="0" fontId="3" fillId="44" borderId="24" xfId="0" applyFont="1" applyFill="1" applyBorder="1" applyAlignment="1">
      <alignment horizontal="left" vertical="center" wrapText="1"/>
    </xf>
    <xf numFmtId="0" fontId="3" fillId="44" borderId="2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vertical="top" wrapText="1"/>
    </xf>
    <xf numFmtId="49" fontId="25" fillId="34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center" wrapText="1"/>
    </xf>
    <xf numFmtId="190" fontId="16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4" fillId="32" borderId="0" xfId="0" applyFont="1" applyFill="1" applyAlignment="1">
      <alignment horizontal="right" vertical="top" wrapText="1"/>
    </xf>
    <xf numFmtId="0" fontId="20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" fillId="4" borderId="10" xfId="0" applyFont="1" applyFill="1" applyBorder="1" applyAlignment="1">
      <alignment vertical="top" wrapText="1"/>
    </xf>
    <xf numFmtId="0" fontId="21" fillId="4" borderId="10" xfId="0" applyFont="1" applyFill="1" applyBorder="1" applyAlignment="1">
      <alignment vertical="top" wrapText="1"/>
    </xf>
    <xf numFmtId="0" fontId="22" fillId="42" borderId="10" xfId="0" applyFont="1" applyFill="1" applyBorder="1" applyAlignment="1">
      <alignment vertical="top" wrapText="1"/>
    </xf>
    <xf numFmtId="0" fontId="23" fillId="42" borderId="10" xfId="0" applyFont="1" applyFill="1" applyBorder="1" applyAlignment="1">
      <alignment wrapText="1"/>
    </xf>
    <xf numFmtId="0" fontId="3" fillId="35" borderId="32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1" fontId="16" fillId="0" borderId="13" xfId="0" applyNumberFormat="1" applyFont="1" applyFill="1" applyBorder="1" applyAlignment="1">
      <alignment horizontal="center" wrapText="1"/>
    </xf>
    <xf numFmtId="49" fontId="25" fillId="34" borderId="14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0" fontId="3" fillId="44" borderId="32" xfId="0" applyFont="1" applyFill="1" applyBorder="1" applyAlignment="1">
      <alignment horizontal="left" vertical="center" wrapText="1"/>
    </xf>
    <xf numFmtId="0" fontId="3" fillId="44" borderId="33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left" vertical="center" wrapText="1"/>
    </xf>
    <xf numFmtId="49" fontId="25" fillId="34" borderId="16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32" fillId="4" borderId="13" xfId="0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9" fontId="22" fillId="37" borderId="13" xfId="0" applyNumberFormat="1" applyFont="1" applyFill="1" applyBorder="1" applyAlignment="1">
      <alignment vertical="top" wrapText="1"/>
    </xf>
    <xf numFmtId="0" fontId="22" fillId="37" borderId="24" xfId="0" applyFont="1" applyFill="1" applyBorder="1" applyAlignment="1">
      <alignment vertical="top" wrapText="1"/>
    </xf>
    <xf numFmtId="0" fontId="22" fillId="37" borderId="21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25" fillId="34" borderId="14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30" fillId="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25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80" fontId="0" fillId="0" borderId="1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7" fontId="0" fillId="0" borderId="16" xfId="0" applyNumberForma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177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80" fontId="3" fillId="0" borderId="14" xfId="0" applyNumberFormat="1" applyFont="1" applyFill="1" applyBorder="1" applyAlignment="1">
      <alignment horizontal="left" vertical="center" wrapText="1"/>
    </xf>
    <xf numFmtId="180" fontId="0" fillId="0" borderId="16" xfId="0" applyNumberForma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0" fillId="34" borderId="0" xfId="0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4" fillId="40" borderId="13" xfId="0" applyNumberFormat="1" applyFont="1" applyFill="1" applyBorder="1" applyAlignment="1">
      <alignment horizontal="center" vertical="center" wrapText="1"/>
    </xf>
    <xf numFmtId="0" fontId="4" fillId="40" borderId="2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left" vertical="center" wrapText="1"/>
    </xf>
    <xf numFmtId="180" fontId="10" fillId="0" borderId="16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\User\Desktop\Drive%20D\&#1048;&#1085;&#1085;&#1072;%2020.03.19\&#1030;&#1085;&#1085;&#1072;%20v\&#1055;&#1056;&#1054;&#1043;&#1056;&#1040;&#1052;&#1048;\2023\&#1059;&#1050;&#1041;_&#1044;&#1086;&#1076;&#1072;&#1090;&#1086;&#1082;__11.2023%20%20&#1089;&#1077;&#1089;i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Додаток 2"/>
      <sheetName val="результат показники 3"/>
      <sheetName val="Додаток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A11" sqref="A11:B11"/>
    </sheetView>
  </sheetViews>
  <sheetFormatPr defaultColWidth="9.00390625" defaultRowHeight="12.75"/>
  <cols>
    <col min="1" max="1" width="25.75390625" style="0" customWidth="1"/>
    <col min="2" max="2" width="12.375" style="0" bestFit="1" customWidth="1"/>
    <col min="3" max="3" width="12.25390625" style="0" customWidth="1"/>
    <col min="4" max="6" width="12.375" style="0" customWidth="1"/>
    <col min="7" max="7" width="17.00390625" style="0" customWidth="1"/>
    <col min="10" max="12" width="10.625" style="0" bestFit="1" customWidth="1"/>
  </cols>
  <sheetData>
    <row r="1" spans="1:7" ht="36.75" customHeight="1">
      <c r="A1" s="6"/>
      <c r="B1" s="6"/>
      <c r="C1" s="6"/>
      <c r="D1" s="565" t="s">
        <v>99</v>
      </c>
      <c r="E1" s="565"/>
      <c r="F1" s="565"/>
      <c r="G1" s="565"/>
    </row>
    <row r="2" spans="1:7" ht="45" customHeight="1">
      <c r="A2" s="566" t="s">
        <v>247</v>
      </c>
      <c r="B2" s="567"/>
      <c r="C2" s="567"/>
      <c r="D2" s="567"/>
      <c r="E2" s="567"/>
      <c r="F2" s="567"/>
      <c r="G2" s="567"/>
    </row>
    <row r="3" spans="1:7" ht="16.5" thickBot="1">
      <c r="A3" s="5"/>
      <c r="B3" s="5"/>
      <c r="C3" s="5"/>
      <c r="D3" s="5"/>
      <c r="E3" s="5"/>
      <c r="F3" s="5"/>
      <c r="G3" s="5"/>
    </row>
    <row r="4" spans="1:7" ht="15.75" customHeight="1">
      <c r="A4" s="568" t="s">
        <v>105</v>
      </c>
      <c r="B4" s="560" t="s">
        <v>52</v>
      </c>
      <c r="C4" s="561"/>
      <c r="D4" s="561"/>
      <c r="E4" s="561"/>
      <c r="F4" s="562"/>
      <c r="G4" s="570" t="s">
        <v>53</v>
      </c>
    </row>
    <row r="5" spans="1:7" ht="52.5" customHeight="1">
      <c r="A5" s="569"/>
      <c r="B5" s="2" t="s">
        <v>122</v>
      </c>
      <c r="C5" s="2" t="s">
        <v>123</v>
      </c>
      <c r="D5" s="2" t="s">
        <v>124</v>
      </c>
      <c r="E5" s="294" t="s">
        <v>242</v>
      </c>
      <c r="F5" s="294" t="s">
        <v>243</v>
      </c>
      <c r="G5" s="571"/>
    </row>
    <row r="6" spans="1:12" ht="31.5" customHeight="1">
      <c r="A6" s="4" t="s">
        <v>68</v>
      </c>
      <c r="B6" s="138">
        <f aca="true" t="shared" si="0" ref="B6:G6">B7+B10+B8+B9</f>
        <v>50670.95859</v>
      </c>
      <c r="C6" s="138">
        <f t="shared" si="0"/>
        <v>53522.34279000001</v>
      </c>
      <c r="D6" s="138">
        <f t="shared" si="0"/>
        <v>7645.009639999999</v>
      </c>
      <c r="E6" s="138">
        <f t="shared" si="0"/>
        <v>31440.671409999995</v>
      </c>
      <c r="F6" s="138">
        <f t="shared" si="0"/>
        <v>316287.75931</v>
      </c>
      <c r="G6" s="139">
        <f t="shared" si="0"/>
        <v>459566.74173999997</v>
      </c>
      <c r="J6" s="52"/>
      <c r="K6" s="52"/>
      <c r="L6" s="52"/>
    </row>
    <row r="7" spans="1:10" ht="37.5" customHeight="1">
      <c r="A7" s="3" t="s">
        <v>50</v>
      </c>
      <c r="B7" s="140">
        <f>'Додаток 2'!K7</f>
        <v>7987.29816</v>
      </c>
      <c r="C7" s="140">
        <f>'Додаток 2'!L7</f>
        <v>2585.158</v>
      </c>
      <c r="D7" s="140">
        <f>'Додаток 2'!M7</f>
        <v>0</v>
      </c>
      <c r="E7" s="140">
        <f>'Додаток 2'!N7</f>
        <v>0</v>
      </c>
      <c r="F7" s="140">
        <f>'Додаток 2'!O7</f>
        <v>224637.797</v>
      </c>
      <c r="G7" s="139">
        <f>B7+C7+D7+E7+F7</f>
        <v>235210.25316</v>
      </c>
      <c r="J7" s="52"/>
    </row>
    <row r="8" spans="1:10" ht="37.5" customHeight="1">
      <c r="A8" s="114" t="s">
        <v>125</v>
      </c>
      <c r="B8" s="130">
        <f>'Додаток 2'!K8</f>
        <v>0</v>
      </c>
      <c r="C8" s="130">
        <f>'Додаток 2'!L8</f>
        <v>149.8</v>
      </c>
      <c r="D8" s="130">
        <f>'Додаток 2'!M8</f>
        <v>0</v>
      </c>
      <c r="E8" s="130">
        <f>'Додаток 2'!N8</f>
        <v>0</v>
      </c>
      <c r="F8" s="130">
        <f>'Додаток 2'!O8</f>
        <v>0</v>
      </c>
      <c r="G8" s="139">
        <f>B8+C8+D8+E8+F8</f>
        <v>149.8</v>
      </c>
      <c r="H8" s="9"/>
      <c r="J8" s="52"/>
    </row>
    <row r="9" spans="1:10" ht="37.5" customHeight="1">
      <c r="A9" s="114" t="str">
        <f>'Додаток 2'!I66</f>
        <v>Обласний бюджет</v>
      </c>
      <c r="B9" s="130">
        <f>'Додаток 2'!K10</f>
        <v>9995.701</v>
      </c>
      <c r="C9" s="130">
        <f>'Додаток 2'!L10</f>
        <v>0</v>
      </c>
      <c r="D9" s="130">
        <f>'Додаток 2'!M10</f>
        <v>0</v>
      </c>
      <c r="E9" s="130">
        <f>'Додаток 2'!N10</f>
        <v>0</v>
      </c>
      <c r="F9" s="130">
        <f>'Додаток 2'!O10</f>
        <v>0</v>
      </c>
      <c r="G9" s="139">
        <f>B9+C9+D9+E9+F9</f>
        <v>9995.701</v>
      </c>
      <c r="H9" s="9"/>
      <c r="J9" s="52"/>
    </row>
    <row r="10" spans="1:10" ht="33.75" customHeight="1" thickBot="1">
      <c r="A10" s="11" t="s">
        <v>63</v>
      </c>
      <c r="B10" s="259">
        <f>'Додаток 2'!K9</f>
        <v>32687.95943</v>
      </c>
      <c r="C10" s="259">
        <f>'Додаток 2'!L9</f>
        <v>50787.384790000004</v>
      </c>
      <c r="D10" s="259">
        <f>'Додаток 2'!M9</f>
        <v>7645.009639999999</v>
      </c>
      <c r="E10" s="259">
        <f>'Додаток 2'!N9</f>
        <v>31440.671409999995</v>
      </c>
      <c r="F10" s="259">
        <f>'Додаток 2'!O9</f>
        <v>91649.96230999999</v>
      </c>
      <c r="G10" s="139">
        <f>B10+C10+D10+E10+F10</f>
        <v>214210.98758</v>
      </c>
      <c r="H10" s="9"/>
      <c r="J10" s="52"/>
    </row>
    <row r="11" spans="1:7" ht="86.25" customHeight="1">
      <c r="A11" s="572"/>
      <c r="B11" s="572"/>
      <c r="C11" s="90"/>
      <c r="D11" s="573"/>
      <c r="E11" s="573"/>
      <c r="F11" s="573"/>
      <c r="G11" s="573"/>
    </row>
    <row r="12" spans="1:7" ht="15.75" customHeight="1">
      <c r="A12" s="563"/>
      <c r="B12" s="564"/>
      <c r="C12" s="564"/>
      <c r="D12" s="564"/>
      <c r="E12" s="564"/>
      <c r="F12" s="564"/>
      <c r="G12" s="564"/>
    </row>
    <row r="13" spans="1:7" ht="63" customHeight="1">
      <c r="A13" s="91"/>
      <c r="B13" s="73"/>
      <c r="C13" s="90"/>
      <c r="G13" s="6"/>
    </row>
    <row r="16" spans="1:6" ht="15.75">
      <c r="A16" s="6"/>
      <c r="B16" s="6"/>
      <c r="C16" s="6"/>
      <c r="D16" s="6"/>
      <c r="E16" s="6"/>
      <c r="F16" s="6"/>
    </row>
    <row r="18" spans="1:7" ht="15.75">
      <c r="A18" s="563"/>
      <c r="B18" s="564"/>
      <c r="C18" s="564"/>
      <c r="D18" s="564"/>
      <c r="E18" s="564"/>
      <c r="F18" s="564"/>
      <c r="G18" s="564"/>
    </row>
    <row r="19" spans="1:7" ht="15.75">
      <c r="A19" s="563"/>
      <c r="B19" s="564"/>
      <c r="C19" s="564"/>
      <c r="D19" s="564"/>
      <c r="E19" s="564"/>
      <c r="F19" s="564"/>
      <c r="G19" s="564"/>
    </row>
  </sheetData>
  <sheetProtection/>
  <mergeCells count="10">
    <mergeCell ref="B4:F4"/>
    <mergeCell ref="A19:G19"/>
    <mergeCell ref="A18:G18"/>
    <mergeCell ref="D1:G1"/>
    <mergeCell ref="A2:G2"/>
    <mergeCell ref="A4:A5"/>
    <mergeCell ref="G4:G5"/>
    <mergeCell ref="A12:G12"/>
    <mergeCell ref="A11:B11"/>
    <mergeCell ref="D11:G11"/>
  </mergeCells>
  <printOptions/>
  <pageMargins left="1.1811023622047245" right="0.3937007874015748" top="1.1811023622047245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2"/>
  <sheetViews>
    <sheetView view="pageBreakPreview" zoomScale="60" workbookViewId="0" topLeftCell="A142">
      <selection activeCell="C143" sqref="C143"/>
    </sheetView>
  </sheetViews>
  <sheetFormatPr defaultColWidth="9.00390625" defaultRowHeight="12.75"/>
  <cols>
    <col min="1" max="1" width="6.75390625" style="25" customWidth="1"/>
    <col min="2" max="2" width="97.625" style="9" customWidth="1"/>
    <col min="3" max="3" width="19.375" style="9" customWidth="1"/>
    <col min="4" max="4" width="14.25390625" style="9" customWidth="1"/>
    <col min="5" max="5" width="11.25390625" style="9" customWidth="1"/>
    <col min="6" max="6" width="14.875" style="9" customWidth="1"/>
    <col min="7" max="7" width="9.875" style="9" hidden="1" customWidth="1"/>
    <col min="8" max="8" width="9.375" style="9" hidden="1" customWidth="1"/>
    <col min="9" max="9" width="20.00390625" style="9" customWidth="1"/>
    <col min="10" max="10" width="18.625" style="9" customWidth="1"/>
    <col min="11" max="11" width="17.25390625" style="9" customWidth="1"/>
    <col min="12" max="12" width="15.75390625" style="9" customWidth="1"/>
    <col min="13" max="13" width="16.125" style="9" customWidth="1"/>
    <col min="14" max="14" width="17.75390625" style="9" customWidth="1"/>
    <col min="15" max="15" width="18.25390625" style="9" customWidth="1"/>
    <col min="16" max="16" width="18.625" style="9" customWidth="1"/>
    <col min="17" max="17" width="17.375" style="78" customWidth="1"/>
    <col min="18" max="18" width="16.00390625" style="78" bestFit="1" customWidth="1"/>
    <col min="19" max="19" width="13.875" style="78" bestFit="1" customWidth="1"/>
    <col min="20" max="20" width="18.00390625" style="78" bestFit="1" customWidth="1"/>
    <col min="21" max="21" width="16.875" style="78" customWidth="1"/>
    <col min="22" max="22" width="12.75390625" style="78" bestFit="1" customWidth="1"/>
    <col min="23" max="23" width="12.75390625" style="9" bestFit="1" customWidth="1"/>
    <col min="24" max="16384" width="9.125" style="9" customWidth="1"/>
  </cols>
  <sheetData>
    <row r="1" spans="1:15" ht="24.75" customHeight="1">
      <c r="A1" s="184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85" t="s">
        <v>305</v>
      </c>
      <c r="O1" s="78"/>
    </row>
    <row r="2" spans="1:15" ht="30.75" customHeight="1">
      <c r="A2" s="621" t="s">
        <v>246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</row>
    <row r="3" spans="1:15" ht="28.5" customHeight="1">
      <c r="A3" s="602" t="s">
        <v>56</v>
      </c>
      <c r="B3" s="593" t="s">
        <v>60</v>
      </c>
      <c r="C3" s="593" t="s">
        <v>61</v>
      </c>
      <c r="D3" s="593" t="s">
        <v>170</v>
      </c>
      <c r="E3" s="593" t="s">
        <v>42</v>
      </c>
      <c r="F3" s="593" t="s">
        <v>57</v>
      </c>
      <c r="G3" s="593" t="s">
        <v>43</v>
      </c>
      <c r="H3" s="593"/>
      <c r="I3" s="593" t="s">
        <v>40</v>
      </c>
      <c r="J3" s="628" t="s">
        <v>58</v>
      </c>
      <c r="K3" s="629"/>
      <c r="L3" s="629"/>
      <c r="M3" s="629"/>
      <c r="N3" s="629"/>
      <c r="O3" s="630"/>
    </row>
    <row r="4" spans="1:15" ht="48" customHeight="1">
      <c r="A4" s="602"/>
      <c r="B4" s="593"/>
      <c r="C4" s="587"/>
      <c r="D4" s="587"/>
      <c r="E4" s="593"/>
      <c r="F4" s="593"/>
      <c r="G4" s="593" t="s">
        <v>44</v>
      </c>
      <c r="H4" s="593" t="s">
        <v>45</v>
      </c>
      <c r="I4" s="593"/>
      <c r="J4" s="593" t="s">
        <v>59</v>
      </c>
      <c r="K4" s="628" t="s">
        <v>41</v>
      </c>
      <c r="L4" s="629"/>
      <c r="M4" s="629"/>
      <c r="N4" s="629"/>
      <c r="O4" s="630"/>
    </row>
    <row r="5" spans="1:15" ht="33.75" customHeight="1">
      <c r="A5" s="602"/>
      <c r="B5" s="593"/>
      <c r="C5" s="587"/>
      <c r="D5" s="587"/>
      <c r="E5" s="593"/>
      <c r="F5" s="593"/>
      <c r="G5" s="593"/>
      <c r="H5" s="593"/>
      <c r="I5" s="593"/>
      <c r="J5" s="593"/>
      <c r="K5" s="125">
        <v>2020</v>
      </c>
      <c r="L5" s="125">
        <v>2021</v>
      </c>
      <c r="M5" s="125">
        <v>2022</v>
      </c>
      <c r="N5" s="432">
        <v>2023</v>
      </c>
      <c r="O5" s="125">
        <v>2024</v>
      </c>
    </row>
    <row r="6" spans="1:21" ht="31.5" customHeight="1">
      <c r="A6" s="576"/>
      <c r="B6" s="625" t="s">
        <v>54</v>
      </c>
      <c r="C6" s="625"/>
      <c r="D6" s="625"/>
      <c r="E6" s="625"/>
      <c r="F6" s="625"/>
      <c r="G6" s="10"/>
      <c r="H6" s="10"/>
      <c r="I6" s="26" t="s">
        <v>44</v>
      </c>
      <c r="J6" s="144">
        <f aca="true" t="shared" si="0" ref="J6:O6">J7+J9+J8+J10</f>
        <v>459566.7417399999</v>
      </c>
      <c r="K6" s="144">
        <f t="shared" si="0"/>
        <v>50670.95859</v>
      </c>
      <c r="L6" s="144">
        <f t="shared" si="0"/>
        <v>53522.34279000001</v>
      </c>
      <c r="M6" s="144">
        <f t="shared" si="0"/>
        <v>7645.009639999999</v>
      </c>
      <c r="N6" s="421">
        <f t="shared" si="0"/>
        <v>31440.671409999995</v>
      </c>
      <c r="O6" s="144">
        <f t="shared" si="0"/>
        <v>316287.75931</v>
      </c>
      <c r="Q6" s="205"/>
      <c r="R6" s="206"/>
      <c r="S6" s="206"/>
      <c r="T6" s="206"/>
      <c r="U6" s="206"/>
    </row>
    <row r="7" spans="1:21" ht="28.5">
      <c r="A7" s="580"/>
      <c r="B7" s="626"/>
      <c r="C7" s="657"/>
      <c r="D7" s="626"/>
      <c r="E7" s="626"/>
      <c r="F7" s="626"/>
      <c r="G7" s="10"/>
      <c r="H7" s="10"/>
      <c r="I7" s="186" t="s">
        <v>50</v>
      </c>
      <c r="J7" s="144">
        <f aca="true" t="shared" si="1" ref="J7:O7">J14+J60+J119</f>
        <v>235210.25316</v>
      </c>
      <c r="K7" s="144">
        <f t="shared" si="1"/>
        <v>7987.29816</v>
      </c>
      <c r="L7" s="144">
        <f t="shared" si="1"/>
        <v>2585.158</v>
      </c>
      <c r="M7" s="144">
        <f t="shared" si="1"/>
        <v>0</v>
      </c>
      <c r="N7" s="421">
        <f t="shared" si="1"/>
        <v>0</v>
      </c>
      <c r="O7" s="144">
        <f t="shared" si="1"/>
        <v>224637.797</v>
      </c>
      <c r="Q7" s="207"/>
      <c r="R7" s="206"/>
      <c r="S7" s="206"/>
      <c r="T7" s="206"/>
      <c r="U7" s="206"/>
    </row>
    <row r="8" spans="1:21" ht="28.5">
      <c r="A8" s="580"/>
      <c r="B8" s="626"/>
      <c r="C8" s="657"/>
      <c r="D8" s="626"/>
      <c r="E8" s="626"/>
      <c r="F8" s="626"/>
      <c r="G8" s="10"/>
      <c r="H8" s="10"/>
      <c r="I8" s="28" t="s">
        <v>125</v>
      </c>
      <c r="J8" s="144">
        <f>K8+L8+M8+N8+O8</f>
        <v>149.8</v>
      </c>
      <c r="K8" s="144">
        <f>K15+K61+K134</f>
        <v>0</v>
      </c>
      <c r="L8" s="144">
        <f>L15+L61+L134</f>
        <v>149.8</v>
      </c>
      <c r="M8" s="144">
        <f>M15+M61+M134</f>
        <v>0</v>
      </c>
      <c r="N8" s="421">
        <f>N15+N61+N134</f>
        <v>0</v>
      </c>
      <c r="O8" s="144">
        <f>O15+O61+O134</f>
        <v>0</v>
      </c>
      <c r="Q8" s="207"/>
      <c r="R8" s="206"/>
      <c r="S8" s="206"/>
      <c r="T8" s="206"/>
      <c r="U8" s="206"/>
    </row>
    <row r="9" spans="1:21" ht="24" customHeight="1">
      <c r="A9" s="580"/>
      <c r="B9" s="626"/>
      <c r="C9" s="657"/>
      <c r="D9" s="626"/>
      <c r="E9" s="626"/>
      <c r="F9" s="626"/>
      <c r="G9" s="10"/>
      <c r="H9" s="10"/>
      <c r="I9" s="28" t="s">
        <v>62</v>
      </c>
      <c r="J9" s="144">
        <f aca="true" t="shared" si="2" ref="J9:O9">J16+J62+J104+J133+J118</f>
        <v>214210.98757999996</v>
      </c>
      <c r="K9" s="144">
        <f t="shared" si="2"/>
        <v>32687.95943</v>
      </c>
      <c r="L9" s="144">
        <f t="shared" si="2"/>
        <v>50787.384790000004</v>
      </c>
      <c r="M9" s="144">
        <f t="shared" si="2"/>
        <v>7645.009639999999</v>
      </c>
      <c r="N9" s="421">
        <f t="shared" si="2"/>
        <v>31440.671409999995</v>
      </c>
      <c r="O9" s="144">
        <f t="shared" si="2"/>
        <v>91649.96230999999</v>
      </c>
      <c r="P9" s="192">
        <f>J9-'Додаток 1'!G10</f>
        <v>0</v>
      </c>
      <c r="Q9" s="207"/>
      <c r="R9" s="206"/>
      <c r="S9" s="206"/>
      <c r="T9" s="206"/>
      <c r="U9" s="206"/>
    </row>
    <row r="10" spans="1:21" ht="30.75" customHeight="1">
      <c r="A10" s="577"/>
      <c r="B10" s="635"/>
      <c r="C10" s="627"/>
      <c r="D10" s="627"/>
      <c r="E10" s="627"/>
      <c r="F10" s="627"/>
      <c r="G10" s="10"/>
      <c r="H10" s="10"/>
      <c r="I10" s="28" t="s">
        <v>37</v>
      </c>
      <c r="J10" s="144">
        <f aca="true" t="shared" si="3" ref="J10:O10">J17+J63+J123</f>
        <v>9995.701</v>
      </c>
      <c r="K10" s="144">
        <f t="shared" si="3"/>
        <v>9995.701</v>
      </c>
      <c r="L10" s="144">
        <f t="shared" si="3"/>
        <v>0</v>
      </c>
      <c r="M10" s="144">
        <f t="shared" si="3"/>
        <v>0</v>
      </c>
      <c r="N10" s="421">
        <f t="shared" si="3"/>
        <v>0</v>
      </c>
      <c r="O10" s="144">
        <f t="shared" si="3"/>
        <v>0</v>
      </c>
      <c r="Q10" s="207"/>
      <c r="R10" s="206"/>
      <c r="S10" s="206"/>
      <c r="T10" s="206"/>
      <c r="U10" s="206"/>
    </row>
    <row r="11" spans="1:15" ht="24.75" customHeight="1">
      <c r="A11" s="624" t="s">
        <v>55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</row>
    <row r="12" spans="1:21" ht="15.75" customHeight="1" hidden="1">
      <c r="A12" s="602"/>
      <c r="B12" s="576" t="s">
        <v>51</v>
      </c>
      <c r="C12" s="29"/>
      <c r="D12" s="576"/>
      <c r="E12" s="576"/>
      <c r="F12" s="576"/>
      <c r="G12" s="10" t="e">
        <f>#REF!</f>
        <v>#REF!</v>
      </c>
      <c r="H12" s="10" t="e">
        <f>#REF!</f>
        <v>#REF!</v>
      </c>
      <c r="I12" s="26" t="s">
        <v>44</v>
      </c>
      <c r="J12" s="144">
        <f aca="true" t="shared" si="4" ref="J12:O12">J16+J14+J15+J17</f>
        <v>339631.48598</v>
      </c>
      <c r="K12" s="144">
        <f t="shared" si="4"/>
        <v>9357.893059999999</v>
      </c>
      <c r="L12" s="144">
        <f t="shared" si="4"/>
        <v>38620.63726</v>
      </c>
      <c r="M12" s="144">
        <f t="shared" si="4"/>
        <v>3816.35673</v>
      </c>
      <c r="N12" s="144">
        <f t="shared" si="4"/>
        <v>2545.7429300000003</v>
      </c>
      <c r="O12" s="144">
        <f t="shared" si="4"/>
        <v>285290.85599999997</v>
      </c>
      <c r="Q12" s="263">
        <f>L12-'результат показники 3'!G6</f>
        <v>0</v>
      </c>
      <c r="R12" s="206"/>
      <c r="S12" s="206"/>
      <c r="T12" s="295"/>
      <c r="U12" s="295"/>
    </row>
    <row r="13" spans="1:21" ht="34.5" customHeight="1">
      <c r="A13" s="602"/>
      <c r="B13" s="580"/>
      <c r="C13" s="576"/>
      <c r="D13" s="580"/>
      <c r="E13" s="580"/>
      <c r="F13" s="580"/>
      <c r="G13" s="10"/>
      <c r="H13" s="10"/>
      <c r="I13" s="26" t="s">
        <v>44</v>
      </c>
      <c r="J13" s="144">
        <f aca="true" t="shared" si="5" ref="J13:O13">J14+J15+J16+J17</f>
        <v>339631.48598</v>
      </c>
      <c r="K13" s="144">
        <f t="shared" si="5"/>
        <v>9357.893059999999</v>
      </c>
      <c r="L13" s="144">
        <f t="shared" si="5"/>
        <v>38620.63726</v>
      </c>
      <c r="M13" s="144">
        <f t="shared" si="5"/>
        <v>3816.35673</v>
      </c>
      <c r="N13" s="421">
        <f t="shared" si="5"/>
        <v>2545.7429300000003</v>
      </c>
      <c r="O13" s="144">
        <f t="shared" si="5"/>
        <v>285290.85599999997</v>
      </c>
      <c r="Q13" s="263"/>
      <c r="R13" s="206"/>
      <c r="S13" s="206"/>
      <c r="T13" s="295"/>
      <c r="U13" s="295"/>
    </row>
    <row r="14" spans="1:21" ht="28.5">
      <c r="A14" s="602"/>
      <c r="B14" s="580"/>
      <c r="C14" s="657"/>
      <c r="D14" s="580"/>
      <c r="E14" s="580"/>
      <c r="F14" s="580"/>
      <c r="G14" s="10"/>
      <c r="H14" s="10"/>
      <c r="I14" s="28" t="s">
        <v>50</v>
      </c>
      <c r="J14" s="144">
        <f aca="true" t="shared" si="6" ref="J14:O14">J24+J54</f>
        <v>227222.955</v>
      </c>
      <c r="K14" s="144">
        <f t="shared" si="6"/>
        <v>0</v>
      </c>
      <c r="L14" s="144">
        <f t="shared" si="6"/>
        <v>2585.158</v>
      </c>
      <c r="M14" s="144">
        <f t="shared" si="6"/>
        <v>0</v>
      </c>
      <c r="N14" s="421">
        <f t="shared" si="6"/>
        <v>0</v>
      </c>
      <c r="O14" s="144">
        <f t="shared" si="6"/>
        <v>224637.797</v>
      </c>
      <c r="Q14" s="207"/>
      <c r="R14" s="206"/>
      <c r="S14" s="206"/>
      <c r="T14" s="295"/>
      <c r="U14" s="295"/>
    </row>
    <row r="15" spans="1:21" ht="28.5">
      <c r="A15" s="602"/>
      <c r="B15" s="580"/>
      <c r="C15" s="657"/>
      <c r="D15" s="580"/>
      <c r="E15" s="580"/>
      <c r="F15" s="580"/>
      <c r="G15" s="10"/>
      <c r="H15" s="10"/>
      <c r="I15" s="28" t="s">
        <v>125</v>
      </c>
      <c r="J15" s="144">
        <v>0</v>
      </c>
      <c r="K15" s="144">
        <v>0</v>
      </c>
      <c r="L15" s="144">
        <v>0</v>
      </c>
      <c r="M15" s="144">
        <v>0</v>
      </c>
      <c r="N15" s="421">
        <v>0</v>
      </c>
      <c r="O15" s="144">
        <v>0</v>
      </c>
      <c r="Q15" s="207"/>
      <c r="R15" s="206"/>
      <c r="S15" s="206"/>
      <c r="T15" s="295"/>
      <c r="U15" s="295"/>
    </row>
    <row r="16" spans="1:21" ht="29.25" customHeight="1">
      <c r="A16" s="602"/>
      <c r="B16" s="580"/>
      <c r="C16" s="657"/>
      <c r="D16" s="580"/>
      <c r="E16" s="580"/>
      <c r="F16" s="580"/>
      <c r="G16" s="10"/>
      <c r="H16" s="10"/>
      <c r="I16" s="28" t="s">
        <v>62</v>
      </c>
      <c r="J16" s="144">
        <f>J20+J22+J31+J37+J42+J44+J46+J50+J51+J52+J53+J56+J48+J49</f>
        <v>112408.53098</v>
      </c>
      <c r="K16" s="144">
        <f>K20+K22+K31+K37+K42+K44+K46+K50+K51+K52+K53+K56</f>
        <v>9357.893059999999</v>
      </c>
      <c r="L16" s="144">
        <f>L22+L44+L46+L48+L49+L50+L37</f>
        <v>36035.47926</v>
      </c>
      <c r="M16" s="144">
        <f>M22+M44+M46+M48+M49+M50+M37+M42+M53+M52</f>
        <v>3816.35673</v>
      </c>
      <c r="N16" s="144">
        <f>N22+N44+N46+N48+N49+N50+N37+N42+N53+N52+N56</f>
        <v>2545.7429300000003</v>
      </c>
      <c r="O16" s="144">
        <f>O22+O44+O46+O48+O49+O50+O37+O42+O53</f>
        <v>60653.059</v>
      </c>
      <c r="Q16" s="207"/>
      <c r="R16" s="206"/>
      <c r="S16" s="206"/>
      <c r="T16" s="295"/>
      <c r="U16" s="295"/>
    </row>
    <row r="17" spans="1:21" ht="29.25" customHeight="1">
      <c r="A17" s="29"/>
      <c r="B17" s="627"/>
      <c r="C17" s="627"/>
      <c r="D17" s="627"/>
      <c r="E17" s="627"/>
      <c r="F17" s="627"/>
      <c r="G17" s="10"/>
      <c r="H17" s="10"/>
      <c r="I17" s="28" t="s">
        <v>37</v>
      </c>
      <c r="J17" s="144">
        <f aca="true" t="shared" si="7" ref="J17:O17">J23</f>
        <v>0</v>
      </c>
      <c r="K17" s="144">
        <f t="shared" si="7"/>
        <v>0</v>
      </c>
      <c r="L17" s="144">
        <f t="shared" si="7"/>
        <v>0</v>
      </c>
      <c r="M17" s="144">
        <f t="shared" si="7"/>
        <v>0</v>
      </c>
      <c r="N17" s="421">
        <f t="shared" si="7"/>
        <v>0</v>
      </c>
      <c r="O17" s="144">
        <f t="shared" si="7"/>
        <v>0</v>
      </c>
      <c r="Q17" s="207"/>
      <c r="R17" s="206"/>
      <c r="S17" s="206"/>
      <c r="T17" s="295"/>
      <c r="U17" s="295"/>
    </row>
    <row r="18" spans="1:15" ht="24" customHeight="1" hidden="1">
      <c r="A18" s="580"/>
      <c r="B18" s="136" t="s">
        <v>3</v>
      </c>
      <c r="C18" s="71"/>
      <c r="D18" s="194"/>
      <c r="E18" s="29"/>
      <c r="F18" s="190"/>
      <c r="G18" s="10"/>
      <c r="H18" s="10"/>
      <c r="I18" s="8"/>
      <c r="J18" s="144">
        <f>K18+L18+M18</f>
        <v>784</v>
      </c>
      <c r="K18" s="69"/>
      <c r="L18" s="130">
        <v>117</v>
      </c>
      <c r="M18" s="130">
        <v>667</v>
      </c>
      <c r="N18" s="395"/>
      <c r="O18" s="130"/>
    </row>
    <row r="19" spans="1:15" ht="24" customHeight="1" hidden="1">
      <c r="A19" s="580"/>
      <c r="B19" s="136" t="s">
        <v>49</v>
      </c>
      <c r="C19" s="71"/>
      <c r="D19" s="194"/>
      <c r="E19" s="29"/>
      <c r="F19" s="190"/>
      <c r="G19" s="10"/>
      <c r="H19" s="10"/>
      <c r="I19" s="8"/>
      <c r="J19" s="144">
        <f>K19+L19+M19</f>
        <v>224</v>
      </c>
      <c r="K19" s="69"/>
      <c r="L19" s="130"/>
      <c r="M19" s="130">
        <v>224</v>
      </c>
      <c r="N19" s="395"/>
      <c r="O19" s="130"/>
    </row>
    <row r="20" spans="1:15" ht="35.25" customHeight="1" hidden="1">
      <c r="A20" s="580"/>
      <c r="B20" s="168" t="s">
        <v>116</v>
      </c>
      <c r="C20" s="71">
        <v>30</v>
      </c>
      <c r="D20" s="71">
        <v>30</v>
      </c>
      <c r="E20" s="125"/>
      <c r="F20" s="622" t="s">
        <v>97</v>
      </c>
      <c r="G20" s="10"/>
      <c r="H20" s="10"/>
      <c r="I20" s="8" t="s">
        <v>62</v>
      </c>
      <c r="J20" s="144">
        <f>K20+L20+M20</f>
        <v>0</v>
      </c>
      <c r="K20" s="69"/>
      <c r="L20" s="130"/>
      <c r="M20" s="130"/>
      <c r="N20" s="395"/>
      <c r="O20" s="130"/>
    </row>
    <row r="21" spans="1:16" ht="30.75" customHeight="1" hidden="1">
      <c r="A21" s="577"/>
      <c r="B21" s="195" t="s">
        <v>94</v>
      </c>
      <c r="C21" s="71">
        <v>8</v>
      </c>
      <c r="D21" s="71">
        <v>8</v>
      </c>
      <c r="E21" s="29"/>
      <c r="F21" s="623"/>
      <c r="G21" s="10"/>
      <c r="H21" s="10"/>
      <c r="I21" s="8" t="s">
        <v>62</v>
      </c>
      <c r="J21" s="144">
        <f>K21+L21+M21</f>
        <v>0</v>
      </c>
      <c r="K21" s="69"/>
      <c r="L21" s="130"/>
      <c r="M21" s="130"/>
      <c r="N21" s="395"/>
      <c r="O21" s="130"/>
      <c r="P21" s="193" t="e">
        <f>P22-K22</f>
        <v>#VALUE!</v>
      </c>
    </row>
    <row r="22" spans="1:20" ht="32.25" customHeight="1">
      <c r="A22" s="576" t="s">
        <v>65</v>
      </c>
      <c r="B22" s="631" t="s">
        <v>228</v>
      </c>
      <c r="C22" s="651">
        <v>262619.043</v>
      </c>
      <c r="D22" s="651">
        <f>D27+D28+D30+D26-D29+11795.285+694.492</f>
        <v>13010.701</v>
      </c>
      <c r="E22" s="576" t="s">
        <v>291</v>
      </c>
      <c r="F22" s="585" t="s">
        <v>31</v>
      </c>
      <c r="G22" s="7"/>
      <c r="H22" s="7"/>
      <c r="I22" s="8" t="s">
        <v>62</v>
      </c>
      <c r="J22" s="144">
        <f>K22+L22+M22+N22+O22</f>
        <v>65254.43644</v>
      </c>
      <c r="K22" s="130">
        <v>8900.14044</v>
      </c>
      <c r="L22" s="130">
        <v>15913.83</v>
      </c>
      <c r="M22" s="130"/>
      <c r="N22" s="395"/>
      <c r="O22" s="395">
        <v>40440.466</v>
      </c>
      <c r="P22" s="196" t="s">
        <v>227</v>
      </c>
      <c r="Q22" s="273"/>
      <c r="R22" s="274">
        <f>C22-D22-J22-J23-J24</f>
        <v>-0.00043999997433274984</v>
      </c>
      <c r="S22" s="275"/>
      <c r="T22" s="534">
        <v>222209.214</v>
      </c>
    </row>
    <row r="23" spans="1:21" ht="31.5" customHeight="1">
      <c r="A23" s="580"/>
      <c r="B23" s="632"/>
      <c r="C23" s="652"/>
      <c r="D23" s="652"/>
      <c r="E23" s="580"/>
      <c r="F23" s="600"/>
      <c r="G23" s="7"/>
      <c r="H23" s="7"/>
      <c r="I23" s="8" t="s">
        <v>37</v>
      </c>
      <c r="J23" s="144">
        <f aca="true" t="shared" si="8" ref="J23:J43">K23+L23+M23+N23+O23</f>
        <v>0</v>
      </c>
      <c r="K23" s="130"/>
      <c r="L23" s="130"/>
      <c r="M23" s="130"/>
      <c r="N23" s="395"/>
      <c r="O23" s="130"/>
      <c r="P23" s="276">
        <v>20000</v>
      </c>
      <c r="Q23" s="92">
        <f>K22+L22+M22+L24+M24+D22</f>
        <v>40409.829439999994</v>
      </c>
      <c r="R23" s="277">
        <f>Q23-C22</f>
        <v>-222209.21356</v>
      </c>
      <c r="S23" s="277"/>
      <c r="U23" s="197"/>
    </row>
    <row r="24" spans="1:21" ht="36" customHeight="1">
      <c r="A24" s="580"/>
      <c r="B24" s="632"/>
      <c r="C24" s="652"/>
      <c r="D24" s="652"/>
      <c r="E24" s="580"/>
      <c r="F24" s="600"/>
      <c r="G24" s="7"/>
      <c r="H24" s="7"/>
      <c r="I24" s="8" t="s">
        <v>50</v>
      </c>
      <c r="J24" s="144">
        <f t="shared" si="8"/>
        <v>184353.906</v>
      </c>
      <c r="K24" s="278"/>
      <c r="L24" s="278">
        <v>2585.158</v>
      </c>
      <c r="M24" s="130"/>
      <c r="N24" s="395"/>
      <c r="O24" s="395">
        <v>181768.748</v>
      </c>
      <c r="P24" s="192">
        <v>25750</v>
      </c>
      <c r="R24" s="197"/>
      <c r="U24" s="197"/>
    </row>
    <row r="25" spans="1:21" ht="29.25" customHeight="1">
      <c r="A25" s="580"/>
      <c r="B25" s="633"/>
      <c r="C25" s="653"/>
      <c r="D25" s="653"/>
      <c r="E25" s="580"/>
      <c r="F25" s="600"/>
      <c r="G25" s="7"/>
      <c r="H25" s="7"/>
      <c r="I25" s="8" t="s">
        <v>62</v>
      </c>
      <c r="J25" s="144">
        <f t="shared" si="8"/>
        <v>0</v>
      </c>
      <c r="K25" s="278"/>
      <c r="L25" s="278"/>
      <c r="M25" s="130"/>
      <c r="N25" s="395"/>
      <c r="O25" s="395"/>
      <c r="P25" s="192"/>
      <c r="R25" s="197"/>
      <c r="U25" s="197"/>
    </row>
    <row r="26" spans="1:21" ht="29.25" customHeight="1">
      <c r="A26" s="580"/>
      <c r="B26" s="136" t="s">
        <v>69</v>
      </c>
      <c r="C26" s="80">
        <v>430.847</v>
      </c>
      <c r="D26" s="80">
        <v>363.843</v>
      </c>
      <c r="E26" s="580"/>
      <c r="F26" s="600"/>
      <c r="G26" s="7"/>
      <c r="H26" s="7"/>
      <c r="I26" s="8" t="s">
        <v>62</v>
      </c>
      <c r="J26" s="144">
        <f t="shared" si="8"/>
        <v>0</v>
      </c>
      <c r="K26" s="278"/>
      <c r="L26" s="278"/>
      <c r="M26" s="130"/>
      <c r="N26" s="395"/>
      <c r="O26" s="395"/>
      <c r="P26" s="192"/>
      <c r="R26" s="197"/>
      <c r="U26" s="197"/>
    </row>
    <row r="27" spans="1:21" ht="33.75" customHeight="1" hidden="1">
      <c r="A27" s="580"/>
      <c r="B27" s="136" t="s">
        <v>140</v>
      </c>
      <c r="C27" s="80">
        <v>42.977</v>
      </c>
      <c r="D27" s="80">
        <v>41.68</v>
      </c>
      <c r="E27" s="580"/>
      <c r="F27" s="600"/>
      <c r="G27" s="7"/>
      <c r="H27" s="7"/>
      <c r="I27" s="8" t="s">
        <v>62</v>
      </c>
      <c r="J27" s="144">
        <f t="shared" si="8"/>
        <v>0</v>
      </c>
      <c r="K27" s="130"/>
      <c r="L27" s="130"/>
      <c r="M27" s="130"/>
      <c r="N27" s="395"/>
      <c r="O27" s="395"/>
      <c r="Q27" s="92"/>
      <c r="U27" s="197"/>
    </row>
    <row r="28" spans="1:21" ht="33.75" customHeight="1" hidden="1">
      <c r="A28" s="580"/>
      <c r="B28" s="136" t="s">
        <v>141</v>
      </c>
      <c r="C28" s="80">
        <v>1312.989</v>
      </c>
      <c r="D28" s="80">
        <f>115.401</f>
        <v>115.401</v>
      </c>
      <c r="E28" s="580"/>
      <c r="F28" s="600"/>
      <c r="G28" s="7"/>
      <c r="H28" s="7"/>
      <c r="I28" s="8" t="s">
        <v>62</v>
      </c>
      <c r="J28" s="144">
        <f t="shared" si="8"/>
        <v>1274.02525</v>
      </c>
      <c r="K28" s="130">
        <v>76.43725</v>
      </c>
      <c r="L28" s="166">
        <f>C28-D28</f>
        <v>1197.588</v>
      </c>
      <c r="M28" s="130"/>
      <c r="N28" s="395"/>
      <c r="O28" s="395"/>
      <c r="P28" s="163"/>
      <c r="U28" s="197"/>
    </row>
    <row r="29" spans="1:21" ht="33.75" customHeight="1" hidden="1">
      <c r="A29" s="580"/>
      <c r="B29" s="136" t="s">
        <v>142</v>
      </c>
      <c r="C29" s="80">
        <v>165.816</v>
      </c>
      <c r="D29" s="80">
        <v>0</v>
      </c>
      <c r="E29" s="580"/>
      <c r="F29" s="600"/>
      <c r="G29" s="7"/>
      <c r="H29" s="7"/>
      <c r="I29" s="8" t="s">
        <v>62</v>
      </c>
      <c r="J29" s="144">
        <f t="shared" si="8"/>
        <v>165.816</v>
      </c>
      <c r="K29" s="130">
        <v>0</v>
      </c>
      <c r="L29" s="166">
        <f>C29-D29</f>
        <v>165.816</v>
      </c>
      <c r="M29" s="130"/>
      <c r="N29" s="395"/>
      <c r="O29" s="395"/>
      <c r="P29" s="163"/>
      <c r="U29" s="197"/>
    </row>
    <row r="30" spans="1:21" ht="33.75" customHeight="1">
      <c r="A30" s="577"/>
      <c r="B30" s="136" t="s">
        <v>296</v>
      </c>
      <c r="C30" s="80">
        <f>J30</f>
        <v>1757.63791</v>
      </c>
      <c r="D30" s="80">
        <v>0</v>
      </c>
      <c r="E30" s="577"/>
      <c r="F30" s="586"/>
      <c r="G30" s="7"/>
      <c r="H30" s="7"/>
      <c r="I30" s="8" t="s">
        <v>62</v>
      </c>
      <c r="J30" s="144">
        <f>K30+L30+M30+N30+O30</f>
        <v>1757.63791</v>
      </c>
      <c r="K30" s="130">
        <v>549.5604</v>
      </c>
      <c r="L30" s="166"/>
      <c r="M30" s="130"/>
      <c r="N30" s="395"/>
      <c r="O30" s="395">
        <v>1208.07751</v>
      </c>
      <c r="P30" s="335"/>
      <c r="S30" s="365">
        <f>J22+J24+D22</f>
        <v>262619.04344</v>
      </c>
      <c r="U30" s="197"/>
    </row>
    <row r="31" spans="1:21" ht="56.25" customHeight="1">
      <c r="A31" s="576" t="s">
        <v>46</v>
      </c>
      <c r="B31" s="143" t="s">
        <v>159</v>
      </c>
      <c r="C31" s="105">
        <v>340.908</v>
      </c>
      <c r="D31" s="80">
        <f>D32</f>
        <v>0</v>
      </c>
      <c r="E31" s="576" t="s">
        <v>119</v>
      </c>
      <c r="F31" s="585" t="s">
        <v>29</v>
      </c>
      <c r="G31" s="7"/>
      <c r="H31" s="7"/>
      <c r="I31" s="589" t="s">
        <v>62</v>
      </c>
      <c r="J31" s="144">
        <f t="shared" si="8"/>
        <v>340.90762</v>
      </c>
      <c r="K31" s="130">
        <f>K32</f>
        <v>340.90762</v>
      </c>
      <c r="L31" s="130"/>
      <c r="M31" s="130"/>
      <c r="N31" s="395"/>
      <c r="O31" s="395"/>
      <c r="P31" s="104"/>
      <c r="U31" s="197"/>
    </row>
    <row r="32" spans="1:21" ht="26.25" customHeight="1">
      <c r="A32" s="580"/>
      <c r="B32" s="136" t="s">
        <v>69</v>
      </c>
      <c r="C32" s="105">
        <f>J32</f>
        <v>340.90762</v>
      </c>
      <c r="D32" s="80">
        <v>0</v>
      </c>
      <c r="E32" s="580"/>
      <c r="F32" s="600"/>
      <c r="G32" s="7"/>
      <c r="H32" s="7"/>
      <c r="I32" s="597"/>
      <c r="J32" s="144">
        <f t="shared" si="8"/>
        <v>340.90762</v>
      </c>
      <c r="K32" s="130">
        <v>340.90762</v>
      </c>
      <c r="L32" s="167"/>
      <c r="M32" s="167"/>
      <c r="N32" s="462"/>
      <c r="O32" s="462"/>
      <c r="P32" s="104"/>
      <c r="U32" s="197"/>
    </row>
    <row r="33" spans="1:21" ht="9" customHeight="1" hidden="1">
      <c r="A33" s="580"/>
      <c r="B33" s="136" t="s">
        <v>3</v>
      </c>
      <c r="C33" s="105">
        <v>324.264</v>
      </c>
      <c r="D33" s="12"/>
      <c r="E33" s="580"/>
      <c r="F33" s="600"/>
      <c r="G33" s="7"/>
      <c r="H33" s="7"/>
      <c r="I33" s="597"/>
      <c r="J33" s="144">
        <f t="shared" si="8"/>
        <v>324.264</v>
      </c>
      <c r="K33" s="130"/>
      <c r="L33" s="130">
        <v>246.9</v>
      </c>
      <c r="M33" s="69">
        <f>C33-L33</f>
        <v>77.364</v>
      </c>
      <c r="N33" s="463"/>
      <c r="O33" s="463"/>
      <c r="P33" s="104"/>
      <c r="U33" s="197"/>
    </row>
    <row r="34" spans="1:21" ht="15" customHeight="1" hidden="1">
      <c r="A34" s="577"/>
      <c r="B34" s="136" t="s">
        <v>49</v>
      </c>
      <c r="C34" s="105">
        <v>48.3576</v>
      </c>
      <c r="D34" s="12"/>
      <c r="E34" s="577"/>
      <c r="F34" s="586"/>
      <c r="G34" s="7"/>
      <c r="H34" s="7"/>
      <c r="I34" s="590"/>
      <c r="J34" s="144">
        <f t="shared" si="8"/>
        <v>48.3576</v>
      </c>
      <c r="K34" s="130"/>
      <c r="L34" s="130"/>
      <c r="M34" s="69">
        <f>C34-L34</f>
        <v>48.3576</v>
      </c>
      <c r="N34" s="464"/>
      <c r="O34" s="464"/>
      <c r="P34" s="104"/>
      <c r="U34" s="197"/>
    </row>
    <row r="35" spans="1:21" ht="24" customHeight="1" hidden="1">
      <c r="A35" s="580"/>
      <c r="B35" s="136" t="s">
        <v>3</v>
      </c>
      <c r="C35" s="105">
        <f>J35</f>
        <v>292</v>
      </c>
      <c r="D35" s="12"/>
      <c r="E35" s="580"/>
      <c r="F35" s="600"/>
      <c r="G35" s="7"/>
      <c r="H35" s="7"/>
      <c r="I35" s="597"/>
      <c r="J35" s="144">
        <f t="shared" si="8"/>
        <v>292</v>
      </c>
      <c r="K35" s="130"/>
      <c r="L35" s="130"/>
      <c r="M35" s="130">
        <v>292</v>
      </c>
      <c r="N35" s="395"/>
      <c r="O35" s="395"/>
      <c r="P35" s="104"/>
      <c r="U35" s="197"/>
    </row>
    <row r="36" spans="1:21" ht="19.5" customHeight="1" hidden="1">
      <c r="A36" s="577"/>
      <c r="B36" s="136" t="s">
        <v>49</v>
      </c>
      <c r="C36" s="105">
        <f>J36</f>
        <v>84</v>
      </c>
      <c r="D36" s="12"/>
      <c r="E36" s="577"/>
      <c r="F36" s="586"/>
      <c r="G36" s="7"/>
      <c r="H36" s="7"/>
      <c r="I36" s="590"/>
      <c r="J36" s="144">
        <f t="shared" si="8"/>
        <v>84</v>
      </c>
      <c r="K36" s="130"/>
      <c r="L36" s="130"/>
      <c r="M36" s="130">
        <v>84</v>
      </c>
      <c r="N36" s="395"/>
      <c r="O36" s="395"/>
      <c r="P36" s="104"/>
      <c r="U36" s="197"/>
    </row>
    <row r="37" spans="1:21" ht="53.25" customHeight="1">
      <c r="A37" s="576" t="s">
        <v>47</v>
      </c>
      <c r="B37" s="72" t="s">
        <v>139</v>
      </c>
      <c r="C37" s="105">
        <v>11788.572</v>
      </c>
      <c r="D37" s="80" t="e">
        <f>D38+D39+D40+D41+#REF!</f>
        <v>#REF!</v>
      </c>
      <c r="E37" s="576" t="s">
        <v>120</v>
      </c>
      <c r="F37" s="585" t="s">
        <v>29</v>
      </c>
      <c r="G37" s="7"/>
      <c r="H37" s="7"/>
      <c r="I37" s="589" t="s">
        <v>62</v>
      </c>
      <c r="J37" s="144">
        <f t="shared" si="8"/>
        <v>11527.40595</v>
      </c>
      <c r="K37" s="130">
        <v>116.845</v>
      </c>
      <c r="L37" s="130">
        <v>9111.19095</v>
      </c>
      <c r="M37" s="130">
        <v>2299.37</v>
      </c>
      <c r="N37" s="462"/>
      <c r="O37" s="462"/>
      <c r="P37" s="162"/>
      <c r="U37" s="197"/>
    </row>
    <row r="38" spans="1:21" ht="19.5" customHeight="1">
      <c r="A38" s="580"/>
      <c r="B38" s="136" t="s">
        <v>69</v>
      </c>
      <c r="C38" s="105">
        <v>378.011</v>
      </c>
      <c r="D38" s="80">
        <f>261.1656</f>
        <v>261.1656</v>
      </c>
      <c r="E38" s="580"/>
      <c r="F38" s="600"/>
      <c r="G38" s="7"/>
      <c r="H38" s="7"/>
      <c r="I38" s="597"/>
      <c r="J38" s="144">
        <f t="shared" si="8"/>
        <v>116.845</v>
      </c>
      <c r="K38" s="130">
        <v>116.845</v>
      </c>
      <c r="L38" s="130"/>
      <c r="M38" s="167"/>
      <c r="N38" s="462"/>
      <c r="O38" s="462"/>
      <c r="P38" s="354">
        <v>378010.52</v>
      </c>
      <c r="U38" s="197"/>
    </row>
    <row r="39" spans="1:21" ht="23.25" customHeight="1" hidden="1">
      <c r="A39" s="580"/>
      <c r="B39" s="136" t="s">
        <v>3</v>
      </c>
      <c r="C39" s="105">
        <v>117.916</v>
      </c>
      <c r="D39" s="80"/>
      <c r="E39" s="580"/>
      <c r="F39" s="600"/>
      <c r="G39" s="7"/>
      <c r="H39" s="7"/>
      <c r="I39" s="597"/>
      <c r="J39" s="144">
        <f t="shared" si="8"/>
        <v>117.916</v>
      </c>
      <c r="K39" s="130"/>
      <c r="L39" s="130">
        <v>117.916</v>
      </c>
      <c r="M39" s="167"/>
      <c r="N39" s="465"/>
      <c r="O39" s="465"/>
      <c r="P39" s="126"/>
      <c r="U39" s="197"/>
    </row>
    <row r="40" spans="1:21" ht="23.25" customHeight="1" hidden="1">
      <c r="A40" s="580"/>
      <c r="B40" s="136" t="s">
        <v>146</v>
      </c>
      <c r="C40" s="105">
        <v>31.755</v>
      </c>
      <c r="D40" s="80"/>
      <c r="E40" s="580"/>
      <c r="F40" s="600"/>
      <c r="G40" s="7"/>
      <c r="H40" s="7"/>
      <c r="I40" s="597"/>
      <c r="J40" s="144">
        <f t="shared" si="8"/>
        <v>31.755</v>
      </c>
      <c r="K40" s="130"/>
      <c r="L40" s="130">
        <v>31.755</v>
      </c>
      <c r="M40" s="167"/>
      <c r="N40" s="465"/>
      <c r="O40" s="465"/>
      <c r="P40" s="126"/>
      <c r="U40" s="197"/>
    </row>
    <row r="41" spans="1:21" ht="23.25" customHeight="1" hidden="1">
      <c r="A41" s="580"/>
      <c r="B41" s="169" t="s">
        <v>147</v>
      </c>
      <c r="C41" s="105">
        <v>15.878</v>
      </c>
      <c r="D41" s="80"/>
      <c r="E41" s="580"/>
      <c r="F41" s="600"/>
      <c r="G41" s="7"/>
      <c r="H41" s="7"/>
      <c r="I41" s="597"/>
      <c r="J41" s="144">
        <f t="shared" si="8"/>
        <v>15.874</v>
      </c>
      <c r="K41" s="130"/>
      <c r="L41" s="130">
        <v>15.874</v>
      </c>
      <c r="M41" s="167"/>
      <c r="N41" s="465"/>
      <c r="O41" s="465"/>
      <c r="P41" s="126"/>
      <c r="U41" s="197"/>
    </row>
    <row r="42" spans="1:21" ht="43.5" customHeight="1">
      <c r="A42" s="576" t="s">
        <v>48</v>
      </c>
      <c r="B42" s="72" t="s">
        <v>176</v>
      </c>
      <c r="C42" s="105">
        <v>8400</v>
      </c>
      <c r="D42" s="80"/>
      <c r="E42" s="576" t="s">
        <v>241</v>
      </c>
      <c r="F42" s="585" t="s">
        <v>29</v>
      </c>
      <c r="G42" s="7"/>
      <c r="H42" s="7"/>
      <c r="I42" s="589" t="s">
        <v>62</v>
      </c>
      <c r="J42" s="144">
        <f t="shared" si="8"/>
        <v>8400</v>
      </c>
      <c r="K42" s="130"/>
      <c r="L42" s="130"/>
      <c r="M42" s="167"/>
      <c r="N42" s="462"/>
      <c r="O42" s="462">
        <v>8400</v>
      </c>
      <c r="P42" s="126"/>
      <c r="U42" s="197"/>
    </row>
    <row r="43" spans="1:21" ht="23.25" customHeight="1">
      <c r="A43" s="577"/>
      <c r="B43" s="136" t="s">
        <v>69</v>
      </c>
      <c r="C43" s="105">
        <f>J43</f>
        <v>430</v>
      </c>
      <c r="D43" s="80"/>
      <c r="E43" s="577"/>
      <c r="F43" s="586"/>
      <c r="G43" s="7"/>
      <c r="H43" s="7"/>
      <c r="I43" s="590"/>
      <c r="J43" s="144">
        <f t="shared" si="8"/>
        <v>430</v>
      </c>
      <c r="K43" s="130"/>
      <c r="L43" s="130"/>
      <c r="M43" s="167"/>
      <c r="N43" s="462"/>
      <c r="O43" s="462">
        <v>430</v>
      </c>
      <c r="P43" s="126"/>
      <c r="U43" s="197"/>
    </row>
    <row r="44" spans="1:21" ht="53.25" customHeight="1">
      <c r="A44" s="576" t="s">
        <v>66</v>
      </c>
      <c r="B44" s="264" t="s">
        <v>163</v>
      </c>
      <c r="C44" s="105">
        <v>10200</v>
      </c>
      <c r="D44" s="80"/>
      <c r="E44" s="576" t="s">
        <v>292</v>
      </c>
      <c r="F44" s="585" t="s">
        <v>29</v>
      </c>
      <c r="G44" s="7"/>
      <c r="H44" s="7"/>
      <c r="I44" s="589" t="s">
        <v>62</v>
      </c>
      <c r="J44" s="144">
        <f>K44+L44+M44+N44+O44</f>
        <v>280</v>
      </c>
      <c r="K44" s="130"/>
      <c r="L44" s="130">
        <v>280</v>
      </c>
      <c r="M44" s="130"/>
      <c r="N44" s="395"/>
      <c r="O44" s="395"/>
      <c r="P44" s="162"/>
      <c r="U44" s="197"/>
    </row>
    <row r="45" spans="1:21" ht="23.25" customHeight="1">
      <c r="A45" s="577"/>
      <c r="B45" s="504" t="s">
        <v>172</v>
      </c>
      <c r="C45" s="105">
        <f>D45+J45</f>
        <v>280.0001</v>
      </c>
      <c r="D45" s="80"/>
      <c r="E45" s="577"/>
      <c r="F45" s="586"/>
      <c r="G45" s="7"/>
      <c r="H45" s="7"/>
      <c r="I45" s="590"/>
      <c r="J45" s="144">
        <f>K45+L45+M45+N45+O45</f>
        <v>280.0001</v>
      </c>
      <c r="K45" s="130"/>
      <c r="L45" s="130">
        <v>280.0001</v>
      </c>
      <c r="M45" s="172"/>
      <c r="N45" s="395"/>
      <c r="O45" s="397"/>
      <c r="P45" s="126"/>
      <c r="U45" s="197"/>
    </row>
    <row r="46" spans="1:22" ht="42" customHeight="1">
      <c r="A46" s="576" t="s">
        <v>67</v>
      </c>
      <c r="B46" s="72" t="s">
        <v>177</v>
      </c>
      <c r="C46" s="105">
        <v>9567.592</v>
      </c>
      <c r="D46" s="80"/>
      <c r="E46" s="576" t="s">
        <v>121</v>
      </c>
      <c r="F46" s="30" t="s">
        <v>29</v>
      </c>
      <c r="G46" s="7"/>
      <c r="H46" s="7"/>
      <c r="I46" s="8" t="s">
        <v>62</v>
      </c>
      <c r="J46" s="144">
        <f aca="true" t="shared" si="9" ref="J46:J51">K46+L46+M46</f>
        <v>9567.592</v>
      </c>
      <c r="K46" s="130"/>
      <c r="L46" s="130">
        <v>9567.592</v>
      </c>
      <c r="M46" s="167"/>
      <c r="N46" s="462"/>
      <c r="O46" s="462"/>
      <c r="P46" s="209"/>
      <c r="Q46" s="9"/>
      <c r="R46" s="9"/>
      <c r="S46" s="9"/>
      <c r="T46" s="9"/>
      <c r="U46" s="296"/>
      <c r="V46" s="9"/>
    </row>
    <row r="47" spans="1:21" ht="23.25" customHeight="1">
      <c r="A47" s="577"/>
      <c r="B47" s="136" t="s">
        <v>172</v>
      </c>
      <c r="C47" s="105">
        <f>D47+J47</f>
        <v>400</v>
      </c>
      <c r="D47" s="80"/>
      <c r="E47" s="577"/>
      <c r="F47" s="30"/>
      <c r="G47" s="7"/>
      <c r="H47" s="7"/>
      <c r="I47" s="8"/>
      <c r="J47" s="144">
        <f t="shared" si="9"/>
        <v>400</v>
      </c>
      <c r="K47" s="130"/>
      <c r="L47" s="130">
        <v>400</v>
      </c>
      <c r="M47" s="167"/>
      <c r="N47" s="462"/>
      <c r="O47" s="462"/>
      <c r="P47" s="126"/>
      <c r="U47" s="197"/>
    </row>
    <row r="48" spans="1:21" ht="57" customHeight="1">
      <c r="A48" s="536" t="s">
        <v>138</v>
      </c>
      <c r="B48" s="537" t="s">
        <v>351</v>
      </c>
      <c r="C48" s="538">
        <v>1427</v>
      </c>
      <c r="D48" s="539"/>
      <c r="E48" s="536" t="s">
        <v>267</v>
      </c>
      <c r="F48" s="540" t="s">
        <v>29</v>
      </c>
      <c r="G48" s="427"/>
      <c r="H48" s="427"/>
      <c r="I48" s="541" t="s">
        <v>62</v>
      </c>
      <c r="J48" s="138">
        <f>K48+L48+M48+N48+O48</f>
        <v>415.64368</v>
      </c>
      <c r="K48" s="140"/>
      <c r="L48" s="140">
        <v>415.64368</v>
      </c>
      <c r="M48" s="140"/>
      <c r="N48" s="395"/>
      <c r="O48" s="462"/>
      <c r="P48" s="126"/>
      <c r="U48" s="197"/>
    </row>
    <row r="49" spans="1:21" ht="54" customHeight="1">
      <c r="A49" s="536" t="s">
        <v>158</v>
      </c>
      <c r="B49" s="537" t="s">
        <v>352</v>
      </c>
      <c r="C49" s="538">
        <v>1886</v>
      </c>
      <c r="D49" s="539"/>
      <c r="E49" s="536" t="s">
        <v>267</v>
      </c>
      <c r="F49" s="540" t="s">
        <v>29</v>
      </c>
      <c r="G49" s="427"/>
      <c r="H49" s="427"/>
      <c r="I49" s="541" t="s">
        <v>62</v>
      </c>
      <c r="J49" s="138">
        <f>K49+L49+M49+N49+O49</f>
        <v>547.22263</v>
      </c>
      <c r="K49" s="140"/>
      <c r="L49" s="140">
        <v>547.22263</v>
      </c>
      <c r="M49" s="140"/>
      <c r="N49" s="395"/>
      <c r="O49" s="462"/>
      <c r="P49" s="126"/>
      <c r="U49" s="197"/>
    </row>
    <row r="50" spans="1:21" ht="52.5" customHeight="1">
      <c r="A50" s="29" t="s">
        <v>160</v>
      </c>
      <c r="B50" s="72" t="s">
        <v>293</v>
      </c>
      <c r="C50" s="105">
        <f>J50</f>
        <v>982.46</v>
      </c>
      <c r="D50" s="80"/>
      <c r="E50" s="29" t="s">
        <v>267</v>
      </c>
      <c r="F50" s="30" t="s">
        <v>29</v>
      </c>
      <c r="G50" s="7"/>
      <c r="H50" s="7"/>
      <c r="I50" s="8" t="s">
        <v>62</v>
      </c>
      <c r="J50" s="144">
        <f>K50+L50+M50+N50+O50</f>
        <v>982.46</v>
      </c>
      <c r="K50" s="130"/>
      <c r="L50" s="130">
        <v>200</v>
      </c>
      <c r="M50" s="69"/>
      <c r="N50" s="452">
        <v>782.46</v>
      </c>
      <c r="O50" s="452"/>
      <c r="P50" s="126"/>
      <c r="U50" s="197"/>
    </row>
    <row r="51" spans="1:21" ht="40.5" customHeight="1" hidden="1">
      <c r="A51" s="29" t="s">
        <v>222</v>
      </c>
      <c r="B51" s="72" t="s">
        <v>253</v>
      </c>
      <c r="C51" s="376">
        <f>J51</f>
        <v>0</v>
      </c>
      <c r="D51" s="204"/>
      <c r="E51" s="165" t="s">
        <v>121</v>
      </c>
      <c r="F51" s="160" t="s">
        <v>29</v>
      </c>
      <c r="G51" s="183"/>
      <c r="H51" s="183"/>
      <c r="I51" s="161" t="s">
        <v>62</v>
      </c>
      <c r="J51" s="377">
        <f t="shared" si="9"/>
        <v>0</v>
      </c>
      <c r="K51" s="279"/>
      <c r="L51" s="279"/>
      <c r="M51" s="293"/>
      <c r="N51" s="466"/>
      <c r="O51" s="466"/>
      <c r="P51" s="126"/>
      <c r="U51" s="197"/>
    </row>
    <row r="52" spans="1:21" ht="69" customHeight="1">
      <c r="A52" s="29" t="s">
        <v>161</v>
      </c>
      <c r="B52" s="72" t="s">
        <v>264</v>
      </c>
      <c r="C52" s="105">
        <v>2524.014</v>
      </c>
      <c r="D52" s="80"/>
      <c r="E52" s="165" t="s">
        <v>238</v>
      </c>
      <c r="F52" s="160" t="s">
        <v>29</v>
      </c>
      <c r="G52" s="7"/>
      <c r="H52" s="7"/>
      <c r="I52" s="161" t="s">
        <v>62</v>
      </c>
      <c r="J52" s="144">
        <f aca="true" t="shared" si="10" ref="J52:J57">K52+L52+M52+N52+O52</f>
        <v>2524.014</v>
      </c>
      <c r="K52" s="130"/>
      <c r="L52" s="130"/>
      <c r="M52" s="69">
        <v>1516.98673</v>
      </c>
      <c r="N52" s="452">
        <f>C52-M52</f>
        <v>1007.02727</v>
      </c>
      <c r="O52" s="462"/>
      <c r="P52" s="126"/>
      <c r="U52" s="197"/>
    </row>
    <row r="53" spans="1:21" ht="43.5" customHeight="1">
      <c r="A53" s="576" t="s">
        <v>164</v>
      </c>
      <c r="B53" s="638" t="s">
        <v>263</v>
      </c>
      <c r="C53" s="598">
        <v>54681.642</v>
      </c>
      <c r="D53" s="583"/>
      <c r="E53" s="610" t="s">
        <v>343</v>
      </c>
      <c r="F53" s="613" t="s">
        <v>29</v>
      </c>
      <c r="G53" s="450"/>
      <c r="H53" s="450"/>
      <c r="I53" s="451" t="s">
        <v>62</v>
      </c>
      <c r="J53" s="421">
        <f t="shared" si="10"/>
        <v>11812.593</v>
      </c>
      <c r="K53" s="395"/>
      <c r="L53" s="395"/>
      <c r="M53" s="452"/>
      <c r="N53" s="452"/>
      <c r="O53" s="452">
        <v>11812.593</v>
      </c>
      <c r="P53" s="394">
        <v>20</v>
      </c>
      <c r="Q53" s="272">
        <v>54681642</v>
      </c>
      <c r="R53" s="272">
        <v>11812593</v>
      </c>
      <c r="S53" s="272"/>
      <c r="U53" s="197"/>
    </row>
    <row r="54" spans="1:21" ht="43.5" customHeight="1">
      <c r="A54" s="580"/>
      <c r="B54" s="639"/>
      <c r="C54" s="599"/>
      <c r="D54" s="584"/>
      <c r="E54" s="611"/>
      <c r="F54" s="614"/>
      <c r="G54" s="450"/>
      <c r="H54" s="450"/>
      <c r="I54" s="451" t="s">
        <v>50</v>
      </c>
      <c r="J54" s="421">
        <f t="shared" si="10"/>
        <v>42869.049</v>
      </c>
      <c r="K54" s="395"/>
      <c r="L54" s="395"/>
      <c r="M54" s="452"/>
      <c r="N54" s="452"/>
      <c r="O54" s="452">
        <v>42869.049</v>
      </c>
      <c r="P54" s="394">
        <v>80</v>
      </c>
      <c r="Q54" s="272"/>
      <c r="R54" s="272">
        <f>Q53-R53</f>
        <v>42869049</v>
      </c>
      <c r="S54" s="272"/>
      <c r="U54" s="197"/>
    </row>
    <row r="55" spans="1:21" ht="30.75" customHeight="1">
      <c r="A55" s="577"/>
      <c r="B55" s="264" t="s">
        <v>172</v>
      </c>
      <c r="C55" s="453">
        <v>2479.764</v>
      </c>
      <c r="D55" s="454"/>
      <c r="E55" s="612"/>
      <c r="F55" s="615"/>
      <c r="G55" s="450"/>
      <c r="H55" s="450"/>
      <c r="I55" s="451" t="s">
        <v>62</v>
      </c>
      <c r="J55" s="421">
        <f t="shared" si="10"/>
        <v>2479.764</v>
      </c>
      <c r="K55" s="395"/>
      <c r="L55" s="395"/>
      <c r="M55" s="452"/>
      <c r="N55" s="453"/>
      <c r="O55" s="453">
        <v>2479.764</v>
      </c>
      <c r="P55" s="126"/>
      <c r="Q55" s="272"/>
      <c r="R55" s="272">
        <v>2479764</v>
      </c>
      <c r="S55" s="272"/>
      <c r="U55" s="197"/>
    </row>
    <row r="56" spans="1:21" ht="51.75" customHeight="1">
      <c r="A56" s="602" t="s">
        <v>304</v>
      </c>
      <c r="B56" s="72" t="s">
        <v>334</v>
      </c>
      <c r="C56" s="453">
        <v>7353.929</v>
      </c>
      <c r="D56" s="454"/>
      <c r="E56" s="649" t="s">
        <v>342</v>
      </c>
      <c r="F56" s="613" t="s">
        <v>29</v>
      </c>
      <c r="G56" s="450"/>
      <c r="H56" s="450"/>
      <c r="I56" s="581" t="s">
        <v>62</v>
      </c>
      <c r="J56" s="421">
        <f>K56+L56+M56+N56+O56</f>
        <v>756.25566</v>
      </c>
      <c r="K56" s="395"/>
      <c r="L56" s="395"/>
      <c r="M56" s="452"/>
      <c r="N56" s="452">
        <f>N57</f>
        <v>756.25566</v>
      </c>
      <c r="O56" s="452"/>
      <c r="P56" s="126"/>
      <c r="U56" s="197"/>
    </row>
    <row r="57" spans="1:21" ht="27" customHeight="1">
      <c r="A57" s="602"/>
      <c r="B57" s="72" t="s">
        <v>69</v>
      </c>
      <c r="C57" s="453">
        <v>859.826</v>
      </c>
      <c r="D57" s="454"/>
      <c r="E57" s="649"/>
      <c r="F57" s="615"/>
      <c r="G57" s="450"/>
      <c r="H57" s="450"/>
      <c r="I57" s="582"/>
      <c r="J57" s="421">
        <f t="shared" si="10"/>
        <v>756.25566</v>
      </c>
      <c r="K57" s="395"/>
      <c r="L57" s="395"/>
      <c r="M57" s="452"/>
      <c r="N57" s="505">
        <v>756.25566</v>
      </c>
      <c r="O57" s="452"/>
      <c r="P57" s="126"/>
      <c r="U57" s="197"/>
    </row>
    <row r="58" spans="1:21" ht="29.25" customHeight="1">
      <c r="A58" s="654" t="s">
        <v>323</v>
      </c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6"/>
      <c r="U58" s="197"/>
    </row>
    <row r="59" spans="1:21" ht="27" customHeight="1">
      <c r="A59" s="634"/>
      <c r="B59" s="602" t="s">
        <v>51</v>
      </c>
      <c r="C59" s="587"/>
      <c r="D59" s="587"/>
      <c r="E59" s="587"/>
      <c r="F59" s="587"/>
      <c r="G59" s="31"/>
      <c r="H59" s="31"/>
      <c r="I59" s="26" t="s">
        <v>44</v>
      </c>
      <c r="J59" s="144">
        <f aca="true" t="shared" si="11" ref="J59:O59">J62+J60+J61+J63</f>
        <v>84172.01519</v>
      </c>
      <c r="K59" s="144">
        <f t="shared" si="11"/>
        <v>41313.06553</v>
      </c>
      <c r="L59" s="144">
        <f t="shared" si="11"/>
        <v>11221.41266</v>
      </c>
      <c r="M59" s="144">
        <f t="shared" si="11"/>
        <v>1350.62891</v>
      </c>
      <c r="N59" s="421">
        <f t="shared" si="11"/>
        <v>16324.99346</v>
      </c>
      <c r="O59" s="144">
        <f t="shared" si="11"/>
        <v>13961.91463</v>
      </c>
      <c r="U59" s="197"/>
    </row>
    <row r="60" spans="1:21" ht="27" customHeight="1">
      <c r="A60" s="634"/>
      <c r="B60" s="602"/>
      <c r="C60" s="587"/>
      <c r="D60" s="587"/>
      <c r="E60" s="587"/>
      <c r="F60" s="587"/>
      <c r="G60" s="31"/>
      <c r="H60" s="31"/>
      <c r="I60" s="28" t="s">
        <v>50</v>
      </c>
      <c r="J60" s="144">
        <f aca="true" t="shared" si="12" ref="J60:O60">J119+J90+J72</f>
        <v>7987.29816</v>
      </c>
      <c r="K60" s="144">
        <f t="shared" si="12"/>
        <v>7987.29816</v>
      </c>
      <c r="L60" s="144">
        <f t="shared" si="12"/>
        <v>0</v>
      </c>
      <c r="M60" s="144">
        <f t="shared" si="12"/>
        <v>0</v>
      </c>
      <c r="N60" s="421">
        <f t="shared" si="12"/>
        <v>0</v>
      </c>
      <c r="O60" s="144">
        <f t="shared" si="12"/>
        <v>0</v>
      </c>
      <c r="U60" s="197"/>
    </row>
    <row r="61" spans="1:21" ht="35.25" customHeight="1">
      <c r="A61" s="634"/>
      <c r="B61" s="602"/>
      <c r="C61" s="587"/>
      <c r="D61" s="587"/>
      <c r="E61" s="587"/>
      <c r="F61" s="587"/>
      <c r="G61" s="31"/>
      <c r="H61" s="31"/>
      <c r="I61" s="28" t="s">
        <v>125</v>
      </c>
      <c r="J61" s="144">
        <f aca="true" t="shared" si="13" ref="J61:O61">J120</f>
        <v>0</v>
      </c>
      <c r="K61" s="144">
        <f t="shared" si="13"/>
        <v>0</v>
      </c>
      <c r="L61" s="144">
        <f t="shared" si="13"/>
        <v>0</v>
      </c>
      <c r="M61" s="144">
        <f t="shared" si="13"/>
        <v>0</v>
      </c>
      <c r="N61" s="421">
        <f t="shared" si="13"/>
        <v>0</v>
      </c>
      <c r="O61" s="144">
        <f t="shared" si="13"/>
        <v>0</v>
      </c>
      <c r="U61" s="197"/>
    </row>
    <row r="62" spans="1:21" ht="30.75" customHeight="1">
      <c r="A62" s="634"/>
      <c r="B62" s="602"/>
      <c r="C62" s="587"/>
      <c r="D62" s="587"/>
      <c r="E62" s="587"/>
      <c r="F62" s="587"/>
      <c r="G62" s="31"/>
      <c r="H62" s="31"/>
      <c r="I62" s="28" t="s">
        <v>62</v>
      </c>
      <c r="J62" s="144">
        <f aca="true" t="shared" si="14" ref="J62:O62">J64+J82+J94+J98+J101-J60-J61-J63</f>
        <v>66189.01603</v>
      </c>
      <c r="K62" s="144">
        <f t="shared" si="14"/>
        <v>23330.06637</v>
      </c>
      <c r="L62" s="144">
        <f t="shared" si="14"/>
        <v>11221.41266</v>
      </c>
      <c r="M62" s="144">
        <f t="shared" si="14"/>
        <v>1350.62891</v>
      </c>
      <c r="N62" s="421">
        <f t="shared" si="14"/>
        <v>16324.99346</v>
      </c>
      <c r="O62" s="144">
        <f t="shared" si="14"/>
        <v>13961.91463</v>
      </c>
      <c r="U62" s="197"/>
    </row>
    <row r="63" spans="1:21" ht="30.75" customHeight="1">
      <c r="A63" s="26"/>
      <c r="B63" s="29"/>
      <c r="C63" s="31"/>
      <c r="D63" s="31"/>
      <c r="E63" s="31"/>
      <c r="F63" s="31"/>
      <c r="G63" s="31"/>
      <c r="H63" s="31"/>
      <c r="I63" s="28" t="s">
        <v>37</v>
      </c>
      <c r="J63" s="144">
        <f aca="true" t="shared" si="15" ref="J63:O63">J66</f>
        <v>9995.701</v>
      </c>
      <c r="K63" s="144">
        <f t="shared" si="15"/>
        <v>9995.701</v>
      </c>
      <c r="L63" s="144">
        <f t="shared" si="15"/>
        <v>0</v>
      </c>
      <c r="M63" s="144">
        <f t="shared" si="15"/>
        <v>0</v>
      </c>
      <c r="N63" s="421">
        <f t="shared" si="15"/>
        <v>0</v>
      </c>
      <c r="O63" s="144">
        <f t="shared" si="15"/>
        <v>0</v>
      </c>
      <c r="U63" s="197"/>
    </row>
    <row r="64" spans="1:21" ht="25.5" customHeight="1">
      <c r="A64" s="402" t="s">
        <v>65</v>
      </c>
      <c r="B64" s="406" t="s">
        <v>324</v>
      </c>
      <c r="C64" s="414"/>
      <c r="D64" s="414"/>
      <c r="E64" s="414"/>
      <c r="F64" s="414"/>
      <c r="G64" s="414"/>
      <c r="H64" s="414"/>
      <c r="I64" s="414"/>
      <c r="J64" s="398">
        <f aca="true" t="shared" si="16" ref="J64:O64">+J65+J71+J76+J66+J72+J78+J81</f>
        <v>54688.46057</v>
      </c>
      <c r="K64" s="398">
        <f t="shared" si="16"/>
        <v>25817.18757</v>
      </c>
      <c r="L64" s="398">
        <f t="shared" si="16"/>
        <v>8000</v>
      </c>
      <c r="M64" s="398">
        <f t="shared" si="16"/>
        <v>1040.62891</v>
      </c>
      <c r="N64" s="398">
        <f t="shared" si="16"/>
        <v>13358.966460000001</v>
      </c>
      <c r="O64" s="398">
        <f t="shared" si="16"/>
        <v>6471.67763</v>
      </c>
      <c r="U64" s="197"/>
    </row>
    <row r="65" spans="1:16" ht="24.75" customHeight="1">
      <c r="A65" s="578" t="s">
        <v>181</v>
      </c>
      <c r="B65" s="631" t="s">
        <v>30</v>
      </c>
      <c r="C65" s="645">
        <v>32280.085</v>
      </c>
      <c r="D65" s="636">
        <f>D67+D68+17263.824</f>
        <v>17963.66631</v>
      </c>
      <c r="E65" s="576" t="s">
        <v>117</v>
      </c>
      <c r="F65" s="585" t="s">
        <v>29</v>
      </c>
      <c r="G65" s="7"/>
      <c r="H65" s="7"/>
      <c r="I65" s="8" t="s">
        <v>62</v>
      </c>
      <c r="J65" s="144">
        <f aca="true" t="shared" si="17" ref="J65:J70">K65+L65+M65</f>
        <v>2572.12568</v>
      </c>
      <c r="K65" s="166">
        <f>2553.51668+K68</f>
        <v>2572.12568</v>
      </c>
      <c r="L65" s="69"/>
      <c r="M65" s="69"/>
      <c r="N65" s="452"/>
      <c r="O65" s="69"/>
      <c r="P65" s="196">
        <f>(766876+1512533.08+274107.6)/1000</f>
        <v>2553.51668</v>
      </c>
    </row>
    <row r="66" spans="1:19" ht="30.75" customHeight="1">
      <c r="A66" s="595"/>
      <c r="B66" s="633"/>
      <c r="C66" s="646"/>
      <c r="D66" s="637"/>
      <c r="E66" s="580"/>
      <c r="F66" s="600"/>
      <c r="G66" s="7"/>
      <c r="H66" s="7"/>
      <c r="I66" s="8" t="s">
        <v>37</v>
      </c>
      <c r="J66" s="144">
        <f t="shared" si="17"/>
        <v>9995.701</v>
      </c>
      <c r="K66" s="166">
        <v>9995.701</v>
      </c>
      <c r="L66" s="69"/>
      <c r="M66" s="69"/>
      <c r="N66" s="452"/>
      <c r="O66" s="69"/>
      <c r="P66" s="355">
        <f>29693.6316+P68+D67</f>
        <v>30531.49319</v>
      </c>
      <c r="Q66" s="198">
        <f>D65+K65+K66</f>
        <v>30531.49299</v>
      </c>
      <c r="R66" s="198">
        <f>P66-Q66</f>
        <v>0.00020000000222353265</v>
      </c>
      <c r="S66" s="198"/>
    </row>
    <row r="67" spans="1:16" ht="32.25" customHeight="1">
      <c r="A67" s="595"/>
      <c r="B67" s="146" t="s">
        <v>150</v>
      </c>
      <c r="C67" s="106">
        <v>487.653</v>
      </c>
      <c r="D67" s="80">
        <v>487.65231</v>
      </c>
      <c r="E67" s="580"/>
      <c r="F67" s="600"/>
      <c r="G67" s="7"/>
      <c r="H67" s="7"/>
      <c r="I67" s="8" t="s">
        <v>62</v>
      </c>
      <c r="J67" s="144">
        <f t="shared" si="17"/>
        <v>0</v>
      </c>
      <c r="K67" s="203"/>
      <c r="L67" s="69"/>
      <c r="M67" s="69"/>
      <c r="N67" s="452"/>
      <c r="O67" s="69"/>
      <c r="P67" s="196">
        <f>(2962972+2998424.24+3153579.5+761314.68)/1000</f>
        <v>9876.29042</v>
      </c>
    </row>
    <row r="68" spans="1:18" ht="32.25" customHeight="1" hidden="1">
      <c r="A68" s="595"/>
      <c r="B68" s="647" t="s">
        <v>3</v>
      </c>
      <c r="C68" s="643">
        <v>394.429</v>
      </c>
      <c r="D68" s="636">
        <v>212.19</v>
      </c>
      <c r="E68" s="580"/>
      <c r="F68" s="600"/>
      <c r="G68" s="7"/>
      <c r="H68" s="7"/>
      <c r="I68" s="8" t="s">
        <v>62</v>
      </c>
      <c r="J68" s="144">
        <f t="shared" si="17"/>
        <v>18.609</v>
      </c>
      <c r="K68" s="203">
        <v>18.609</v>
      </c>
      <c r="L68" s="69"/>
      <c r="M68" s="69"/>
      <c r="N68" s="452"/>
      <c r="O68" s="69"/>
      <c r="P68" s="131">
        <v>350.20928</v>
      </c>
      <c r="Q68" s="198">
        <f>J68+J69+D68</f>
        <v>350.20942</v>
      </c>
      <c r="R68" s="198">
        <f>P68-Q68</f>
        <v>-0.0001400000000444379</v>
      </c>
    </row>
    <row r="69" spans="1:16" ht="29.25" customHeight="1" hidden="1">
      <c r="A69" s="595"/>
      <c r="B69" s="648"/>
      <c r="C69" s="644"/>
      <c r="D69" s="637"/>
      <c r="E69" s="580"/>
      <c r="F69" s="600"/>
      <c r="G69" s="7"/>
      <c r="H69" s="7"/>
      <c r="I69" s="8" t="s">
        <v>37</v>
      </c>
      <c r="J69" s="144">
        <f t="shared" si="17"/>
        <v>119.41042</v>
      </c>
      <c r="K69" s="203">
        <v>119.41042</v>
      </c>
      <c r="L69" s="69"/>
      <c r="M69" s="69"/>
      <c r="N69" s="452"/>
      <c r="O69" s="69"/>
      <c r="P69" s="196">
        <f>(18609+36189.47+38046.09+45174.86)/1000</f>
        <v>138.01942</v>
      </c>
    </row>
    <row r="70" spans="1:16" ht="32.25" customHeight="1" hidden="1">
      <c r="A70" s="595"/>
      <c r="B70" s="146" t="s">
        <v>49</v>
      </c>
      <c r="C70" s="106">
        <v>68.098</v>
      </c>
      <c r="D70" s="12">
        <v>0</v>
      </c>
      <c r="E70" s="580"/>
      <c r="F70" s="600"/>
      <c r="G70" s="7"/>
      <c r="H70" s="7"/>
      <c r="I70" s="8" t="s">
        <v>62</v>
      </c>
      <c r="J70" s="144">
        <f t="shared" si="17"/>
        <v>0</v>
      </c>
      <c r="K70" s="203"/>
      <c r="L70" s="69"/>
      <c r="M70" s="69"/>
      <c r="N70" s="452"/>
      <c r="O70" s="69"/>
      <c r="P70" s="163"/>
    </row>
    <row r="71" spans="1:19" ht="25.5" customHeight="1">
      <c r="A71" s="578" t="s">
        <v>182</v>
      </c>
      <c r="B71" s="631" t="s">
        <v>168</v>
      </c>
      <c r="C71" s="645">
        <v>27197.252</v>
      </c>
      <c r="D71" s="636">
        <f>2952.42971+D73+D74+D75</f>
        <v>3311.87911</v>
      </c>
      <c r="E71" s="576" t="s">
        <v>291</v>
      </c>
      <c r="F71" s="585" t="s">
        <v>29</v>
      </c>
      <c r="G71" s="7"/>
      <c r="H71" s="7"/>
      <c r="I71" s="8" t="s">
        <v>62</v>
      </c>
      <c r="J71" s="144">
        <f>K71+L71+M71+N71+O71</f>
        <v>19792.99289</v>
      </c>
      <c r="K71" s="130">
        <f>6621.66307+K74</f>
        <v>6750.3678899999995</v>
      </c>
      <c r="L71" s="130">
        <v>8000</v>
      </c>
      <c r="M71" s="130"/>
      <c r="N71" s="395"/>
      <c r="O71" s="130">
        <v>5042.625</v>
      </c>
      <c r="P71" s="196">
        <f>299983.44+190075.7+355875.21+334123.36+1986223.72+1486973.68+1555039.69+413353.3+14.97</f>
        <v>6621663.069999998</v>
      </c>
      <c r="Q71" s="196">
        <f>667661.95+190096.2+930752.18+440951.39+43003.62+229206.35+158183.93+292574.09</f>
        <v>2952429.7100000004</v>
      </c>
      <c r="R71" s="92">
        <f>J71+J72+D71</f>
        <v>27197.252</v>
      </c>
      <c r="S71" s="198">
        <f>R71-C71</f>
        <v>0</v>
      </c>
    </row>
    <row r="72" spans="1:17" ht="36.75" customHeight="1">
      <c r="A72" s="595"/>
      <c r="B72" s="633"/>
      <c r="C72" s="646"/>
      <c r="D72" s="637"/>
      <c r="E72" s="580"/>
      <c r="F72" s="600"/>
      <c r="G72" s="7"/>
      <c r="H72" s="7"/>
      <c r="I72" s="8" t="s">
        <v>50</v>
      </c>
      <c r="J72" s="144">
        <f>K72+L72+M72+N72+O72</f>
        <v>4092.38</v>
      </c>
      <c r="K72" s="130">
        <v>4092.38</v>
      </c>
      <c r="L72" s="130"/>
      <c r="M72" s="130"/>
      <c r="N72" s="395"/>
      <c r="O72" s="130"/>
      <c r="P72" s="196">
        <f>2089322.1+910230.19+1092827.71</f>
        <v>4092380</v>
      </c>
      <c r="Q72" s="196"/>
    </row>
    <row r="73" spans="1:17" ht="24.75" customHeight="1">
      <c r="A73" s="595"/>
      <c r="B73" s="146" t="s">
        <v>98</v>
      </c>
      <c r="C73" s="107">
        <v>334.19</v>
      </c>
      <c r="D73" s="80">
        <v>329.89498</v>
      </c>
      <c r="E73" s="580"/>
      <c r="F73" s="600"/>
      <c r="G73" s="7"/>
      <c r="H73" s="7"/>
      <c r="I73" s="8" t="s">
        <v>62</v>
      </c>
      <c r="J73" s="144">
        <f>K73+L73+M73</f>
        <v>0</v>
      </c>
      <c r="K73" s="130"/>
      <c r="L73" s="356"/>
      <c r="M73" s="130"/>
      <c r="N73" s="395"/>
      <c r="O73" s="130"/>
      <c r="P73" s="196">
        <f>5610.77+4403.76+3949.56+17269.2+18955.1+41520.42+36996.01</f>
        <v>128704.82</v>
      </c>
      <c r="Q73" s="196">
        <f>11146.39+13356.7+5051.33</f>
        <v>29554.42</v>
      </c>
    </row>
    <row r="74" spans="1:18" ht="33.75" customHeight="1" hidden="1">
      <c r="A74" s="595"/>
      <c r="B74" s="146" t="s">
        <v>3</v>
      </c>
      <c r="C74" s="107">
        <v>344.585</v>
      </c>
      <c r="D74" s="80">
        <v>29.55442</v>
      </c>
      <c r="E74" s="580"/>
      <c r="F74" s="600"/>
      <c r="G74" s="7"/>
      <c r="H74" s="7"/>
      <c r="I74" s="8" t="s">
        <v>62</v>
      </c>
      <c r="J74" s="144">
        <f>K74+L74+M74</f>
        <v>315.03058</v>
      </c>
      <c r="K74" s="130">
        <v>128.70482</v>
      </c>
      <c r="L74" s="172">
        <v>100</v>
      </c>
      <c r="M74" s="130">
        <f>C74-D74-K74-L74</f>
        <v>86.32575999999997</v>
      </c>
      <c r="N74" s="395"/>
      <c r="O74" s="130"/>
      <c r="Q74" s="133"/>
      <c r="R74" s="198"/>
    </row>
    <row r="75" spans="1:17" ht="33.75" customHeight="1" hidden="1">
      <c r="A75" s="579"/>
      <c r="B75" s="146" t="s">
        <v>49</v>
      </c>
      <c r="C75" s="107">
        <v>88.647</v>
      </c>
      <c r="D75" s="80">
        <v>0</v>
      </c>
      <c r="E75" s="577"/>
      <c r="F75" s="586"/>
      <c r="G75" s="7"/>
      <c r="H75" s="7"/>
      <c r="I75" s="8" t="s">
        <v>62</v>
      </c>
      <c r="J75" s="144">
        <f>K75+L75+M75</f>
        <v>88.64699999999999</v>
      </c>
      <c r="K75" s="130"/>
      <c r="L75" s="172">
        <v>60</v>
      </c>
      <c r="M75" s="130">
        <v>28.647</v>
      </c>
      <c r="N75" s="395"/>
      <c r="O75" s="130"/>
      <c r="P75" s="9" t="s">
        <v>106</v>
      </c>
      <c r="Q75" s="133"/>
    </row>
    <row r="76" spans="1:17" ht="51.75" customHeight="1">
      <c r="A76" s="578" t="s">
        <v>183</v>
      </c>
      <c r="B76" s="143" t="s">
        <v>153</v>
      </c>
      <c r="C76" s="88">
        <f>J76+D76</f>
        <v>2406.613</v>
      </c>
      <c r="D76" s="80"/>
      <c r="E76" s="576" t="s">
        <v>117</v>
      </c>
      <c r="F76" s="585" t="s">
        <v>29</v>
      </c>
      <c r="G76" s="7"/>
      <c r="H76" s="7"/>
      <c r="I76" s="589" t="s">
        <v>62</v>
      </c>
      <c r="J76" s="144">
        <f>K76+L76+M76</f>
        <v>2406.613</v>
      </c>
      <c r="K76" s="130">
        <v>2406.613</v>
      </c>
      <c r="L76" s="172"/>
      <c r="M76" s="130"/>
      <c r="N76" s="395"/>
      <c r="O76" s="130"/>
      <c r="Q76" s="133"/>
    </row>
    <row r="77" spans="1:17" ht="18" customHeight="1">
      <c r="A77" s="579"/>
      <c r="B77" s="146" t="s">
        <v>98</v>
      </c>
      <c r="C77" s="107">
        <f>J77+D77</f>
        <v>49.984</v>
      </c>
      <c r="D77" s="80"/>
      <c r="E77" s="577"/>
      <c r="F77" s="586"/>
      <c r="G77" s="7"/>
      <c r="H77" s="7"/>
      <c r="I77" s="590"/>
      <c r="J77" s="357">
        <f>K77+L77+M77</f>
        <v>49.984</v>
      </c>
      <c r="K77" s="170">
        <v>49.984</v>
      </c>
      <c r="L77" s="172"/>
      <c r="M77" s="130"/>
      <c r="N77" s="395"/>
      <c r="O77" s="130"/>
      <c r="Q77" s="133" t="s">
        <v>320</v>
      </c>
    </row>
    <row r="78" spans="1:18" ht="81.75" customHeight="1">
      <c r="A78" s="578" t="s">
        <v>188</v>
      </c>
      <c r="B78" s="72" t="s">
        <v>265</v>
      </c>
      <c r="C78" s="358">
        <v>14125.483</v>
      </c>
      <c r="D78" s="12"/>
      <c r="E78" s="576" t="s">
        <v>238</v>
      </c>
      <c r="F78" s="585" t="s">
        <v>29</v>
      </c>
      <c r="G78" s="7"/>
      <c r="H78" s="7"/>
      <c r="I78" s="589" t="s">
        <v>62</v>
      </c>
      <c r="J78" s="144">
        <f>K78+L78+M78+N78+O78</f>
        <v>14125.483</v>
      </c>
      <c r="K78" s="130"/>
      <c r="L78" s="166"/>
      <c r="M78" s="130">
        <f>M79</f>
        <v>1040.62891</v>
      </c>
      <c r="N78" s="395">
        <f>C78-M78-O78</f>
        <v>13084.85409</v>
      </c>
      <c r="O78" s="395"/>
      <c r="P78" s="359"/>
      <c r="Q78" s="430">
        <f>(6202186+6588451)/1000</f>
        <v>12790.637</v>
      </c>
      <c r="R78" s="274">
        <f>Q78-N78</f>
        <v>-294.2170900000001</v>
      </c>
    </row>
    <row r="79" spans="1:17" ht="31.5" customHeight="1">
      <c r="A79" s="595"/>
      <c r="B79" s="136" t="s">
        <v>172</v>
      </c>
      <c r="C79" s="361">
        <v>1218.1308</v>
      </c>
      <c r="D79" s="362"/>
      <c r="E79" s="580"/>
      <c r="F79" s="600"/>
      <c r="G79" s="363"/>
      <c r="H79" s="363"/>
      <c r="I79" s="597"/>
      <c r="J79" s="144">
        <f>K79+L79+M79+N79+O79</f>
        <v>1040.62891</v>
      </c>
      <c r="K79" s="170"/>
      <c r="L79" s="364"/>
      <c r="M79" s="170">
        <v>1040.62891</v>
      </c>
      <c r="N79" s="456"/>
      <c r="O79" s="170"/>
      <c r="P79" s="359"/>
      <c r="Q79" s="360"/>
    </row>
    <row r="80" spans="1:17" ht="31.5" customHeight="1">
      <c r="A80" s="579"/>
      <c r="B80" s="136" t="s">
        <v>196</v>
      </c>
      <c r="C80" s="361">
        <v>109.935</v>
      </c>
      <c r="D80" s="362"/>
      <c r="E80" s="577"/>
      <c r="F80" s="586"/>
      <c r="G80" s="363"/>
      <c r="H80" s="363"/>
      <c r="I80" s="590"/>
      <c r="J80" s="144">
        <f>K80+L80+M80+N80+O80</f>
        <v>109.935</v>
      </c>
      <c r="K80" s="170"/>
      <c r="L80" s="364"/>
      <c r="M80" s="170"/>
      <c r="N80" s="456">
        <v>109.935</v>
      </c>
      <c r="O80" s="170"/>
      <c r="P80" s="359"/>
      <c r="Q80" s="360"/>
    </row>
    <row r="81" spans="1:17" ht="87" customHeight="1">
      <c r="A81" s="183" t="s">
        <v>189</v>
      </c>
      <c r="B81" s="264" t="s">
        <v>341</v>
      </c>
      <c r="C81" s="506">
        <v>1703.165</v>
      </c>
      <c r="D81" s="501"/>
      <c r="E81" s="490" t="s">
        <v>342</v>
      </c>
      <c r="F81" s="488" t="s">
        <v>29</v>
      </c>
      <c r="G81" s="502"/>
      <c r="H81" s="502"/>
      <c r="I81" s="451" t="s">
        <v>62</v>
      </c>
      <c r="J81" s="421">
        <f>K81+L81+M81+N81+O81</f>
        <v>1703.165</v>
      </c>
      <c r="K81" s="456"/>
      <c r="L81" s="503"/>
      <c r="M81" s="456"/>
      <c r="N81" s="395">
        <f>274.11237</f>
        <v>274.11237</v>
      </c>
      <c r="O81" s="395">
        <f>C81-N81</f>
        <v>1429.05263</v>
      </c>
      <c r="P81" s="359"/>
      <c r="Q81" s="360"/>
    </row>
    <row r="82" spans="1:15" ht="27.75" customHeight="1">
      <c r="A82" s="402" t="s">
        <v>46</v>
      </c>
      <c r="B82" s="413" t="s">
        <v>339</v>
      </c>
      <c r="C82" s="414"/>
      <c r="D82" s="414"/>
      <c r="E82" s="414"/>
      <c r="F82" s="414"/>
      <c r="G82" s="414"/>
      <c r="H82" s="414"/>
      <c r="I82" s="414"/>
      <c r="J82" s="399">
        <f aca="true" t="shared" si="18" ref="J82:O82">J85+J89+J90+J93+J92</f>
        <v>23984.08893</v>
      </c>
      <c r="K82" s="399">
        <f t="shared" si="18"/>
        <v>15495.877960000002</v>
      </c>
      <c r="L82" s="399">
        <f t="shared" si="18"/>
        <v>3172.97397</v>
      </c>
      <c r="M82" s="399">
        <f t="shared" si="18"/>
        <v>0</v>
      </c>
      <c r="N82" s="399">
        <f t="shared" si="18"/>
        <v>0</v>
      </c>
      <c r="O82" s="399">
        <f t="shared" si="18"/>
        <v>5315.237</v>
      </c>
    </row>
    <row r="83" spans="1:15" ht="27" customHeight="1" hidden="1">
      <c r="A83" s="595"/>
      <c r="B83" s="146" t="s">
        <v>3</v>
      </c>
      <c r="C83" s="174">
        <v>117</v>
      </c>
      <c r="D83" s="174"/>
      <c r="E83" s="580"/>
      <c r="F83" s="600"/>
      <c r="G83" s="32"/>
      <c r="H83" s="32"/>
      <c r="I83" s="597"/>
      <c r="J83" s="144">
        <f>K83+L83+M83+N83+O83</f>
        <v>117</v>
      </c>
      <c r="K83" s="130"/>
      <c r="L83" s="130"/>
      <c r="M83" s="130">
        <v>117</v>
      </c>
      <c r="N83" s="130"/>
      <c r="O83" s="130"/>
    </row>
    <row r="84" spans="1:15" ht="27" customHeight="1" hidden="1">
      <c r="A84" s="579"/>
      <c r="B84" s="146" t="s">
        <v>49</v>
      </c>
      <c r="C84" s="174">
        <v>34</v>
      </c>
      <c r="D84" s="174"/>
      <c r="E84" s="577"/>
      <c r="F84" s="586"/>
      <c r="G84" s="32"/>
      <c r="H84" s="32"/>
      <c r="I84" s="590"/>
      <c r="J84" s="144">
        <f aca="true" t="shared" si="19" ref="J84:J93">K84+L84+M84+N84+O84</f>
        <v>34</v>
      </c>
      <c r="K84" s="130"/>
      <c r="L84" s="130"/>
      <c r="M84" s="130">
        <v>34</v>
      </c>
      <c r="N84" s="130"/>
      <c r="O84" s="130"/>
    </row>
    <row r="85" spans="1:18" ht="59.25" customHeight="1">
      <c r="A85" s="578" t="s">
        <v>278</v>
      </c>
      <c r="B85" s="143" t="s">
        <v>167</v>
      </c>
      <c r="C85" s="105">
        <v>10028.93</v>
      </c>
      <c r="D85" s="80">
        <f>1580.365+D86+D87</f>
        <v>1679.58481</v>
      </c>
      <c r="E85" s="576" t="s">
        <v>117</v>
      </c>
      <c r="F85" s="585" t="s">
        <v>29</v>
      </c>
      <c r="G85" s="7"/>
      <c r="H85" s="7"/>
      <c r="I85" s="589" t="s">
        <v>62</v>
      </c>
      <c r="J85" s="144">
        <f t="shared" si="19"/>
        <v>7759.227</v>
      </c>
      <c r="K85" s="130">
        <v>7759.227</v>
      </c>
      <c r="L85" s="130"/>
      <c r="M85" s="130"/>
      <c r="N85" s="395"/>
      <c r="O85" s="130"/>
      <c r="P85" s="284">
        <f>1036209.78+145291.72+1245616.02+475760.47+1739414.15+1285861.32+1737494.84</f>
        <v>7665648.300000001</v>
      </c>
      <c r="Q85" s="284">
        <v>9325.66094</v>
      </c>
      <c r="R85" s="365">
        <f>Q85+Q86-K85-D85</f>
        <v>-0.00035000000093532435</v>
      </c>
    </row>
    <row r="86" spans="1:21" ht="27" customHeight="1">
      <c r="A86" s="595"/>
      <c r="B86" s="146" t="s">
        <v>173</v>
      </c>
      <c r="C86" s="106">
        <v>107.999</v>
      </c>
      <c r="D86" s="80">
        <v>79.64752</v>
      </c>
      <c r="E86" s="580"/>
      <c r="F86" s="600"/>
      <c r="G86" s="7"/>
      <c r="H86" s="7"/>
      <c r="I86" s="597"/>
      <c r="J86" s="144">
        <f t="shared" si="19"/>
        <v>0</v>
      </c>
      <c r="K86" s="130"/>
      <c r="L86" s="131"/>
      <c r="M86" s="130"/>
      <c r="N86" s="395"/>
      <c r="O86" s="130"/>
      <c r="P86" s="284">
        <f>12674.13+1790.9+15234.97+5796.32+21286.07+15781.36+21014.48</f>
        <v>93578.23</v>
      </c>
      <c r="Q86" s="284">
        <v>113.15052</v>
      </c>
      <c r="R86" s="365">
        <f>Q86-K87-D87</f>
        <v>0</v>
      </c>
      <c r="U86" s="366" t="s">
        <v>213</v>
      </c>
    </row>
    <row r="87" spans="1:21" ht="27" customHeight="1" hidden="1">
      <c r="A87" s="595"/>
      <c r="B87" s="146" t="s">
        <v>3</v>
      </c>
      <c r="C87" s="106">
        <v>121.725</v>
      </c>
      <c r="D87" s="80">
        <f>19.57229</f>
        <v>19.57229</v>
      </c>
      <c r="E87" s="580"/>
      <c r="F87" s="600"/>
      <c r="G87" s="7"/>
      <c r="H87" s="7"/>
      <c r="I87" s="597"/>
      <c r="J87" s="144">
        <f t="shared" si="19"/>
        <v>93.57823</v>
      </c>
      <c r="K87" s="130">
        <v>93.57823</v>
      </c>
      <c r="L87" s="130"/>
      <c r="M87" s="130"/>
      <c r="N87" s="395"/>
      <c r="O87" s="130"/>
      <c r="Q87" s="133"/>
      <c r="U87" s="297"/>
    </row>
    <row r="88" spans="1:21" ht="8.25" customHeight="1" hidden="1">
      <c r="A88" s="579"/>
      <c r="B88" s="146" t="s">
        <v>49</v>
      </c>
      <c r="C88" s="167">
        <v>6.156</v>
      </c>
      <c r="D88" s="80">
        <v>0</v>
      </c>
      <c r="E88" s="577"/>
      <c r="F88" s="586"/>
      <c r="G88" s="7"/>
      <c r="H88" s="7"/>
      <c r="I88" s="590"/>
      <c r="J88" s="144">
        <f t="shared" si="19"/>
        <v>0</v>
      </c>
      <c r="K88" s="130"/>
      <c r="L88" s="130"/>
      <c r="M88" s="130"/>
      <c r="N88" s="395"/>
      <c r="O88" s="130"/>
      <c r="Q88" s="133"/>
      <c r="U88" s="297"/>
    </row>
    <row r="89" spans="1:21" ht="39" customHeight="1">
      <c r="A89" s="601" t="s">
        <v>279</v>
      </c>
      <c r="B89" s="638" t="s">
        <v>248</v>
      </c>
      <c r="C89" s="598">
        <f>D89+J89+J90</f>
        <v>15801.18893</v>
      </c>
      <c r="D89" s="583">
        <v>276.327</v>
      </c>
      <c r="E89" s="649" t="s">
        <v>291</v>
      </c>
      <c r="F89" s="424" t="s">
        <v>29</v>
      </c>
      <c r="G89" s="450"/>
      <c r="H89" s="450"/>
      <c r="I89" s="244" t="s">
        <v>62</v>
      </c>
      <c r="J89" s="421">
        <f t="shared" si="19"/>
        <v>11629.943770000002</v>
      </c>
      <c r="K89" s="395">
        <v>3841.7328</v>
      </c>
      <c r="L89" s="395">
        <v>3172.97397</v>
      </c>
      <c r="M89" s="395"/>
      <c r="N89" s="395"/>
      <c r="O89" s="130">
        <f>4559.51+55.727</f>
        <v>4615.237</v>
      </c>
      <c r="P89" s="280">
        <f>1998231.28+150000+24251+1669250.65</f>
        <v>3841732.93</v>
      </c>
      <c r="Q89" s="281">
        <v>1669.25065</v>
      </c>
      <c r="R89" s="282">
        <v>2960400</v>
      </c>
      <c r="S89" s="78">
        <v>1200000</v>
      </c>
      <c r="U89" s="367">
        <v>7736650.96</v>
      </c>
    </row>
    <row r="90" spans="1:17" ht="36.75" customHeight="1">
      <c r="A90" s="601"/>
      <c r="B90" s="639"/>
      <c r="C90" s="599"/>
      <c r="D90" s="584"/>
      <c r="E90" s="649"/>
      <c r="F90" s="424" t="s">
        <v>171</v>
      </c>
      <c r="G90" s="450"/>
      <c r="H90" s="450"/>
      <c r="I90" s="244" t="s">
        <v>50</v>
      </c>
      <c r="J90" s="421">
        <f>K90+L90+M90+N90+O90</f>
        <v>3894.91816</v>
      </c>
      <c r="K90" s="457">
        <v>3894.91816</v>
      </c>
      <c r="L90" s="395"/>
      <c r="M90" s="395"/>
      <c r="N90" s="395"/>
      <c r="O90" s="130"/>
      <c r="P90" s="9">
        <v>3894918.16</v>
      </c>
      <c r="Q90" s="283"/>
    </row>
    <row r="91" spans="1:21" ht="33.75" customHeight="1">
      <c r="A91" s="601"/>
      <c r="B91" s="458" t="s">
        <v>150</v>
      </c>
      <c r="C91" s="453">
        <v>276.327</v>
      </c>
      <c r="D91" s="454">
        <f>276.327</f>
        <v>276.327</v>
      </c>
      <c r="E91" s="649"/>
      <c r="F91" s="424" t="s">
        <v>29</v>
      </c>
      <c r="G91" s="450"/>
      <c r="H91" s="450"/>
      <c r="I91" s="244" t="s">
        <v>62</v>
      </c>
      <c r="J91" s="421">
        <f t="shared" si="19"/>
        <v>0</v>
      </c>
      <c r="K91" s="395"/>
      <c r="L91" s="395"/>
      <c r="M91" s="395"/>
      <c r="N91" s="395"/>
      <c r="O91" s="130"/>
      <c r="P91" s="284">
        <f>19898.35+4352.52</f>
        <v>24250.87</v>
      </c>
      <c r="Q91" s="133"/>
      <c r="S91" s="365">
        <f>L89+K89+K90+D89</f>
        <v>11185.951930000001</v>
      </c>
      <c r="U91" s="368"/>
    </row>
    <row r="92" spans="1:21" ht="78.75" customHeight="1">
      <c r="A92" s="427" t="s">
        <v>280</v>
      </c>
      <c r="B92" s="459" t="s">
        <v>318</v>
      </c>
      <c r="C92" s="395">
        <v>200</v>
      </c>
      <c r="D92" s="460"/>
      <c r="E92" s="455" t="s">
        <v>241</v>
      </c>
      <c r="F92" s="424" t="s">
        <v>29</v>
      </c>
      <c r="G92" s="450"/>
      <c r="H92" s="450"/>
      <c r="I92" s="244" t="s">
        <v>62</v>
      </c>
      <c r="J92" s="421">
        <f t="shared" si="19"/>
        <v>200</v>
      </c>
      <c r="K92" s="395"/>
      <c r="L92" s="395"/>
      <c r="M92" s="395"/>
      <c r="N92" s="395"/>
      <c r="O92" s="395">
        <v>200</v>
      </c>
      <c r="P92" s="354"/>
      <c r="Q92" s="133"/>
      <c r="U92" s="368"/>
    </row>
    <row r="93" spans="1:21" ht="60.75" customHeight="1">
      <c r="A93" s="7" t="s">
        <v>280</v>
      </c>
      <c r="B93" s="143" t="s">
        <v>249</v>
      </c>
      <c r="C93" s="88">
        <f>J93+D93</f>
        <v>500</v>
      </c>
      <c r="D93" s="204"/>
      <c r="E93" s="165" t="s">
        <v>241</v>
      </c>
      <c r="F93" s="160" t="s">
        <v>29</v>
      </c>
      <c r="G93" s="183"/>
      <c r="H93" s="183"/>
      <c r="I93" s="161" t="s">
        <v>62</v>
      </c>
      <c r="J93" s="144">
        <f t="shared" si="19"/>
        <v>500</v>
      </c>
      <c r="K93" s="130"/>
      <c r="L93" s="130"/>
      <c r="M93" s="130"/>
      <c r="N93" s="395"/>
      <c r="O93" s="130">
        <v>500</v>
      </c>
      <c r="Q93" s="133"/>
      <c r="S93" s="365"/>
      <c r="U93" s="365">
        <f>C89-D89-J89-J90</f>
        <v>0</v>
      </c>
    </row>
    <row r="94" spans="1:15" ht="27.75" customHeight="1">
      <c r="A94" s="402" t="s">
        <v>47</v>
      </c>
      <c r="B94" s="413" t="s">
        <v>325</v>
      </c>
      <c r="C94" s="414"/>
      <c r="D94" s="414"/>
      <c r="E94" s="414"/>
      <c r="F94" s="414"/>
      <c r="G94" s="414"/>
      <c r="H94" s="414"/>
      <c r="I94" s="414"/>
      <c r="J94" s="399">
        <f aca="true" t="shared" si="20" ref="J94:O94">J95</f>
        <v>2706.71069</v>
      </c>
      <c r="K94" s="399">
        <f t="shared" si="20"/>
        <v>0</v>
      </c>
      <c r="L94" s="399">
        <f t="shared" si="20"/>
        <v>48.43869</v>
      </c>
      <c r="M94" s="399">
        <f t="shared" si="20"/>
        <v>0</v>
      </c>
      <c r="N94" s="399">
        <f t="shared" si="20"/>
        <v>2658.272</v>
      </c>
      <c r="O94" s="399">
        <f t="shared" si="20"/>
        <v>0</v>
      </c>
    </row>
    <row r="95" spans="1:22" ht="69" customHeight="1">
      <c r="A95" s="578" t="s">
        <v>281</v>
      </c>
      <c r="B95" s="113" t="s">
        <v>338</v>
      </c>
      <c r="C95" s="453">
        <v>2706.711</v>
      </c>
      <c r="D95" s="507">
        <v>0</v>
      </c>
      <c r="E95" s="610" t="s">
        <v>267</v>
      </c>
      <c r="F95" s="618" t="s">
        <v>29</v>
      </c>
      <c r="G95" s="450"/>
      <c r="H95" s="450"/>
      <c r="I95" s="620" t="s">
        <v>62</v>
      </c>
      <c r="J95" s="508">
        <f>K95+L95+M95+N95+O95</f>
        <v>2706.71069</v>
      </c>
      <c r="K95" s="453"/>
      <c r="L95" s="509">
        <f>L96</f>
        <v>48.43869</v>
      </c>
      <c r="M95" s="453"/>
      <c r="N95" s="510">
        <v>2658.272</v>
      </c>
      <c r="O95" s="105"/>
      <c r="Q95" s="393">
        <v>2577176</v>
      </c>
      <c r="R95" s="9"/>
      <c r="S95" s="9"/>
      <c r="T95" s="9"/>
      <c r="U95" s="9"/>
      <c r="V95" s="9"/>
    </row>
    <row r="96" spans="1:17" ht="21" customHeight="1">
      <c r="A96" s="595"/>
      <c r="B96" s="504" t="s">
        <v>172</v>
      </c>
      <c r="C96" s="453">
        <v>48.439</v>
      </c>
      <c r="D96" s="507">
        <v>0</v>
      </c>
      <c r="E96" s="616"/>
      <c r="F96" s="618"/>
      <c r="G96" s="450"/>
      <c r="H96" s="450"/>
      <c r="I96" s="620"/>
      <c r="J96" s="421">
        <f>K96+L96+M96</f>
        <v>48.43869</v>
      </c>
      <c r="K96" s="462"/>
      <c r="L96" s="395">
        <v>48.43869</v>
      </c>
      <c r="M96" s="462"/>
      <c r="N96" s="462"/>
      <c r="O96" s="167"/>
      <c r="Q96" s="9"/>
    </row>
    <row r="97" spans="1:18" ht="24.75" customHeight="1">
      <c r="A97" s="579"/>
      <c r="B97" s="504" t="s">
        <v>296</v>
      </c>
      <c r="C97" s="454">
        <f>N97</f>
        <v>68.893</v>
      </c>
      <c r="D97" s="507"/>
      <c r="E97" s="617"/>
      <c r="F97" s="618"/>
      <c r="G97" s="450"/>
      <c r="H97" s="450"/>
      <c r="I97" s="620"/>
      <c r="J97" s="421">
        <f>K97+L97+M97+N97+O97</f>
        <v>68.893</v>
      </c>
      <c r="K97" s="452"/>
      <c r="L97" s="395"/>
      <c r="M97" s="395"/>
      <c r="N97" s="395">
        <v>68.893</v>
      </c>
      <c r="O97" s="130"/>
      <c r="Q97" s="9"/>
      <c r="R97" s="9">
        <v>64098</v>
      </c>
    </row>
    <row r="98" spans="1:15" ht="26.25" customHeight="1">
      <c r="A98" s="415"/>
      <c r="B98" s="413" t="s">
        <v>326</v>
      </c>
      <c r="C98" s="414"/>
      <c r="D98" s="414"/>
      <c r="E98" s="416"/>
      <c r="F98" s="417"/>
      <c r="G98" s="414"/>
      <c r="H98" s="414"/>
      <c r="I98" s="418"/>
      <c r="J98" s="399">
        <f aca="true" t="shared" si="21" ref="J98:O98">J99</f>
        <v>617.755</v>
      </c>
      <c r="K98" s="399">
        <f t="shared" si="21"/>
        <v>0</v>
      </c>
      <c r="L98" s="399">
        <f t="shared" si="21"/>
        <v>0</v>
      </c>
      <c r="M98" s="399">
        <f t="shared" si="21"/>
        <v>310</v>
      </c>
      <c r="N98" s="399">
        <f t="shared" si="21"/>
        <v>307.755</v>
      </c>
      <c r="O98" s="399">
        <f t="shared" si="21"/>
        <v>0</v>
      </c>
    </row>
    <row r="99" spans="1:15" ht="69" customHeight="1">
      <c r="A99" s="578" t="s">
        <v>282</v>
      </c>
      <c r="B99" s="500" t="s">
        <v>287</v>
      </c>
      <c r="C99" s="583">
        <v>2900</v>
      </c>
      <c r="D99" s="507">
        <v>0</v>
      </c>
      <c r="E99" s="610" t="s">
        <v>238</v>
      </c>
      <c r="F99" s="613" t="s">
        <v>29</v>
      </c>
      <c r="G99" s="511"/>
      <c r="H99" s="511"/>
      <c r="I99" s="581" t="s">
        <v>62</v>
      </c>
      <c r="J99" s="421">
        <f>K99+L99+M99+N99+O99</f>
        <v>617.755</v>
      </c>
      <c r="K99" s="452"/>
      <c r="L99" s="395"/>
      <c r="M99" s="395">
        <v>310</v>
      </c>
      <c r="N99" s="395">
        <f>N100</f>
        <v>307.755</v>
      </c>
      <c r="O99" s="395"/>
    </row>
    <row r="100" spans="1:15" ht="25.5" customHeight="1">
      <c r="A100" s="579"/>
      <c r="B100" s="500" t="s">
        <v>288</v>
      </c>
      <c r="C100" s="584"/>
      <c r="D100" s="507"/>
      <c r="E100" s="612"/>
      <c r="F100" s="615"/>
      <c r="G100" s="511"/>
      <c r="H100" s="511"/>
      <c r="I100" s="582"/>
      <c r="J100" s="421">
        <f>K100+L100+M100+N100+O100</f>
        <v>307.755</v>
      </c>
      <c r="K100" s="452"/>
      <c r="L100" s="395"/>
      <c r="M100" s="395"/>
      <c r="N100" s="395">
        <v>307.755</v>
      </c>
      <c r="O100" s="130"/>
    </row>
    <row r="101" spans="1:15" ht="26.25" customHeight="1">
      <c r="A101" s="512" t="s">
        <v>66</v>
      </c>
      <c r="B101" s="513" t="s">
        <v>327</v>
      </c>
      <c r="C101" s="514"/>
      <c r="D101" s="514"/>
      <c r="E101" s="514"/>
      <c r="F101" s="514"/>
      <c r="G101" s="514"/>
      <c r="H101" s="514"/>
      <c r="I101" s="514"/>
      <c r="J101" s="399">
        <f aca="true" t="shared" si="22" ref="J101:O101">J102</f>
        <v>2175</v>
      </c>
      <c r="K101" s="399">
        <f t="shared" si="22"/>
        <v>0</v>
      </c>
      <c r="L101" s="399">
        <f t="shared" si="22"/>
        <v>0</v>
      </c>
      <c r="M101" s="399">
        <f t="shared" si="22"/>
        <v>0</v>
      </c>
      <c r="N101" s="399">
        <f t="shared" si="22"/>
        <v>0</v>
      </c>
      <c r="O101" s="399">
        <f t="shared" si="22"/>
        <v>2175</v>
      </c>
    </row>
    <row r="102" spans="1:15" ht="54" customHeight="1">
      <c r="A102" s="578" t="s">
        <v>216</v>
      </c>
      <c r="B102" s="72" t="s">
        <v>215</v>
      </c>
      <c r="C102" s="130">
        <v>2175</v>
      </c>
      <c r="D102" s="12">
        <v>0</v>
      </c>
      <c r="E102" s="576" t="s">
        <v>241</v>
      </c>
      <c r="F102" s="585" t="s">
        <v>29</v>
      </c>
      <c r="G102" s="7"/>
      <c r="H102" s="7"/>
      <c r="I102" s="589" t="s">
        <v>62</v>
      </c>
      <c r="J102" s="144">
        <f>K102+L102+M102+N102+O102</f>
        <v>2175</v>
      </c>
      <c r="K102" s="69"/>
      <c r="L102" s="130"/>
      <c r="M102" s="130"/>
      <c r="N102" s="395"/>
      <c r="O102" s="130">
        <v>2175</v>
      </c>
    </row>
    <row r="103" spans="1:15" ht="24" customHeight="1">
      <c r="A103" s="579"/>
      <c r="B103" s="136" t="s">
        <v>172</v>
      </c>
      <c r="C103" s="130">
        <v>75</v>
      </c>
      <c r="D103" s="12">
        <v>0</v>
      </c>
      <c r="E103" s="577"/>
      <c r="F103" s="586"/>
      <c r="G103" s="7"/>
      <c r="H103" s="7"/>
      <c r="I103" s="590"/>
      <c r="J103" s="144">
        <f>K103+L103+M103+N103+O103</f>
        <v>75</v>
      </c>
      <c r="K103" s="69"/>
      <c r="L103" s="130"/>
      <c r="M103" s="130"/>
      <c r="N103" s="395"/>
      <c r="O103" s="130">
        <v>75</v>
      </c>
    </row>
    <row r="104" spans="1:15" ht="24.75" customHeight="1">
      <c r="A104" s="29" t="s">
        <v>67</v>
      </c>
      <c r="B104" s="603" t="s">
        <v>328</v>
      </c>
      <c r="C104" s="604"/>
      <c r="D104" s="604"/>
      <c r="E104" s="604"/>
      <c r="F104" s="604"/>
      <c r="G104" s="604"/>
      <c r="H104" s="604"/>
      <c r="I104" s="605"/>
      <c r="J104" s="411">
        <f aca="true" t="shared" si="23" ref="J104:O104">J105+J109+J113</f>
        <v>10962.016249999999</v>
      </c>
      <c r="K104" s="411">
        <f t="shared" si="23"/>
        <v>0</v>
      </c>
      <c r="L104" s="411">
        <f t="shared" si="23"/>
        <v>1192.75125</v>
      </c>
      <c r="M104" s="411">
        <f t="shared" si="23"/>
        <v>2178.4809999999998</v>
      </c>
      <c r="N104" s="411">
        <f t="shared" si="23"/>
        <v>7590.784</v>
      </c>
      <c r="O104" s="411">
        <f t="shared" si="23"/>
        <v>0</v>
      </c>
    </row>
    <row r="105" spans="1:15" ht="24.75" customHeight="1">
      <c r="A105" s="29" t="s">
        <v>2</v>
      </c>
      <c r="B105" s="406" t="s">
        <v>330</v>
      </c>
      <c r="C105" s="407"/>
      <c r="D105" s="407"/>
      <c r="E105" s="407"/>
      <c r="F105" s="408"/>
      <c r="G105" s="407"/>
      <c r="H105" s="407"/>
      <c r="I105" s="407"/>
      <c r="J105" s="399">
        <f aca="true" t="shared" si="24" ref="J105:O105">J106</f>
        <v>3263.4749999999995</v>
      </c>
      <c r="K105" s="399">
        <f t="shared" si="24"/>
        <v>0</v>
      </c>
      <c r="L105" s="399">
        <f t="shared" si="24"/>
        <v>1084.994</v>
      </c>
      <c r="M105" s="399">
        <f t="shared" si="24"/>
        <v>2178.4809999999998</v>
      </c>
      <c r="N105" s="399">
        <f t="shared" si="24"/>
        <v>0</v>
      </c>
      <c r="O105" s="399">
        <f t="shared" si="24"/>
        <v>0</v>
      </c>
    </row>
    <row r="106" spans="1:15" ht="68.25" customHeight="1">
      <c r="A106" s="578" t="s">
        <v>223</v>
      </c>
      <c r="B106" s="143" t="s">
        <v>214</v>
      </c>
      <c r="C106" s="69">
        <v>3263.475</v>
      </c>
      <c r="D106" s="12">
        <v>0</v>
      </c>
      <c r="E106" s="576" t="s">
        <v>118</v>
      </c>
      <c r="F106" s="585" t="s">
        <v>29</v>
      </c>
      <c r="G106" s="7"/>
      <c r="H106" s="7"/>
      <c r="I106" s="589" t="s">
        <v>62</v>
      </c>
      <c r="J106" s="144">
        <f>K106+L106+M106+N106+O106</f>
        <v>3263.4749999999995</v>
      </c>
      <c r="K106" s="69"/>
      <c r="L106" s="130">
        <v>1084.994</v>
      </c>
      <c r="M106" s="130">
        <f>C106-L106</f>
        <v>2178.4809999999998</v>
      </c>
      <c r="N106" s="395"/>
      <c r="O106" s="130"/>
    </row>
    <row r="107" spans="1:15" ht="21" customHeight="1">
      <c r="A107" s="595"/>
      <c r="B107" s="136" t="s">
        <v>172</v>
      </c>
      <c r="C107" s="171">
        <v>59.782</v>
      </c>
      <c r="D107" s="12">
        <v>0</v>
      </c>
      <c r="E107" s="580"/>
      <c r="F107" s="600"/>
      <c r="G107" s="7"/>
      <c r="H107" s="7"/>
      <c r="I107" s="597"/>
      <c r="J107" s="144">
        <f>K107+L107+M107+N107+O107</f>
        <v>49.789</v>
      </c>
      <c r="K107" s="69"/>
      <c r="L107" s="170">
        <v>49.789</v>
      </c>
      <c r="M107" s="130"/>
      <c r="N107" s="395"/>
      <c r="O107" s="130"/>
    </row>
    <row r="108" spans="1:15" ht="21" customHeight="1">
      <c r="A108" s="579"/>
      <c r="B108" s="136" t="s">
        <v>296</v>
      </c>
      <c r="C108" s="171">
        <v>60.087</v>
      </c>
      <c r="D108" s="12">
        <v>0</v>
      </c>
      <c r="E108" s="577"/>
      <c r="F108" s="586"/>
      <c r="G108" s="7"/>
      <c r="H108" s="7"/>
      <c r="I108" s="590"/>
      <c r="J108" s="144">
        <f>K108+L108+M108+N108+O108</f>
        <v>60.087</v>
      </c>
      <c r="K108" s="69"/>
      <c r="L108" s="170"/>
      <c r="M108" s="130">
        <v>60.087</v>
      </c>
      <c r="N108" s="395"/>
      <c r="O108" s="130"/>
    </row>
    <row r="109" spans="1:15" ht="18.75" customHeight="1" thickBot="1">
      <c r="A109" s="270" t="s">
        <v>283</v>
      </c>
      <c r="B109" s="400" t="s">
        <v>331</v>
      </c>
      <c r="C109" s="401"/>
      <c r="D109" s="401"/>
      <c r="E109" s="402"/>
      <c r="F109" s="403"/>
      <c r="G109" s="404"/>
      <c r="H109" s="404"/>
      <c r="I109" s="405"/>
      <c r="J109" s="398">
        <f aca="true" t="shared" si="25" ref="J109:O109">J110</f>
        <v>7637.5242499999995</v>
      </c>
      <c r="K109" s="398">
        <f t="shared" si="25"/>
        <v>0</v>
      </c>
      <c r="L109" s="398">
        <f t="shared" si="25"/>
        <v>46.74025</v>
      </c>
      <c r="M109" s="398">
        <f t="shared" si="25"/>
        <v>0</v>
      </c>
      <c r="N109" s="398">
        <f t="shared" si="25"/>
        <v>7590.784</v>
      </c>
      <c r="O109" s="398">
        <f t="shared" si="25"/>
        <v>0</v>
      </c>
    </row>
    <row r="110" spans="1:16" ht="69.75" customHeight="1">
      <c r="A110" s="578" t="s">
        <v>284</v>
      </c>
      <c r="B110" s="72" t="s">
        <v>250</v>
      </c>
      <c r="C110" s="454">
        <v>7637.524</v>
      </c>
      <c r="D110" s="507">
        <v>0</v>
      </c>
      <c r="E110" s="610" t="s">
        <v>267</v>
      </c>
      <c r="F110" s="613" t="s">
        <v>29</v>
      </c>
      <c r="G110" s="450"/>
      <c r="H110" s="450"/>
      <c r="I110" s="581" t="s">
        <v>62</v>
      </c>
      <c r="J110" s="421">
        <f>K110+L110+M110+N110+O110</f>
        <v>7637.5242499999995</v>
      </c>
      <c r="K110" s="452"/>
      <c r="L110" s="395">
        <f>L111</f>
        <v>46.74025</v>
      </c>
      <c r="M110" s="395"/>
      <c r="N110" s="395">
        <v>7590.784</v>
      </c>
      <c r="O110" s="130"/>
      <c r="P110" s="396"/>
    </row>
    <row r="111" spans="1:15" ht="24.75" customHeight="1">
      <c r="A111" s="595"/>
      <c r="B111" s="136" t="s">
        <v>172</v>
      </c>
      <c r="C111" s="454">
        <f>J111</f>
        <v>46.74025</v>
      </c>
      <c r="D111" s="507">
        <v>0</v>
      </c>
      <c r="E111" s="611"/>
      <c r="F111" s="614"/>
      <c r="G111" s="450"/>
      <c r="H111" s="450"/>
      <c r="I111" s="650"/>
      <c r="J111" s="421">
        <f>K111+L111+M111+N111+O111</f>
        <v>46.74025</v>
      </c>
      <c r="K111" s="452"/>
      <c r="L111" s="395">
        <v>46.74025</v>
      </c>
      <c r="M111" s="395"/>
      <c r="N111" s="395"/>
      <c r="O111" s="130"/>
    </row>
    <row r="112" spans="1:15" ht="24.75" customHeight="1">
      <c r="A112" s="579"/>
      <c r="B112" s="136" t="s">
        <v>296</v>
      </c>
      <c r="C112" s="454">
        <v>70.164</v>
      </c>
      <c r="D112" s="507"/>
      <c r="E112" s="612"/>
      <c r="F112" s="615"/>
      <c r="G112" s="450"/>
      <c r="H112" s="450"/>
      <c r="I112" s="582"/>
      <c r="J112" s="421">
        <f>K112+L112+M112+N112+O112</f>
        <v>70.164</v>
      </c>
      <c r="K112" s="452"/>
      <c r="L112" s="395"/>
      <c r="M112" s="395"/>
      <c r="N112" s="395">
        <v>70.164</v>
      </c>
      <c r="O112" s="130"/>
    </row>
    <row r="113" spans="1:15" ht="30" customHeight="1">
      <c r="A113" s="29" t="s">
        <v>295</v>
      </c>
      <c r="B113" s="400" t="s">
        <v>332</v>
      </c>
      <c r="C113" s="409"/>
      <c r="D113" s="401"/>
      <c r="E113" s="402"/>
      <c r="F113" s="403"/>
      <c r="G113" s="404"/>
      <c r="H113" s="404"/>
      <c r="I113" s="405"/>
      <c r="J113" s="398">
        <f aca="true" t="shared" si="26" ref="J113:O113">J116</f>
        <v>61.017</v>
      </c>
      <c r="K113" s="398">
        <f t="shared" si="26"/>
        <v>0</v>
      </c>
      <c r="L113" s="398">
        <f t="shared" si="26"/>
        <v>61.017</v>
      </c>
      <c r="M113" s="398">
        <f t="shared" si="26"/>
        <v>0</v>
      </c>
      <c r="N113" s="398">
        <f t="shared" si="26"/>
        <v>0</v>
      </c>
      <c r="O113" s="398">
        <f t="shared" si="26"/>
        <v>0</v>
      </c>
    </row>
    <row r="114" spans="1:17" ht="26.25" customHeight="1" hidden="1">
      <c r="A114" s="7"/>
      <c r="B114" s="136" t="s">
        <v>3</v>
      </c>
      <c r="C114" s="106">
        <v>94</v>
      </c>
      <c r="D114" s="12"/>
      <c r="E114" s="602"/>
      <c r="F114" s="609"/>
      <c r="G114" s="7"/>
      <c r="H114" s="7"/>
      <c r="I114" s="596"/>
      <c r="J114" s="144">
        <f>K114+L114+M114+N114+O114</f>
        <v>94</v>
      </c>
      <c r="K114" s="69"/>
      <c r="L114" s="130"/>
      <c r="M114" s="130">
        <v>94</v>
      </c>
      <c r="N114" s="130"/>
      <c r="O114" s="130"/>
      <c r="Q114" s="210"/>
    </row>
    <row r="115" spans="1:17" ht="26.25" customHeight="1" hidden="1">
      <c r="A115" s="7"/>
      <c r="B115" s="136" t="s">
        <v>49</v>
      </c>
      <c r="C115" s="106">
        <v>25</v>
      </c>
      <c r="D115" s="12"/>
      <c r="E115" s="602"/>
      <c r="F115" s="609"/>
      <c r="G115" s="7"/>
      <c r="H115" s="7"/>
      <c r="I115" s="596"/>
      <c r="J115" s="144">
        <f>K115+L115+M115+N115+O115</f>
        <v>25</v>
      </c>
      <c r="K115" s="69"/>
      <c r="L115" s="130"/>
      <c r="M115" s="130">
        <v>25</v>
      </c>
      <c r="N115" s="130"/>
      <c r="O115" s="130"/>
      <c r="Q115" s="210"/>
    </row>
    <row r="116" spans="1:17" ht="62.25" customHeight="1">
      <c r="A116" s="7" t="s">
        <v>224</v>
      </c>
      <c r="B116" s="72" t="s">
        <v>251</v>
      </c>
      <c r="C116" s="106">
        <f>49+18</f>
        <v>67</v>
      </c>
      <c r="D116" s="12"/>
      <c r="E116" s="29" t="s">
        <v>121</v>
      </c>
      <c r="F116" s="30" t="s">
        <v>29</v>
      </c>
      <c r="G116" s="7"/>
      <c r="H116" s="7"/>
      <c r="I116" s="8" t="s">
        <v>62</v>
      </c>
      <c r="J116" s="144">
        <f>K116+L116+M116+N116+O116</f>
        <v>61.017</v>
      </c>
      <c r="K116" s="69"/>
      <c r="L116" s="130">
        <v>61.017</v>
      </c>
      <c r="M116" s="130"/>
      <c r="N116" s="130"/>
      <c r="O116" s="130"/>
      <c r="Q116" s="210"/>
    </row>
    <row r="117" spans="1:15" ht="32.25" customHeight="1">
      <c r="A117" s="125">
        <v>7</v>
      </c>
      <c r="B117" s="619" t="s">
        <v>329</v>
      </c>
      <c r="C117" s="604"/>
      <c r="D117" s="604"/>
      <c r="E117" s="604"/>
      <c r="F117" s="604"/>
      <c r="G117" s="604"/>
      <c r="H117" s="604"/>
      <c r="I117" s="605"/>
      <c r="J117" s="412">
        <f aca="true" t="shared" si="27" ref="J117:O117">J118+J119+J120+J123</f>
        <v>2152.754</v>
      </c>
      <c r="K117" s="412">
        <f t="shared" si="27"/>
        <v>0</v>
      </c>
      <c r="L117" s="412">
        <f t="shared" si="27"/>
        <v>68.017</v>
      </c>
      <c r="M117" s="412">
        <f t="shared" si="27"/>
        <v>0</v>
      </c>
      <c r="N117" s="412">
        <f t="shared" si="27"/>
        <v>102.86911</v>
      </c>
      <c r="O117" s="412">
        <f t="shared" si="27"/>
        <v>1981.86789</v>
      </c>
    </row>
    <row r="118" spans="1:15" ht="32.25" customHeight="1">
      <c r="A118" s="587"/>
      <c r="B118" s="187"/>
      <c r="C118" s="72"/>
      <c r="D118" s="72"/>
      <c r="E118" s="29"/>
      <c r="F118" s="30"/>
      <c r="G118" s="7"/>
      <c r="H118" s="7"/>
      <c r="I118" s="125" t="s">
        <v>62</v>
      </c>
      <c r="J118" s="130">
        <f aca="true" t="shared" si="28" ref="J118:O118">J124+J127</f>
        <v>2152.754</v>
      </c>
      <c r="K118" s="130">
        <f t="shared" si="28"/>
        <v>0</v>
      </c>
      <c r="L118" s="130">
        <f t="shared" si="28"/>
        <v>68.017</v>
      </c>
      <c r="M118" s="130">
        <f t="shared" si="28"/>
        <v>0</v>
      </c>
      <c r="N118" s="130">
        <f t="shared" si="28"/>
        <v>102.86911</v>
      </c>
      <c r="O118" s="130">
        <f t="shared" si="28"/>
        <v>1981.86789</v>
      </c>
    </row>
    <row r="119" spans="1:15" ht="32.25" customHeight="1">
      <c r="A119" s="587"/>
      <c r="B119" s="187"/>
      <c r="C119" s="72"/>
      <c r="D119" s="72"/>
      <c r="E119" s="29"/>
      <c r="F119" s="30"/>
      <c r="G119" s="7"/>
      <c r="H119" s="7"/>
      <c r="I119" s="125" t="s">
        <v>50</v>
      </c>
      <c r="J119" s="130">
        <v>0</v>
      </c>
      <c r="K119" s="130">
        <v>0</v>
      </c>
      <c r="L119" s="130">
        <v>0</v>
      </c>
      <c r="M119" s="130">
        <v>0</v>
      </c>
      <c r="N119" s="395">
        <v>0</v>
      </c>
      <c r="O119" s="130">
        <v>0</v>
      </c>
    </row>
    <row r="120" spans="1:15" ht="32.25" customHeight="1">
      <c r="A120" s="587"/>
      <c r="B120" s="187"/>
      <c r="C120" s="72"/>
      <c r="D120" s="72"/>
      <c r="E120" s="29"/>
      <c r="F120" s="30"/>
      <c r="G120" s="7"/>
      <c r="H120" s="7"/>
      <c r="I120" s="173" t="s">
        <v>125</v>
      </c>
      <c r="J120" s="130">
        <v>0</v>
      </c>
      <c r="K120" s="130">
        <v>0</v>
      </c>
      <c r="L120" s="130">
        <v>0</v>
      </c>
      <c r="M120" s="130">
        <v>0</v>
      </c>
      <c r="N120" s="395">
        <v>0</v>
      </c>
      <c r="O120" s="130">
        <v>0</v>
      </c>
    </row>
    <row r="121" spans="1:15" ht="14.25" customHeight="1" hidden="1">
      <c r="A121" s="7" t="s">
        <v>2</v>
      </c>
      <c r="B121" s="189" t="s">
        <v>148</v>
      </c>
      <c r="C121" s="80">
        <v>2800</v>
      </c>
      <c r="D121" s="72">
        <v>0</v>
      </c>
      <c r="E121" s="29" t="s">
        <v>117</v>
      </c>
      <c r="F121" s="30" t="s">
        <v>29</v>
      </c>
      <c r="G121" s="7"/>
      <c r="H121" s="7"/>
      <c r="I121" s="125" t="s">
        <v>62</v>
      </c>
      <c r="J121" s="144">
        <f>K121+L121+M121</f>
        <v>0</v>
      </c>
      <c r="K121" s="130"/>
      <c r="L121" s="130"/>
      <c r="M121" s="130"/>
      <c r="N121" s="395"/>
      <c r="O121" s="130"/>
    </row>
    <row r="122" spans="1:15" ht="14.25" customHeight="1" hidden="1">
      <c r="A122" s="31"/>
      <c r="B122" s="72" t="s">
        <v>69</v>
      </c>
      <c r="C122" s="80">
        <v>200</v>
      </c>
      <c r="D122" s="72">
        <v>0</v>
      </c>
      <c r="E122" s="29"/>
      <c r="F122" s="30"/>
      <c r="G122" s="7"/>
      <c r="H122" s="7"/>
      <c r="I122" s="125"/>
      <c r="J122" s="144">
        <f>K122+L122+M122</f>
        <v>0</v>
      </c>
      <c r="K122" s="130"/>
      <c r="L122" s="130"/>
      <c r="M122" s="130"/>
      <c r="N122" s="395"/>
      <c r="O122" s="130"/>
    </row>
    <row r="123" spans="1:15" ht="27.75" customHeight="1">
      <c r="A123" s="31"/>
      <c r="B123" s="72"/>
      <c r="C123" s="80"/>
      <c r="D123" s="72"/>
      <c r="E123" s="262"/>
      <c r="F123" s="190"/>
      <c r="G123" s="7"/>
      <c r="H123" s="7"/>
      <c r="I123" s="261" t="s">
        <v>37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</row>
    <row r="124" spans="1:17" ht="36.75" customHeight="1">
      <c r="A124" s="589" t="s">
        <v>225</v>
      </c>
      <c r="B124" s="72" t="s">
        <v>174</v>
      </c>
      <c r="C124" s="454">
        <v>1630.569</v>
      </c>
      <c r="D124" s="264"/>
      <c r="E124" s="606" t="s">
        <v>292</v>
      </c>
      <c r="F124" s="606" t="s">
        <v>29</v>
      </c>
      <c r="G124" s="450"/>
      <c r="H124" s="450"/>
      <c r="I124" s="606" t="s">
        <v>62</v>
      </c>
      <c r="J124" s="508">
        <f>K124+L124+M124+N124+O124</f>
        <v>1630.569</v>
      </c>
      <c r="K124" s="265"/>
      <c r="L124" s="265">
        <v>68.017</v>
      </c>
      <c r="M124" s="395"/>
      <c r="N124" s="395">
        <f>N126</f>
        <v>52.87411</v>
      </c>
      <c r="O124" s="395">
        <f>C124-N124-L124</f>
        <v>1509.67789</v>
      </c>
      <c r="Q124" s="92"/>
    </row>
    <row r="125" spans="1:15" ht="22.5" customHeight="1">
      <c r="A125" s="597"/>
      <c r="B125" s="136" t="s">
        <v>172</v>
      </c>
      <c r="C125" s="515">
        <v>68.017</v>
      </c>
      <c r="D125" s="425"/>
      <c r="E125" s="607"/>
      <c r="F125" s="607"/>
      <c r="G125" s="425"/>
      <c r="H125" s="425"/>
      <c r="I125" s="607"/>
      <c r="J125" s="516">
        <f>K125+L125+M125+N125+O125</f>
        <v>68.017</v>
      </c>
      <c r="K125" s="517"/>
      <c r="L125" s="518">
        <v>68.017</v>
      </c>
      <c r="M125" s="461"/>
      <c r="N125" s="461"/>
      <c r="O125" s="461"/>
    </row>
    <row r="126" spans="1:15" ht="22.5" customHeight="1">
      <c r="A126" s="590"/>
      <c r="B126" s="375" t="s">
        <v>296</v>
      </c>
      <c r="C126" s="515">
        <v>52.874</v>
      </c>
      <c r="D126" s="425"/>
      <c r="E126" s="608"/>
      <c r="F126" s="608"/>
      <c r="G126" s="425"/>
      <c r="H126" s="425"/>
      <c r="I126" s="608"/>
      <c r="J126" s="516">
        <f>K126+L126+M126+N126+O126</f>
        <v>52.87411</v>
      </c>
      <c r="K126" s="517"/>
      <c r="L126" s="518"/>
      <c r="M126" s="461"/>
      <c r="N126" s="456">
        <v>52.87411</v>
      </c>
      <c r="O126" s="456"/>
    </row>
    <row r="127" spans="1:15" ht="39.75" customHeight="1">
      <c r="A127" s="578" t="s">
        <v>226</v>
      </c>
      <c r="B127" s="264" t="s">
        <v>307</v>
      </c>
      <c r="C127" s="454">
        <v>522.185</v>
      </c>
      <c r="D127" s="425"/>
      <c r="E127" s="606" t="s">
        <v>342</v>
      </c>
      <c r="F127" s="606" t="s">
        <v>29</v>
      </c>
      <c r="G127" s="425"/>
      <c r="H127" s="425"/>
      <c r="I127" s="606" t="s">
        <v>62</v>
      </c>
      <c r="J127" s="508">
        <f>K127+L127+M127+N127+O127</f>
        <v>522.185</v>
      </c>
      <c r="K127" s="519"/>
      <c r="L127" s="265"/>
      <c r="M127" s="395"/>
      <c r="N127" s="423">
        <f>N128</f>
        <v>49.995</v>
      </c>
      <c r="O127" s="423">
        <f>C127-N127</f>
        <v>472.18999999999994</v>
      </c>
    </row>
    <row r="128" spans="1:15" ht="23.25" customHeight="1">
      <c r="A128" s="595"/>
      <c r="B128" s="264" t="s">
        <v>69</v>
      </c>
      <c r="C128" s="454">
        <v>49.995</v>
      </c>
      <c r="D128" s="425"/>
      <c r="E128" s="607"/>
      <c r="F128" s="607"/>
      <c r="G128" s="425"/>
      <c r="H128" s="425"/>
      <c r="I128" s="607"/>
      <c r="J128" s="508">
        <f>K128+L128+M128+N128+O128</f>
        <v>49.995</v>
      </c>
      <c r="K128" s="519"/>
      <c r="L128" s="265"/>
      <c r="M128" s="395"/>
      <c r="N128" s="423">
        <v>49.995</v>
      </c>
      <c r="O128" s="423"/>
    </row>
    <row r="129" spans="1:22" ht="25.5" customHeight="1">
      <c r="A129" s="592" t="s">
        <v>180</v>
      </c>
      <c r="B129" s="592"/>
      <c r="C129" s="592"/>
      <c r="D129" s="592"/>
      <c r="E129" s="592"/>
      <c r="F129" s="592"/>
      <c r="G129" s="592"/>
      <c r="H129" s="592"/>
      <c r="I129" s="592"/>
      <c r="J129" s="592"/>
      <c r="K129" s="592"/>
      <c r="L129" s="592"/>
      <c r="M129" s="592"/>
      <c r="N129" s="592"/>
      <c r="O129" s="592"/>
      <c r="P129" s="378"/>
      <c r="Q129" s="9"/>
      <c r="R129" s="9"/>
      <c r="S129" s="9"/>
      <c r="T129" s="9"/>
      <c r="U129" s="9"/>
      <c r="V129" s="9"/>
    </row>
    <row r="130" spans="1:22" ht="12.75" customHeight="1" hidden="1">
      <c r="A130" s="592"/>
      <c r="B130" s="592"/>
      <c r="C130" s="592"/>
      <c r="D130" s="592"/>
      <c r="E130" s="592"/>
      <c r="F130" s="592"/>
      <c r="G130" s="592"/>
      <c r="H130" s="592"/>
      <c r="I130" s="592"/>
      <c r="J130" s="592"/>
      <c r="K130" s="592"/>
      <c r="L130" s="592"/>
      <c r="M130" s="592"/>
      <c r="N130" s="592"/>
      <c r="O130" s="592"/>
      <c r="P130" s="379"/>
      <c r="Q130" s="9"/>
      <c r="R130" s="9"/>
      <c r="S130" s="9"/>
      <c r="T130" s="9"/>
      <c r="U130" s="9"/>
      <c r="V130" s="9"/>
    </row>
    <row r="131" spans="1:22" ht="9.75" customHeight="1">
      <c r="A131" s="592"/>
      <c r="B131" s="592"/>
      <c r="C131" s="592"/>
      <c r="D131" s="592"/>
      <c r="E131" s="592"/>
      <c r="F131" s="592"/>
      <c r="G131" s="592"/>
      <c r="H131" s="592"/>
      <c r="I131" s="592"/>
      <c r="J131" s="592"/>
      <c r="K131" s="592"/>
      <c r="L131" s="592"/>
      <c r="M131" s="592"/>
      <c r="N131" s="592"/>
      <c r="O131" s="592"/>
      <c r="P131" s="380"/>
      <c r="Q131" s="9"/>
      <c r="R131" s="9"/>
      <c r="S131" s="9"/>
      <c r="T131" s="9"/>
      <c r="U131" s="9"/>
      <c r="V131" s="9"/>
    </row>
    <row r="132" spans="1:22" ht="27.75" customHeight="1">
      <c r="A132" s="587"/>
      <c r="B132" s="593" t="s">
        <v>51</v>
      </c>
      <c r="C132" s="587"/>
      <c r="D132" s="587"/>
      <c r="E132" s="587"/>
      <c r="F132" s="587"/>
      <c r="G132" s="31"/>
      <c r="H132" s="31"/>
      <c r="I132" s="26" t="s">
        <v>44</v>
      </c>
      <c r="J132" s="144">
        <f aca="true" t="shared" si="29" ref="J132:O132">J133+J134</f>
        <v>22648.470319999997</v>
      </c>
      <c r="K132" s="144">
        <f t="shared" si="29"/>
        <v>0</v>
      </c>
      <c r="L132" s="144">
        <f t="shared" si="29"/>
        <v>2419.52462</v>
      </c>
      <c r="M132" s="144">
        <f t="shared" si="29"/>
        <v>299.543</v>
      </c>
      <c r="N132" s="421">
        <f t="shared" si="29"/>
        <v>4876.28191</v>
      </c>
      <c r="O132" s="144">
        <f t="shared" si="29"/>
        <v>15053.12079</v>
      </c>
      <c r="Q132" s="9"/>
      <c r="R132" s="9"/>
      <c r="S132" s="9"/>
      <c r="T132" s="9"/>
      <c r="U132" s="9"/>
      <c r="V132" s="9"/>
    </row>
    <row r="133" spans="1:22" ht="29.25" customHeight="1">
      <c r="A133" s="587"/>
      <c r="B133" s="593"/>
      <c r="C133" s="587"/>
      <c r="D133" s="587"/>
      <c r="E133" s="587"/>
      <c r="F133" s="587"/>
      <c r="G133" s="31"/>
      <c r="H133" s="31"/>
      <c r="I133" s="28" t="s">
        <v>62</v>
      </c>
      <c r="J133" s="421">
        <f aca="true" t="shared" si="30" ref="J133:O133">J138+J139+J140+J142+J143+J145+J146</f>
        <v>22498.670319999997</v>
      </c>
      <c r="K133" s="421">
        <f t="shared" si="30"/>
        <v>0</v>
      </c>
      <c r="L133" s="421">
        <f t="shared" si="30"/>
        <v>2269.72462</v>
      </c>
      <c r="M133" s="421">
        <f t="shared" si="30"/>
        <v>299.543</v>
      </c>
      <c r="N133" s="421">
        <f t="shared" si="30"/>
        <v>4876.28191</v>
      </c>
      <c r="O133" s="421">
        <f t="shared" si="30"/>
        <v>15053.12079</v>
      </c>
      <c r="Q133" s="9"/>
      <c r="R133" s="9"/>
      <c r="S133" s="9"/>
      <c r="T133" s="9"/>
      <c r="U133" s="9"/>
      <c r="V133" s="9"/>
    </row>
    <row r="134" spans="1:22" ht="32.25" customHeight="1">
      <c r="A134" s="31"/>
      <c r="B134" s="125"/>
      <c r="C134" s="31"/>
      <c r="D134" s="31"/>
      <c r="E134" s="31"/>
      <c r="F134" s="31"/>
      <c r="G134" s="31"/>
      <c r="H134" s="31"/>
      <c r="I134" s="28" t="s">
        <v>125</v>
      </c>
      <c r="J134" s="144">
        <f aca="true" t="shared" si="31" ref="J134:O134">J135+J136+J137</f>
        <v>149.8</v>
      </c>
      <c r="K134" s="421">
        <f t="shared" si="31"/>
        <v>0</v>
      </c>
      <c r="L134" s="421">
        <f t="shared" si="31"/>
        <v>149.8</v>
      </c>
      <c r="M134" s="421">
        <f t="shared" si="31"/>
        <v>0</v>
      </c>
      <c r="N134" s="421">
        <f t="shared" si="31"/>
        <v>0</v>
      </c>
      <c r="O134" s="421">
        <f t="shared" si="31"/>
        <v>0</v>
      </c>
      <c r="Q134" s="9"/>
      <c r="R134" s="9"/>
      <c r="S134" s="9"/>
      <c r="T134" s="9"/>
      <c r="U134" s="9"/>
      <c r="V134" s="9"/>
    </row>
    <row r="135" spans="1:22" ht="68.25" customHeight="1">
      <c r="A135" s="285" t="s">
        <v>181</v>
      </c>
      <c r="B135" s="72" t="s">
        <v>184</v>
      </c>
      <c r="C135" s="260">
        <f>J135</f>
        <v>49.8</v>
      </c>
      <c r="D135" s="31"/>
      <c r="E135" s="29" t="s">
        <v>121</v>
      </c>
      <c r="F135" s="559" t="s">
        <v>198</v>
      </c>
      <c r="G135" s="32"/>
      <c r="H135" s="32"/>
      <c r="I135" s="8" t="s">
        <v>208</v>
      </c>
      <c r="J135" s="144">
        <f>K135+L135+M135+N135+O135</f>
        <v>49.8</v>
      </c>
      <c r="K135" s="395"/>
      <c r="L135" s="395">
        <v>49.8</v>
      </c>
      <c r="M135" s="395"/>
      <c r="N135" s="395"/>
      <c r="O135" s="395"/>
      <c r="Q135" s="9"/>
      <c r="R135" s="9"/>
      <c r="S135" s="9"/>
      <c r="T135" s="9"/>
      <c r="U135" s="9"/>
      <c r="V135" s="9"/>
    </row>
    <row r="136" spans="1:22" ht="69" customHeight="1">
      <c r="A136" s="285" t="s">
        <v>183</v>
      </c>
      <c r="B136" s="72" t="s">
        <v>190</v>
      </c>
      <c r="C136" s="260">
        <f>J136</f>
        <v>50</v>
      </c>
      <c r="D136" s="31"/>
      <c r="E136" s="29" t="s">
        <v>121</v>
      </c>
      <c r="F136" s="559" t="s">
        <v>198</v>
      </c>
      <c r="G136" s="32"/>
      <c r="H136" s="32"/>
      <c r="I136" s="8" t="s">
        <v>208</v>
      </c>
      <c r="J136" s="144">
        <f>K136+L136+M136+N136+O136</f>
        <v>50</v>
      </c>
      <c r="K136" s="395"/>
      <c r="L136" s="395">
        <v>50</v>
      </c>
      <c r="M136" s="395"/>
      <c r="N136" s="395"/>
      <c r="O136" s="395"/>
      <c r="Q136" s="9"/>
      <c r="R136" s="9"/>
      <c r="S136" s="9"/>
      <c r="T136" s="9"/>
      <c r="U136" s="9"/>
      <c r="V136" s="9"/>
    </row>
    <row r="137" spans="1:22" ht="75" customHeight="1">
      <c r="A137" s="285" t="s">
        <v>188</v>
      </c>
      <c r="B137" s="72" t="s">
        <v>191</v>
      </c>
      <c r="C137" s="260">
        <f>J137</f>
        <v>50</v>
      </c>
      <c r="D137" s="31"/>
      <c r="E137" s="29" t="s">
        <v>121</v>
      </c>
      <c r="F137" s="559" t="s">
        <v>198</v>
      </c>
      <c r="G137" s="32"/>
      <c r="H137" s="32"/>
      <c r="I137" s="8" t="s">
        <v>208</v>
      </c>
      <c r="J137" s="144">
        <f>K137+L137+M137+N137+O137</f>
        <v>50</v>
      </c>
      <c r="K137" s="395"/>
      <c r="L137" s="395">
        <v>50</v>
      </c>
      <c r="M137" s="395"/>
      <c r="N137" s="395"/>
      <c r="O137" s="395"/>
      <c r="Q137" s="9"/>
      <c r="R137" s="9"/>
      <c r="S137" s="9"/>
      <c r="T137" s="9"/>
      <c r="U137" s="9"/>
      <c r="V137" s="9"/>
    </row>
    <row r="138" spans="1:22" ht="63.75" customHeight="1">
      <c r="A138" s="285" t="s">
        <v>197</v>
      </c>
      <c r="B138" s="72" t="s">
        <v>204</v>
      </c>
      <c r="C138" s="520">
        <v>1463.482</v>
      </c>
      <c r="D138" s="521"/>
      <c r="E138" s="489" t="s">
        <v>292</v>
      </c>
      <c r="F138" s="424" t="s">
        <v>29</v>
      </c>
      <c r="G138" s="425"/>
      <c r="H138" s="425"/>
      <c r="I138" s="244" t="s">
        <v>62</v>
      </c>
      <c r="J138" s="421">
        <f>K138+L138+M138+N138+O138</f>
        <v>1463.48162</v>
      </c>
      <c r="K138" s="395"/>
      <c r="L138" s="395">
        <v>1264.34762</v>
      </c>
      <c r="M138" s="395"/>
      <c r="N138" s="395"/>
      <c r="O138" s="395">
        <v>199.134</v>
      </c>
      <c r="Q138" s="9"/>
      <c r="R138" s="9"/>
      <c r="S138" s="9"/>
      <c r="T138" s="9"/>
      <c r="U138" s="9"/>
      <c r="V138" s="9"/>
    </row>
    <row r="139" spans="1:22" ht="72" customHeight="1">
      <c r="A139" s="285" t="s">
        <v>199</v>
      </c>
      <c r="B139" s="72" t="s">
        <v>203</v>
      </c>
      <c r="C139" s="520">
        <v>959.821</v>
      </c>
      <c r="D139" s="521"/>
      <c r="E139" s="489" t="s">
        <v>267</v>
      </c>
      <c r="F139" s="424" t="s">
        <v>29</v>
      </c>
      <c r="G139" s="425"/>
      <c r="H139" s="425"/>
      <c r="I139" s="244" t="s">
        <v>62</v>
      </c>
      <c r="J139" s="421">
        <f>K139+L139+M139+N139+O139</f>
        <v>873.88166</v>
      </c>
      <c r="K139" s="395"/>
      <c r="L139" s="395">
        <v>365.336</v>
      </c>
      <c r="M139" s="395"/>
      <c r="N139" s="395">
        <v>508.54566</v>
      </c>
      <c r="O139" s="395"/>
      <c r="P139" s="9">
        <v>674544.04</v>
      </c>
      <c r="Q139" s="9"/>
      <c r="R139" s="9"/>
      <c r="S139" s="9"/>
      <c r="T139" s="9"/>
      <c r="U139" s="9"/>
      <c r="V139" s="9"/>
    </row>
    <row r="140" spans="1:22" ht="51.75" customHeight="1">
      <c r="A140" s="574" t="s">
        <v>200</v>
      </c>
      <c r="B140" s="72" t="s">
        <v>252</v>
      </c>
      <c r="C140" s="260">
        <v>11103.008</v>
      </c>
      <c r="D140" s="31"/>
      <c r="E140" s="576" t="s">
        <v>292</v>
      </c>
      <c r="F140" s="585" t="s">
        <v>29</v>
      </c>
      <c r="G140" s="32"/>
      <c r="H140" s="32"/>
      <c r="I140" s="589" t="s">
        <v>62</v>
      </c>
      <c r="J140" s="144">
        <f aca="true" t="shared" si="32" ref="J140:J146">K140+L140+M140+N140+O140</f>
        <v>11103.008</v>
      </c>
      <c r="K140" s="395"/>
      <c r="L140" s="395">
        <f>L141</f>
        <v>640.041</v>
      </c>
      <c r="M140" s="395"/>
      <c r="N140" s="395"/>
      <c r="O140" s="395">
        <f>C140-L140</f>
        <v>10462.967</v>
      </c>
      <c r="Q140" s="9"/>
      <c r="R140" s="9"/>
      <c r="S140" s="9"/>
      <c r="T140" s="9"/>
      <c r="U140" s="9"/>
      <c r="V140" s="9"/>
    </row>
    <row r="141" spans="1:22" ht="26.25" customHeight="1">
      <c r="A141" s="575"/>
      <c r="B141" s="136" t="s">
        <v>172</v>
      </c>
      <c r="C141" s="260">
        <v>764.822</v>
      </c>
      <c r="D141" s="31"/>
      <c r="E141" s="577"/>
      <c r="F141" s="586"/>
      <c r="G141" s="32"/>
      <c r="H141" s="32"/>
      <c r="I141" s="590"/>
      <c r="J141" s="144">
        <f t="shared" si="32"/>
        <v>640.041</v>
      </c>
      <c r="K141" s="395"/>
      <c r="L141" s="395">
        <v>640.041</v>
      </c>
      <c r="M141" s="395"/>
      <c r="N141" s="395"/>
      <c r="O141" s="395"/>
      <c r="Q141" s="9"/>
      <c r="R141" s="9"/>
      <c r="S141" s="9"/>
      <c r="T141" s="9"/>
      <c r="U141" s="9"/>
      <c r="V141" s="9"/>
    </row>
    <row r="142" spans="1:22" ht="75" customHeight="1">
      <c r="A142" s="236" t="s">
        <v>201</v>
      </c>
      <c r="B142" s="143" t="s">
        <v>255</v>
      </c>
      <c r="C142" s="260">
        <v>299.543</v>
      </c>
      <c r="D142" s="31"/>
      <c r="E142" s="29" t="s">
        <v>119</v>
      </c>
      <c r="F142" s="535" t="s">
        <v>266</v>
      </c>
      <c r="G142" s="32"/>
      <c r="H142" s="32"/>
      <c r="I142" s="8" t="s">
        <v>62</v>
      </c>
      <c r="J142" s="144">
        <f t="shared" si="32"/>
        <v>299.543</v>
      </c>
      <c r="K142" s="395"/>
      <c r="L142" s="395"/>
      <c r="M142" s="395">
        <v>299.543</v>
      </c>
      <c r="N142" s="395"/>
      <c r="O142" s="395"/>
      <c r="Q142" s="9"/>
      <c r="R142" s="9"/>
      <c r="S142" s="9"/>
      <c r="T142" s="9"/>
      <c r="U142" s="9"/>
      <c r="V142" s="9"/>
    </row>
    <row r="143" spans="1:22" ht="67.5" customHeight="1">
      <c r="A143" s="594" t="s">
        <v>202</v>
      </c>
      <c r="B143" s="143" t="s">
        <v>270</v>
      </c>
      <c r="C143" s="260">
        <v>1730.712</v>
      </c>
      <c r="D143" s="591">
        <f>15+45+19.10354</f>
        <v>79.10354</v>
      </c>
      <c r="E143" s="602" t="s">
        <v>344</v>
      </c>
      <c r="F143" s="641" t="s">
        <v>266</v>
      </c>
      <c r="G143" s="32"/>
      <c r="H143" s="32"/>
      <c r="I143" s="596" t="s">
        <v>62</v>
      </c>
      <c r="J143" s="144">
        <f t="shared" si="32"/>
        <v>1648.616</v>
      </c>
      <c r="K143" s="395"/>
      <c r="L143" s="395"/>
      <c r="M143" s="395"/>
      <c r="N143" s="395"/>
      <c r="O143" s="395">
        <v>1648.616</v>
      </c>
      <c r="Q143" s="9"/>
      <c r="R143" s="9"/>
      <c r="S143" s="9"/>
      <c r="T143" s="9"/>
      <c r="U143" s="9"/>
      <c r="V143" s="9"/>
    </row>
    <row r="144" spans="1:22" ht="25.5" customHeight="1">
      <c r="A144" s="594"/>
      <c r="B144" s="146" t="s">
        <v>172</v>
      </c>
      <c r="C144" s="260">
        <v>82.0956</v>
      </c>
      <c r="D144" s="591"/>
      <c r="E144" s="602"/>
      <c r="F144" s="641"/>
      <c r="G144" s="32"/>
      <c r="H144" s="32"/>
      <c r="I144" s="596"/>
      <c r="J144" s="144">
        <f t="shared" si="32"/>
        <v>0</v>
      </c>
      <c r="K144" s="395"/>
      <c r="L144" s="395"/>
      <c r="M144" s="395"/>
      <c r="N144" s="395"/>
      <c r="O144" s="395"/>
      <c r="Q144" s="9"/>
      <c r="R144" s="9"/>
      <c r="S144" s="9"/>
      <c r="T144" s="9"/>
      <c r="U144" s="9"/>
      <c r="V144" s="9"/>
    </row>
    <row r="145" spans="1:22" ht="59.25" customHeight="1">
      <c r="A145" s="236" t="s">
        <v>308</v>
      </c>
      <c r="B145" s="143" t="s">
        <v>333</v>
      </c>
      <c r="C145" s="520">
        <v>1281.292</v>
      </c>
      <c r="D145" s="265"/>
      <c r="E145" s="489" t="s">
        <v>239</v>
      </c>
      <c r="F145" s="424" t="s">
        <v>29</v>
      </c>
      <c r="G145" s="425"/>
      <c r="H145" s="425"/>
      <c r="I145" s="244" t="s">
        <v>62</v>
      </c>
      <c r="J145" s="421">
        <f t="shared" si="32"/>
        <v>674.54404</v>
      </c>
      <c r="K145" s="395"/>
      <c r="L145" s="395"/>
      <c r="M145" s="395"/>
      <c r="N145" s="395">
        <v>674.54404</v>
      </c>
      <c r="O145" s="395"/>
      <c r="Q145" s="9"/>
      <c r="R145" s="9"/>
      <c r="S145" s="9"/>
      <c r="T145" s="9"/>
      <c r="U145" s="9"/>
      <c r="V145" s="9"/>
    </row>
    <row r="146" spans="1:22" ht="60" customHeight="1">
      <c r="A146" s="574" t="s">
        <v>313</v>
      </c>
      <c r="B146" s="482" t="s">
        <v>321</v>
      </c>
      <c r="C146" s="520">
        <v>6435.596</v>
      </c>
      <c r="D146" s="265"/>
      <c r="E146" s="489" t="s">
        <v>342</v>
      </c>
      <c r="F146" s="424" t="s">
        <v>29</v>
      </c>
      <c r="G146" s="425"/>
      <c r="H146" s="425"/>
      <c r="I146" s="244" t="s">
        <v>62</v>
      </c>
      <c r="J146" s="421">
        <f t="shared" si="32"/>
        <v>6435.596</v>
      </c>
      <c r="K146" s="395"/>
      <c r="L146" s="395"/>
      <c r="M146" s="395"/>
      <c r="N146" s="522">
        <v>3693.19221</v>
      </c>
      <c r="O146" s="498">
        <f>C146-N146</f>
        <v>2742.4037899999994</v>
      </c>
      <c r="P146" s="9">
        <v>2742404</v>
      </c>
      <c r="Q146" s="9"/>
      <c r="R146" s="9"/>
      <c r="S146" s="9"/>
      <c r="T146" s="9"/>
      <c r="U146" s="9"/>
      <c r="V146" s="9"/>
    </row>
    <row r="147" spans="1:22" ht="21" customHeight="1">
      <c r="A147" s="575"/>
      <c r="B147" s="483" t="s">
        <v>69</v>
      </c>
      <c r="C147" s="520">
        <v>169.44</v>
      </c>
      <c r="D147" s="265"/>
      <c r="E147" s="489" t="s">
        <v>239</v>
      </c>
      <c r="F147" s="424" t="s">
        <v>29</v>
      </c>
      <c r="G147" s="425"/>
      <c r="H147" s="425"/>
      <c r="I147" s="244" t="s">
        <v>62</v>
      </c>
      <c r="J147" s="421">
        <f>K147+L147+M147+N147+O147</f>
        <v>167.5</v>
      </c>
      <c r="K147" s="395"/>
      <c r="L147" s="395"/>
      <c r="M147" s="395"/>
      <c r="N147" s="522">
        <v>167.5</v>
      </c>
      <c r="O147" s="395"/>
      <c r="Q147" s="9"/>
      <c r="R147" s="9"/>
      <c r="S147" s="9"/>
      <c r="T147" s="9"/>
      <c r="U147" s="9"/>
      <c r="V147" s="9"/>
    </row>
    <row r="148" spans="1:22" ht="18.75" customHeight="1">
      <c r="A148" s="286"/>
      <c r="B148" s="287"/>
      <c r="C148" s="288"/>
      <c r="D148" s="289"/>
      <c r="E148" s="290"/>
      <c r="F148" s="291"/>
      <c r="G148" s="78"/>
      <c r="H148" s="78"/>
      <c r="I148" s="51"/>
      <c r="J148" s="292"/>
      <c r="K148" s="202"/>
      <c r="L148" s="202"/>
      <c r="M148" s="202"/>
      <c r="N148" s="202"/>
      <c r="O148" s="202"/>
      <c r="Q148" s="9"/>
      <c r="R148" s="9"/>
      <c r="S148" s="9"/>
      <c r="T148" s="9"/>
      <c r="U148" s="9"/>
      <c r="V148" s="9"/>
    </row>
    <row r="149" spans="1:22" ht="51.75" customHeight="1">
      <c r="A149" s="298"/>
      <c r="B149" s="299">
        <f>'результат показники 3'!C497</f>
        <v>0</v>
      </c>
      <c r="C149" s="300"/>
      <c r="D149" s="588">
        <f>'результат показники 3'!D497:E497</f>
        <v>0</v>
      </c>
      <c r="E149" s="588"/>
      <c r="F149" s="588"/>
      <c r="G149" s="301"/>
      <c r="H149" s="301"/>
      <c r="I149" s="351"/>
      <c r="J149" s="295"/>
      <c r="K149" s="302"/>
      <c r="L149" s="302"/>
      <c r="M149" s="302"/>
      <c r="N149" s="302"/>
      <c r="O149" s="302"/>
      <c r="Q149" s="9"/>
      <c r="R149" s="9"/>
      <c r="S149" s="9"/>
      <c r="T149" s="9"/>
      <c r="U149" s="9"/>
      <c r="V149" s="9"/>
    </row>
    <row r="150" spans="1:15" ht="51" customHeight="1">
      <c r="A150" s="642"/>
      <c r="B150" s="642"/>
      <c r="C150" s="642"/>
      <c r="D150" s="303"/>
      <c r="E150" s="304"/>
      <c r="F150" s="305"/>
      <c r="G150" s="78"/>
      <c r="H150" s="78"/>
      <c r="I150" s="78"/>
      <c r="J150" s="78"/>
      <c r="K150" s="78"/>
      <c r="L150" s="78"/>
      <c r="M150" s="78"/>
      <c r="N150" s="78"/>
      <c r="O150" s="78"/>
    </row>
    <row r="162" spans="2:9" ht="24" customHeight="1">
      <c r="B162" s="640"/>
      <c r="C162" s="640"/>
      <c r="D162" s="640"/>
      <c r="E162" s="640"/>
      <c r="F162" s="640"/>
      <c r="G162" s="640"/>
      <c r="H162" s="640"/>
      <c r="I162" s="640"/>
    </row>
  </sheetData>
  <sheetProtection/>
  <mergeCells count="165">
    <mergeCell ref="A35:A36"/>
    <mergeCell ref="E6:E10"/>
    <mergeCell ref="A42:A43"/>
    <mergeCell ref="C6:C10"/>
    <mergeCell ref="B12:B17"/>
    <mergeCell ref="C13:C17"/>
    <mergeCell ref="E22:E30"/>
    <mergeCell ref="C22:C25"/>
    <mergeCell ref="E31:E34"/>
    <mergeCell ref="D6:D10"/>
    <mergeCell ref="F65:F70"/>
    <mergeCell ref="E53:E55"/>
    <mergeCell ref="E59:E62"/>
    <mergeCell ref="E56:E57"/>
    <mergeCell ref="A58:O58"/>
    <mergeCell ref="D53:D54"/>
    <mergeCell ref="I37:I41"/>
    <mergeCell ref="I83:I84"/>
    <mergeCell ref="E76:E77"/>
    <mergeCell ref="I76:I77"/>
    <mergeCell ref="E85:E88"/>
    <mergeCell ref="E71:E75"/>
    <mergeCell ref="F78:F80"/>
    <mergeCell ref="I78:I80"/>
    <mergeCell ref="E78:E80"/>
    <mergeCell ref="F71:F75"/>
    <mergeCell ref="A127:A128"/>
    <mergeCell ref="E127:E128"/>
    <mergeCell ref="F127:F128"/>
    <mergeCell ref="I127:I128"/>
    <mergeCell ref="I99:I100"/>
    <mergeCell ref="F99:F100"/>
    <mergeCell ref="I110:I112"/>
    <mergeCell ref="F124:F126"/>
    <mergeCell ref="A106:A108"/>
    <mergeCell ref="C99:C100"/>
    <mergeCell ref="A76:A77"/>
    <mergeCell ref="E65:E70"/>
    <mergeCell ref="A124:A126"/>
    <mergeCell ref="A110:A112"/>
    <mergeCell ref="D71:D72"/>
    <mergeCell ref="E89:E91"/>
    <mergeCell ref="A85:A88"/>
    <mergeCell ref="A118:A120"/>
    <mergeCell ref="A78:A80"/>
    <mergeCell ref="A56:A57"/>
    <mergeCell ref="C65:C66"/>
    <mergeCell ref="A53:A55"/>
    <mergeCell ref="B68:B69"/>
    <mergeCell ref="B65:B66"/>
    <mergeCell ref="C71:C72"/>
    <mergeCell ref="B162:I162"/>
    <mergeCell ref="F143:F144"/>
    <mergeCell ref="D68:D69"/>
    <mergeCell ref="B71:B72"/>
    <mergeCell ref="A150:C150"/>
    <mergeCell ref="E143:E144"/>
    <mergeCell ref="F85:F88"/>
    <mergeCell ref="B89:B90"/>
    <mergeCell ref="A71:A75"/>
    <mergeCell ref="A99:A100"/>
    <mergeCell ref="I140:I141"/>
    <mergeCell ref="I35:I36"/>
    <mergeCell ref="B6:B10"/>
    <mergeCell ref="F22:F30"/>
    <mergeCell ref="F56:F57"/>
    <mergeCell ref="E44:E45"/>
    <mergeCell ref="E35:E36"/>
    <mergeCell ref="F35:F36"/>
    <mergeCell ref="D65:D66"/>
    <mergeCell ref="B53:B54"/>
    <mergeCell ref="A46:A47"/>
    <mergeCell ref="A31:A34"/>
    <mergeCell ref="F31:F34"/>
    <mergeCell ref="A65:A70"/>
    <mergeCell ref="A59:A62"/>
    <mergeCell ref="C53:C54"/>
    <mergeCell ref="F44:F45"/>
    <mergeCell ref="A44:A45"/>
    <mergeCell ref="B59:B62"/>
    <mergeCell ref="C68:C69"/>
    <mergeCell ref="A22:A30"/>
    <mergeCell ref="A12:A16"/>
    <mergeCell ref="A18:A21"/>
    <mergeCell ref="B22:B25"/>
    <mergeCell ref="I42:I43"/>
    <mergeCell ref="D12:D17"/>
    <mergeCell ref="F12:F17"/>
    <mergeCell ref="E12:E17"/>
    <mergeCell ref="A37:A41"/>
    <mergeCell ref="D22:D25"/>
    <mergeCell ref="F20:F21"/>
    <mergeCell ref="H4:H5"/>
    <mergeCell ref="A11:O11"/>
    <mergeCell ref="F6:F10"/>
    <mergeCell ref="D3:D5"/>
    <mergeCell ref="J3:O3"/>
    <mergeCell ref="K4:O4"/>
    <mergeCell ref="A6:A10"/>
    <mergeCell ref="A2:O2"/>
    <mergeCell ref="E3:E5"/>
    <mergeCell ref="F3:F5"/>
    <mergeCell ref="G3:H3"/>
    <mergeCell ref="G4:G5"/>
    <mergeCell ref="A3:A5"/>
    <mergeCell ref="I3:I5"/>
    <mergeCell ref="B3:B5"/>
    <mergeCell ref="J4:J5"/>
    <mergeCell ref="C3:C5"/>
    <mergeCell ref="I44:I45"/>
    <mergeCell ref="F37:F41"/>
    <mergeCell ref="E42:E43"/>
    <mergeCell ref="F53:F55"/>
    <mergeCell ref="F42:F43"/>
    <mergeCell ref="E46:E47"/>
    <mergeCell ref="B117:I117"/>
    <mergeCell ref="F106:F108"/>
    <mergeCell ref="I31:I34"/>
    <mergeCell ref="C59:C62"/>
    <mergeCell ref="D59:D62"/>
    <mergeCell ref="F59:F62"/>
    <mergeCell ref="E37:E41"/>
    <mergeCell ref="E106:E108"/>
    <mergeCell ref="I95:I97"/>
    <mergeCell ref="I106:I108"/>
    <mergeCell ref="I143:I144"/>
    <mergeCell ref="E124:E126"/>
    <mergeCell ref="F114:F115"/>
    <mergeCell ref="E110:E112"/>
    <mergeCell ref="F110:F112"/>
    <mergeCell ref="E95:E97"/>
    <mergeCell ref="F95:F97"/>
    <mergeCell ref="I124:I126"/>
    <mergeCell ref="E99:E100"/>
    <mergeCell ref="F132:F133"/>
    <mergeCell ref="A83:A84"/>
    <mergeCell ref="I114:I115"/>
    <mergeCell ref="I85:I88"/>
    <mergeCell ref="C89:C90"/>
    <mergeCell ref="F83:F84"/>
    <mergeCell ref="A95:A97"/>
    <mergeCell ref="A89:A91"/>
    <mergeCell ref="E114:E115"/>
    <mergeCell ref="F102:F103"/>
    <mergeCell ref="B104:I104"/>
    <mergeCell ref="D149:F149"/>
    <mergeCell ref="I102:I103"/>
    <mergeCell ref="D143:D144"/>
    <mergeCell ref="E132:E133"/>
    <mergeCell ref="A129:O131"/>
    <mergeCell ref="A132:A133"/>
    <mergeCell ref="B132:B133"/>
    <mergeCell ref="F140:F141"/>
    <mergeCell ref="A143:A144"/>
    <mergeCell ref="E102:E103"/>
    <mergeCell ref="A146:A147"/>
    <mergeCell ref="A140:A141"/>
    <mergeCell ref="E140:E141"/>
    <mergeCell ref="A102:A103"/>
    <mergeCell ref="E83:E84"/>
    <mergeCell ref="I56:I57"/>
    <mergeCell ref="D89:D90"/>
    <mergeCell ref="F76:F77"/>
    <mergeCell ref="C132:C133"/>
    <mergeCell ref="D132:D133"/>
  </mergeCells>
  <printOptions/>
  <pageMargins left="0.3937007874015748" right="0.1968503937007874" top="1.1811023622047245" bottom="0.3937007874015748" header="0.15748031496062992" footer="0.15748031496062992"/>
  <pageSetup horizontalDpi="600" verticalDpi="600" orientation="landscape" paperSize="9" scale="47" r:id="rId1"/>
  <rowBreaks count="5" manualBreakCount="5">
    <brk id="45" max="14" man="1"/>
    <brk id="77" max="14" man="1"/>
    <brk id="100" max="14" man="1"/>
    <brk id="128" max="14" man="1"/>
    <brk id="1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87"/>
  <sheetViews>
    <sheetView tabSelected="1" view="pageBreakPreview" zoomScale="70" zoomScaleSheetLayoutView="70" zoomScalePageLayoutView="0" workbookViewId="0" topLeftCell="A479">
      <selection activeCell="A1" sqref="A1:J494"/>
    </sheetView>
  </sheetViews>
  <sheetFormatPr defaultColWidth="9.00390625" defaultRowHeight="12.75"/>
  <cols>
    <col min="1" max="1" width="5.875" style="0" customWidth="1"/>
    <col min="2" max="2" width="13.875" style="0" customWidth="1"/>
    <col min="3" max="3" width="97.875" style="0" customWidth="1"/>
    <col min="4" max="4" width="29.00390625" style="0" customWidth="1"/>
    <col min="5" max="5" width="19.375" style="0" customWidth="1"/>
    <col min="6" max="6" width="19.00390625" style="0" customWidth="1"/>
    <col min="7" max="7" width="23.25390625" style="0" customWidth="1"/>
    <col min="8" max="8" width="18.125" style="86" customWidth="1"/>
    <col min="9" max="10" width="19.375" style="89" customWidth="1"/>
    <col min="11" max="11" width="14.625" style="89" customWidth="1"/>
    <col min="12" max="12" width="11.75390625" style="89" customWidth="1"/>
    <col min="13" max="13" width="16.875" style="89" customWidth="1"/>
    <col min="14" max="14" width="4.75390625" style="89" customWidth="1"/>
    <col min="15" max="15" width="3.25390625" style="89" customWidth="1"/>
    <col min="16" max="16" width="15.125" style="0" customWidth="1"/>
    <col min="17" max="17" width="16.75390625" style="0" customWidth="1"/>
    <col min="19" max="19" width="15.25390625" style="0" customWidth="1"/>
  </cols>
  <sheetData>
    <row r="1" spans="1:14" ht="24.75" customHeight="1">
      <c r="A1" s="13"/>
      <c r="B1" s="13"/>
      <c r="C1" s="13"/>
      <c r="D1" s="13"/>
      <c r="E1" s="13"/>
      <c r="F1" s="13"/>
      <c r="G1" s="713" t="s">
        <v>100</v>
      </c>
      <c r="H1" s="713"/>
      <c r="I1" s="78"/>
      <c r="J1" s="78"/>
      <c r="K1" s="78"/>
      <c r="L1" s="78"/>
      <c r="M1" s="78"/>
      <c r="N1" s="78"/>
    </row>
    <row r="2" spans="1:14" ht="24" customHeight="1">
      <c r="A2" s="714" t="s">
        <v>4</v>
      </c>
      <c r="B2" s="715"/>
      <c r="C2" s="715"/>
      <c r="D2" s="715"/>
      <c r="E2" s="715"/>
      <c r="F2" s="715"/>
      <c r="G2" s="715"/>
      <c r="H2" s="715"/>
      <c r="I2" s="78"/>
      <c r="J2" s="78"/>
      <c r="K2" s="78"/>
      <c r="L2" s="78"/>
      <c r="M2" s="78"/>
      <c r="N2" s="78"/>
    </row>
    <row r="3" spans="1:14" ht="11.25" customHeight="1" hidden="1">
      <c r="A3" s="47"/>
      <c r="B3" s="13"/>
      <c r="C3" s="13"/>
      <c r="D3" s="13"/>
      <c r="E3" s="13"/>
      <c r="F3" s="13"/>
      <c r="G3" s="13"/>
      <c r="H3" s="58"/>
      <c r="I3" s="78"/>
      <c r="J3" s="78"/>
      <c r="K3" s="78"/>
      <c r="L3" s="78"/>
      <c r="M3" s="78"/>
      <c r="N3" s="78"/>
    </row>
    <row r="4" spans="1:14" ht="31.5">
      <c r="A4" s="48" t="s">
        <v>56</v>
      </c>
      <c r="B4" s="48" t="s">
        <v>5</v>
      </c>
      <c r="C4" s="48" t="s">
        <v>6</v>
      </c>
      <c r="D4" s="34" t="s">
        <v>7</v>
      </c>
      <c r="E4" s="48" t="s">
        <v>8</v>
      </c>
      <c r="F4" s="147" t="s">
        <v>122</v>
      </c>
      <c r="G4" s="148" t="s">
        <v>123</v>
      </c>
      <c r="H4" s="147" t="s">
        <v>124</v>
      </c>
      <c r="I4" s="147" t="s">
        <v>242</v>
      </c>
      <c r="J4" s="147" t="s">
        <v>243</v>
      </c>
      <c r="K4" s="78"/>
      <c r="L4" s="78"/>
      <c r="M4" s="78"/>
      <c r="N4" s="78"/>
    </row>
    <row r="5" spans="1:19" ht="20.25" customHeight="1">
      <c r="A5" s="716" t="s">
        <v>9</v>
      </c>
      <c r="B5" s="717"/>
      <c r="C5" s="717"/>
      <c r="D5" s="49"/>
      <c r="E5" s="50" t="s">
        <v>10</v>
      </c>
      <c r="F5" s="153">
        <f>F6+F144+F383+F299+F351</f>
        <v>50670.958589999995</v>
      </c>
      <c r="G5" s="153">
        <f>G6+G144+G383+G299+G351</f>
        <v>53522.34279</v>
      </c>
      <c r="H5" s="153">
        <f>H6+H144+H383+H299+H351</f>
        <v>7645.009639999999</v>
      </c>
      <c r="I5" s="153">
        <f>I6+I144+I383+I299+I351</f>
        <v>31440.671409999995</v>
      </c>
      <c r="J5" s="153">
        <f>J6+J144+J383+J299+J351</f>
        <v>316287.75931</v>
      </c>
      <c r="K5" s="46">
        <f>F5+G5+H5+I5+J5</f>
        <v>459566.74173999997</v>
      </c>
      <c r="L5" s="92">
        <f>K5-'Додаток 2'!J6</f>
        <v>0</v>
      </c>
      <c r="M5" s="365">
        <f>I5-'Додаток 2'!N6</f>
        <v>0</v>
      </c>
      <c r="N5" s="78"/>
      <c r="Q5" s="200"/>
      <c r="S5" s="199"/>
    </row>
    <row r="6" spans="1:19" ht="21.75" customHeight="1">
      <c r="A6" s="718" t="s">
        <v>11</v>
      </c>
      <c r="B6" s="719"/>
      <c r="C6" s="719"/>
      <c r="D6" s="443"/>
      <c r="E6" s="37"/>
      <c r="F6" s="154">
        <f>F11+F26+F40+F52+F65+F75+F103+F112+F121+F134</f>
        <v>9357.893059999999</v>
      </c>
      <c r="G6" s="154">
        <f>G11+G26+G40+G52+G65+G75+G85+G94+G103+G112+G134</f>
        <v>38620.63726</v>
      </c>
      <c r="H6" s="154">
        <f>H11+H26+H40+H52+H65+H75+H103+H112+H121+H134</f>
        <v>3816.35673</v>
      </c>
      <c r="I6" s="154">
        <f>I11+I26+I40+I52+I65+I75+I103+I112+I121+I134</f>
        <v>2545.7429300000003</v>
      </c>
      <c r="J6" s="154">
        <f>J11+J26+J40+J52+J65+J75+J103+J112+J121+J134</f>
        <v>285290.85599999997</v>
      </c>
      <c r="K6" s="46">
        <f>F6+G6+H6+I6+J6</f>
        <v>339631.48598</v>
      </c>
      <c r="L6" s="46">
        <f>K6-'Додаток 2'!J13</f>
        <v>0</v>
      </c>
      <c r="M6" s="46"/>
      <c r="N6" s="46"/>
      <c r="O6" s="46"/>
      <c r="Q6" s="200"/>
      <c r="S6" s="199"/>
    </row>
    <row r="7" spans="1:10" ht="28.5" customHeight="1">
      <c r="A7" s="684" t="s">
        <v>65</v>
      </c>
      <c r="B7" s="732"/>
      <c r="C7" s="720" t="str">
        <f>'Додаток 2'!B22</f>
        <v>Будівництво реабілітаційного центру для дітей-інвалідів за адресою : Одеська область, м. Южне, вул. Хіміків, 8-Д, у т.ч.: </v>
      </c>
      <c r="D7" s="721"/>
      <c r="E7" s="721"/>
      <c r="F7" s="721"/>
      <c r="G7" s="721"/>
      <c r="H7" s="721"/>
      <c r="I7" s="721"/>
      <c r="J7" s="721"/>
    </row>
    <row r="8" spans="1:17" s="9" customFormat="1" ht="22.5" customHeight="1">
      <c r="A8" s="685"/>
      <c r="B8" s="691"/>
      <c r="C8" s="66" t="s">
        <v>12</v>
      </c>
      <c r="D8" s="24"/>
      <c r="E8" s="14"/>
      <c r="F8" s="663">
        <v>1</v>
      </c>
      <c r="G8" s="663">
        <v>1</v>
      </c>
      <c r="H8" s="663"/>
      <c r="I8" s="696"/>
      <c r="J8" s="696">
        <v>1</v>
      </c>
      <c r="K8" s="78"/>
      <c r="L8" s="78"/>
      <c r="M8" s="78"/>
      <c r="N8" s="78"/>
      <c r="O8" s="78"/>
      <c r="Q8" s="216"/>
    </row>
    <row r="9" spans="1:15" s="9" customFormat="1" ht="17.25" customHeight="1">
      <c r="A9" s="685"/>
      <c r="B9" s="691"/>
      <c r="C9" s="75" t="s">
        <v>112</v>
      </c>
      <c r="D9" s="24" t="s">
        <v>113</v>
      </c>
      <c r="E9" s="14" t="s">
        <v>39</v>
      </c>
      <c r="F9" s="663"/>
      <c r="G9" s="663"/>
      <c r="H9" s="663"/>
      <c r="I9" s="697"/>
      <c r="J9" s="697"/>
      <c r="K9" s="78"/>
      <c r="L9" s="78"/>
      <c r="M9" s="78"/>
      <c r="N9" s="78"/>
      <c r="O9" s="78"/>
    </row>
    <row r="10" spans="1:15" s="9" customFormat="1" ht="18" customHeight="1">
      <c r="A10" s="685"/>
      <c r="B10" s="691"/>
      <c r="C10" s="67" t="s">
        <v>128</v>
      </c>
      <c r="D10" s="24" t="s">
        <v>129</v>
      </c>
      <c r="E10" s="14" t="s">
        <v>20</v>
      </c>
      <c r="F10" s="65">
        <f>F17</f>
        <v>573.7953993939784</v>
      </c>
      <c r="G10" s="65">
        <f>G17</f>
        <v>529.6623718719578</v>
      </c>
      <c r="H10" s="65"/>
      <c r="I10" s="65"/>
      <c r="J10" s="65">
        <v>2304</v>
      </c>
      <c r="K10" s="78"/>
      <c r="L10" s="78"/>
      <c r="M10" s="78"/>
      <c r="N10" s="78"/>
      <c r="O10" s="78"/>
    </row>
    <row r="11" spans="1:15" s="9" customFormat="1" ht="17.25" customHeight="1">
      <c r="A11" s="685"/>
      <c r="B11" s="691"/>
      <c r="C11" s="67" t="s">
        <v>77</v>
      </c>
      <c r="D11" s="14" t="s">
        <v>13</v>
      </c>
      <c r="E11" s="14" t="s">
        <v>38</v>
      </c>
      <c r="F11" s="123">
        <f>'Додаток 2'!K22+'Додаток 2'!K24</f>
        <v>8900.14044</v>
      </c>
      <c r="G11" s="123">
        <f>'Додаток 2'!L22+'Додаток 2'!L23+'Додаток 2'!L24</f>
        <v>18498.988</v>
      </c>
      <c r="H11" s="123">
        <f>'Додаток 2'!M22+'Додаток 2'!M23+'Додаток 2'!M24</f>
        <v>0</v>
      </c>
      <c r="I11" s="123">
        <f>'Додаток 2'!N22+'Додаток 2'!N23+'Додаток 2'!N24</f>
        <v>0</v>
      </c>
      <c r="J11" s="123">
        <f>'Додаток 2'!O22+'Додаток 2'!O23+'Додаток 2'!O24</f>
        <v>222209.21399999998</v>
      </c>
      <c r="K11" s="78"/>
      <c r="L11" s="365">
        <f>I5-'Додаток 2'!N6</f>
        <v>0</v>
      </c>
      <c r="M11" s="365">
        <f>J5-'Додаток 2'!O6</f>
        <v>0</v>
      </c>
      <c r="N11" s="78"/>
      <c r="O11" s="78"/>
    </row>
    <row r="12" spans="1:15" s="9" customFormat="1" ht="18.75" customHeight="1" hidden="1">
      <c r="A12" s="685"/>
      <c r="B12" s="691"/>
      <c r="C12" s="67" t="str">
        <f>'Додаток 2'!B28</f>
        <v>технічний нагляд (2018-2020)</v>
      </c>
      <c r="D12" s="14" t="s">
        <v>13</v>
      </c>
      <c r="E12" s="14" t="s">
        <v>38</v>
      </c>
      <c r="F12" s="123">
        <f>'Додаток 2'!K28</f>
        <v>76.43725</v>
      </c>
      <c r="G12" s="123">
        <f>'Додаток 2'!L28</f>
        <v>1197.588</v>
      </c>
      <c r="H12" s="57"/>
      <c r="I12" s="32"/>
      <c r="J12" s="32"/>
      <c r="K12" s="78"/>
      <c r="L12" s="78"/>
      <c r="M12" s="78"/>
      <c r="N12" s="78"/>
      <c r="O12" s="78"/>
    </row>
    <row r="13" spans="1:15" s="9" customFormat="1" ht="18.75" customHeight="1" hidden="1">
      <c r="A13" s="685"/>
      <c r="B13" s="691"/>
      <c r="C13" s="67" t="str">
        <f>'Додаток 2'!B29</f>
        <v>авторський нагляд (2019-2020)</v>
      </c>
      <c r="D13" s="14" t="s">
        <v>13</v>
      </c>
      <c r="E13" s="14" t="s">
        <v>38</v>
      </c>
      <c r="F13" s="123">
        <f>'Додаток 2'!K29</f>
        <v>0</v>
      </c>
      <c r="G13" s="123">
        <f>'Додаток 2'!L29</f>
        <v>165.816</v>
      </c>
      <c r="H13" s="57"/>
      <c r="I13" s="32"/>
      <c r="J13" s="32"/>
      <c r="K13" s="78"/>
      <c r="L13" s="78"/>
      <c r="M13" s="78"/>
      <c r="N13" s="78"/>
      <c r="O13" s="78"/>
    </row>
    <row r="14" spans="1:15" s="9" customFormat="1" ht="18.75" customHeight="1">
      <c r="A14" s="685"/>
      <c r="B14" s="691"/>
      <c r="C14" s="67" t="str">
        <f>'Додаток 2'!B30</f>
        <v>коригування проектно-вишукувальної документації</v>
      </c>
      <c r="D14" s="14" t="s">
        <v>13</v>
      </c>
      <c r="E14" s="14" t="s">
        <v>38</v>
      </c>
      <c r="F14" s="123">
        <f>'Додаток 2'!K30</f>
        <v>549.5604</v>
      </c>
      <c r="G14" s="123">
        <f>'Додаток 2'!L30</f>
        <v>0</v>
      </c>
      <c r="H14" s="123">
        <f>'Додаток 2'!M30</f>
        <v>0</v>
      </c>
      <c r="I14" s="123">
        <f>'Додаток 2'!N30</f>
        <v>0</v>
      </c>
      <c r="J14" s="123">
        <f>'Додаток 2'!O30</f>
        <v>1208.07751</v>
      </c>
      <c r="K14" s="78"/>
      <c r="L14" s="78"/>
      <c r="M14" s="78"/>
      <c r="N14" s="78"/>
      <c r="O14" s="78"/>
    </row>
    <row r="15" spans="1:15" s="9" customFormat="1" ht="15.75">
      <c r="A15" s="685"/>
      <c r="B15" s="691"/>
      <c r="C15" s="66" t="s">
        <v>14</v>
      </c>
      <c r="D15" s="14"/>
      <c r="E15" s="14"/>
      <c r="F15" s="662">
        <v>1</v>
      </c>
      <c r="G15" s="662">
        <v>1</v>
      </c>
      <c r="H15" s="662"/>
      <c r="I15" s="696"/>
      <c r="J15" s="696">
        <v>1</v>
      </c>
      <c r="K15" s="78"/>
      <c r="L15" s="78"/>
      <c r="M15" s="78"/>
      <c r="N15" s="78"/>
      <c r="O15" s="78"/>
    </row>
    <row r="16" spans="1:15" s="9" customFormat="1" ht="15.75" customHeight="1">
      <c r="A16" s="685"/>
      <c r="B16" s="691"/>
      <c r="C16" s="67" t="s">
        <v>115</v>
      </c>
      <c r="D16" s="19" t="s">
        <v>17</v>
      </c>
      <c r="E16" s="118" t="s">
        <v>39</v>
      </c>
      <c r="F16" s="662"/>
      <c r="G16" s="662"/>
      <c r="H16" s="662"/>
      <c r="I16" s="697"/>
      <c r="J16" s="697"/>
      <c r="K16" s="78"/>
      <c r="L16" s="78"/>
      <c r="M16" s="78"/>
      <c r="N16" s="78"/>
      <c r="O16" s="78"/>
    </row>
    <row r="17" spans="1:15" s="9" customFormat="1" ht="15.75" customHeight="1">
      <c r="A17" s="685"/>
      <c r="B17" s="691"/>
      <c r="C17" s="67" t="s">
        <v>127</v>
      </c>
      <c r="D17" s="19" t="s">
        <v>15</v>
      </c>
      <c r="E17" s="14" t="s">
        <v>20</v>
      </c>
      <c r="F17" s="21">
        <f>F11/F20</f>
        <v>573.7953993939784</v>
      </c>
      <c r="G17" s="21">
        <f>G11/G20</f>
        <v>529.6623718719578</v>
      </c>
      <c r="H17" s="21"/>
      <c r="I17" s="21"/>
      <c r="J17" s="21">
        <v>2304</v>
      </c>
      <c r="K17" s="78"/>
      <c r="L17" s="78"/>
      <c r="M17" s="78"/>
      <c r="N17" s="78"/>
      <c r="O17" s="78"/>
    </row>
    <row r="18" spans="1:15" s="9" customFormat="1" ht="15.75" customHeight="1">
      <c r="A18" s="685"/>
      <c r="B18" s="691"/>
      <c r="C18" s="66" t="s">
        <v>16</v>
      </c>
      <c r="D18" s="703" t="s">
        <v>17</v>
      </c>
      <c r="E18" s="699" t="s">
        <v>39</v>
      </c>
      <c r="F18" s="664">
        <f>F11</f>
        <v>8900.14044</v>
      </c>
      <c r="G18" s="664">
        <f>G11</f>
        <v>18498.988</v>
      </c>
      <c r="H18" s="664"/>
      <c r="I18" s="696"/>
      <c r="J18" s="696">
        <f>J11/J15</f>
        <v>222209.21399999998</v>
      </c>
      <c r="K18" s="78"/>
      <c r="L18" s="78"/>
      <c r="M18" s="78"/>
      <c r="N18" s="78"/>
      <c r="O18" s="78"/>
    </row>
    <row r="19" spans="1:15" s="9" customFormat="1" ht="17.25" customHeight="1">
      <c r="A19" s="685"/>
      <c r="B19" s="691"/>
      <c r="C19" s="217" t="s">
        <v>114</v>
      </c>
      <c r="D19" s="703"/>
      <c r="E19" s="729"/>
      <c r="F19" s="664"/>
      <c r="G19" s="664"/>
      <c r="H19" s="664"/>
      <c r="I19" s="697"/>
      <c r="J19" s="697"/>
      <c r="K19" s="78"/>
      <c r="L19" s="78"/>
      <c r="M19" s="78"/>
      <c r="N19" s="78"/>
      <c r="O19" s="78"/>
    </row>
    <row r="20" spans="1:15" s="9" customFormat="1" ht="15">
      <c r="A20" s="685"/>
      <c r="B20" s="691"/>
      <c r="C20" s="67" t="s">
        <v>89</v>
      </c>
      <c r="D20" s="19" t="s">
        <v>17</v>
      </c>
      <c r="E20" s="118" t="s">
        <v>21</v>
      </c>
      <c r="F20" s="18">
        <v>15.511</v>
      </c>
      <c r="G20" s="18">
        <v>34.926</v>
      </c>
      <c r="H20" s="18"/>
      <c r="I20" s="18"/>
      <c r="J20" s="18">
        <f>J11/J17</f>
        <v>96.44497135416665</v>
      </c>
      <c r="K20" s="78"/>
      <c r="L20" s="78"/>
      <c r="M20" s="78"/>
      <c r="N20" s="78"/>
      <c r="O20" s="78"/>
    </row>
    <row r="21" spans="1:15" s="9" customFormat="1" ht="16.5" customHeight="1">
      <c r="A21" s="685"/>
      <c r="B21" s="691"/>
      <c r="C21" s="735" t="s">
        <v>19</v>
      </c>
      <c r="D21" s="736"/>
      <c r="E21" s="736"/>
      <c r="F21" s="737"/>
      <c r="G21" s="737"/>
      <c r="H21" s="737"/>
      <c r="I21" s="32"/>
      <c r="J21" s="32"/>
      <c r="K21" s="78"/>
      <c r="L21" s="78"/>
      <c r="M21" s="78"/>
      <c r="N21" s="78"/>
      <c r="O21" s="78"/>
    </row>
    <row r="22" spans="1:15" s="9" customFormat="1" ht="15" customHeight="1">
      <c r="A22" s="685"/>
      <c r="B22" s="691"/>
      <c r="C22" s="67" t="s">
        <v>82</v>
      </c>
      <c r="D22" s="24" t="s">
        <v>74</v>
      </c>
      <c r="E22" s="221" t="s">
        <v>75</v>
      </c>
      <c r="F22" s="14">
        <v>71</v>
      </c>
      <c r="G22" s="215">
        <v>33.6</v>
      </c>
      <c r="H22" s="14"/>
      <c r="I22" s="311"/>
      <c r="J22" s="311">
        <v>100</v>
      </c>
      <c r="K22" s="78"/>
      <c r="L22" s="78"/>
      <c r="M22" s="78"/>
      <c r="N22" s="78"/>
      <c r="O22" s="78"/>
    </row>
    <row r="23" spans="1:14" ht="33.75" customHeight="1">
      <c r="A23" s="723" t="s">
        <v>46</v>
      </c>
      <c r="B23" s="700"/>
      <c r="C23" s="725" t="str">
        <f>'Додаток 2'!B31</f>
        <v>Реконструкція сценічного обладнання великої зали КЗ ЮМР "МПК "Дружба" пл. Перемоги 1, м.Южного Одеської області, в т.ч.:</v>
      </c>
      <c r="D23" s="726"/>
      <c r="E23" s="726"/>
      <c r="F23" s="726"/>
      <c r="G23" s="726"/>
      <c r="H23" s="726"/>
      <c r="I23" s="726"/>
      <c r="J23" s="726"/>
      <c r="M23" s="78"/>
      <c r="N23" s="78"/>
    </row>
    <row r="24" spans="1:15" s="9" customFormat="1" ht="20.25" customHeight="1">
      <c r="A24" s="724"/>
      <c r="B24" s="733"/>
      <c r="C24" s="66" t="s">
        <v>12</v>
      </c>
      <c r="D24" s="14"/>
      <c r="E24" s="14"/>
      <c r="F24" s="179"/>
      <c r="G24" s="95"/>
      <c r="H24" s="95"/>
      <c r="I24" s="32"/>
      <c r="J24" s="32"/>
      <c r="K24" s="78"/>
      <c r="L24" s="78"/>
      <c r="M24" s="78"/>
      <c r="N24" s="78"/>
      <c r="O24" s="78"/>
    </row>
    <row r="25" spans="1:17" s="9" customFormat="1" ht="22.5" customHeight="1">
      <c r="A25" s="724"/>
      <c r="B25" s="733"/>
      <c r="C25" s="222" t="s">
        <v>78</v>
      </c>
      <c r="D25" s="223" t="s">
        <v>93</v>
      </c>
      <c r="E25" s="14" t="s">
        <v>39</v>
      </c>
      <c r="F25" s="65">
        <v>1</v>
      </c>
      <c r="G25" s="101"/>
      <c r="H25" s="101"/>
      <c r="I25" s="32"/>
      <c r="J25" s="311"/>
      <c r="K25" s="78"/>
      <c r="L25" s="78"/>
      <c r="M25" s="78"/>
      <c r="N25" s="78"/>
      <c r="O25" s="78"/>
      <c r="Q25" s="216"/>
    </row>
    <row r="26" spans="1:15" s="9" customFormat="1" ht="18" customHeight="1">
      <c r="A26" s="724"/>
      <c r="B26" s="733"/>
      <c r="C26" s="67" t="s">
        <v>77</v>
      </c>
      <c r="D26" s="14" t="s">
        <v>13</v>
      </c>
      <c r="E26" s="14" t="s">
        <v>38</v>
      </c>
      <c r="F26" s="57">
        <f>'Додаток 2'!K31</f>
        <v>340.90762</v>
      </c>
      <c r="G26" s="57">
        <f>'Додаток 2'!L31</f>
        <v>0</v>
      </c>
      <c r="H26" s="57">
        <f>'Додаток 2'!M31</f>
        <v>0</v>
      </c>
      <c r="I26" s="57">
        <f>'Додаток 2'!N31</f>
        <v>0</v>
      </c>
      <c r="J26" s="57">
        <f>'Додаток 2'!O31</f>
        <v>0</v>
      </c>
      <c r="K26" s="78"/>
      <c r="L26" s="78"/>
      <c r="M26" s="78"/>
      <c r="N26" s="78"/>
      <c r="O26" s="78"/>
    </row>
    <row r="27" spans="1:15" s="9" customFormat="1" ht="18" customHeight="1">
      <c r="A27" s="724"/>
      <c r="B27" s="733"/>
      <c r="C27" s="67" t="str">
        <f>'Додаток 2'!B32</f>
        <v>проектні роботи</v>
      </c>
      <c r="D27" s="14" t="s">
        <v>13</v>
      </c>
      <c r="E27" s="14" t="s">
        <v>38</v>
      </c>
      <c r="F27" s="57">
        <f>'Додаток 2'!K32</f>
        <v>340.90762</v>
      </c>
      <c r="G27" s="57">
        <f>'Додаток 2'!L32</f>
        <v>0</v>
      </c>
      <c r="H27" s="57">
        <f>'Додаток 2'!M32</f>
        <v>0</v>
      </c>
      <c r="I27" s="57">
        <f>'Додаток 2'!N32</f>
        <v>0</v>
      </c>
      <c r="J27" s="57">
        <f>'Додаток 2'!O32</f>
        <v>0</v>
      </c>
      <c r="K27" s="78"/>
      <c r="L27" s="78"/>
      <c r="M27" s="78"/>
      <c r="N27" s="78"/>
      <c r="O27" s="78"/>
    </row>
    <row r="28" spans="1:15" s="9" customFormat="1" ht="18" customHeight="1" hidden="1">
      <c r="A28" s="724"/>
      <c r="B28" s="733"/>
      <c r="C28" s="67" t="str">
        <f>'Додаток 2'!B33</f>
        <v>технічний нагляд</v>
      </c>
      <c r="D28" s="14" t="s">
        <v>13</v>
      </c>
      <c r="E28" s="14" t="s">
        <v>38</v>
      </c>
      <c r="F28" s="57"/>
      <c r="G28" s="57">
        <f>'Додаток 2'!L33</f>
        <v>246.9</v>
      </c>
      <c r="H28" s="95">
        <f>'Додаток 2'!M33</f>
        <v>77.364</v>
      </c>
      <c r="I28" s="32"/>
      <c r="J28" s="311"/>
      <c r="K28" s="78"/>
      <c r="L28" s="78"/>
      <c r="M28" s="78"/>
      <c r="N28" s="78"/>
      <c r="O28" s="78"/>
    </row>
    <row r="29" spans="1:15" s="9" customFormat="1" ht="18" customHeight="1" hidden="1">
      <c r="A29" s="724"/>
      <c r="B29" s="733"/>
      <c r="C29" s="67" t="str">
        <f>'Додаток 2'!B34</f>
        <v>авторський нагляд</v>
      </c>
      <c r="D29" s="14" t="s">
        <v>13</v>
      </c>
      <c r="E29" s="14" t="s">
        <v>38</v>
      </c>
      <c r="F29" s="57"/>
      <c r="G29" s="57"/>
      <c r="H29" s="95">
        <f>'Додаток 2'!M34</f>
        <v>48.3576</v>
      </c>
      <c r="I29" s="32"/>
      <c r="J29" s="311"/>
      <c r="K29" s="78"/>
      <c r="L29" s="78"/>
      <c r="M29" s="78"/>
      <c r="N29" s="78"/>
      <c r="O29" s="78"/>
    </row>
    <row r="30" spans="1:15" s="9" customFormat="1" ht="18" customHeight="1">
      <c r="A30" s="724"/>
      <c r="B30" s="733"/>
      <c r="C30" s="66" t="s">
        <v>14</v>
      </c>
      <c r="D30" s="699" t="s">
        <v>83</v>
      </c>
      <c r="E30" s="699" t="s">
        <v>39</v>
      </c>
      <c r="F30" s="662">
        <v>1</v>
      </c>
      <c r="G30" s="722"/>
      <c r="H30" s="722"/>
      <c r="I30" s="696"/>
      <c r="J30" s="696"/>
      <c r="K30" s="78"/>
      <c r="L30" s="78"/>
      <c r="M30" s="78"/>
      <c r="N30" s="78"/>
      <c r="O30" s="78"/>
    </row>
    <row r="31" spans="1:15" s="9" customFormat="1" ht="15" customHeight="1">
      <c r="A31" s="724"/>
      <c r="B31" s="733"/>
      <c r="C31" s="67" t="s">
        <v>92</v>
      </c>
      <c r="D31" s="699"/>
      <c r="E31" s="699"/>
      <c r="F31" s="662"/>
      <c r="G31" s="722"/>
      <c r="H31" s="722"/>
      <c r="I31" s="697"/>
      <c r="J31" s="697"/>
      <c r="K31" s="78"/>
      <c r="L31" s="78"/>
      <c r="M31" s="78"/>
      <c r="N31" s="78"/>
      <c r="O31" s="78"/>
    </row>
    <row r="32" spans="1:15" s="9" customFormat="1" ht="18.75" customHeight="1">
      <c r="A32" s="724"/>
      <c r="B32" s="733"/>
      <c r="C32" s="66" t="s">
        <v>16</v>
      </c>
      <c r="D32" s="703" t="s">
        <v>17</v>
      </c>
      <c r="E32" s="699" t="s">
        <v>18</v>
      </c>
      <c r="F32" s="664">
        <f>F27</f>
        <v>340.90762</v>
      </c>
      <c r="G32" s="664"/>
      <c r="H32" s="704"/>
      <c r="I32" s="696"/>
      <c r="J32" s="696"/>
      <c r="K32" s="78"/>
      <c r="L32" s="78"/>
      <c r="M32" s="78"/>
      <c r="N32" s="78"/>
      <c r="O32" s="78"/>
    </row>
    <row r="33" spans="1:15" s="9" customFormat="1" ht="15" customHeight="1">
      <c r="A33" s="724"/>
      <c r="B33" s="733"/>
      <c r="C33" s="67" t="s">
        <v>79</v>
      </c>
      <c r="D33" s="703"/>
      <c r="E33" s="699"/>
      <c r="F33" s="664"/>
      <c r="G33" s="664"/>
      <c r="H33" s="704"/>
      <c r="I33" s="697"/>
      <c r="J33" s="697"/>
      <c r="K33" s="78"/>
      <c r="L33" s="78"/>
      <c r="M33" s="78"/>
      <c r="N33" s="78"/>
      <c r="O33" s="78"/>
    </row>
    <row r="34" spans="1:15" s="9" customFormat="1" ht="19.5" customHeight="1">
      <c r="A34" s="724"/>
      <c r="B34" s="733"/>
      <c r="C34" s="735" t="s">
        <v>19</v>
      </c>
      <c r="D34" s="736"/>
      <c r="E34" s="736"/>
      <c r="F34" s="736"/>
      <c r="G34" s="736"/>
      <c r="H34" s="738"/>
      <c r="I34" s="32"/>
      <c r="J34" s="311"/>
      <c r="K34" s="51"/>
      <c r="L34" s="78"/>
      <c r="M34" s="78"/>
      <c r="N34" s="78"/>
      <c r="O34" s="78"/>
    </row>
    <row r="35" spans="1:15" s="9" customFormat="1" ht="18.75" customHeight="1">
      <c r="A35" s="724"/>
      <c r="B35" s="734"/>
      <c r="C35" s="67" t="s">
        <v>80</v>
      </c>
      <c r="D35" s="208" t="s">
        <v>74</v>
      </c>
      <c r="E35" s="224" t="s">
        <v>75</v>
      </c>
      <c r="F35" s="164">
        <v>100</v>
      </c>
      <c r="G35" s="182"/>
      <c r="H35" s="182"/>
      <c r="I35" s="32"/>
      <c r="J35" s="311"/>
      <c r="K35" s="78"/>
      <c r="L35" s="78"/>
      <c r="M35" s="78"/>
      <c r="N35" s="78"/>
      <c r="O35" s="78"/>
    </row>
    <row r="36" spans="1:15" ht="37.5" customHeight="1">
      <c r="A36" s="723" t="s">
        <v>47</v>
      </c>
      <c r="B36" s="739"/>
      <c r="C36" s="725" t="str">
        <f>'Додаток 2'!B37</f>
        <v>Реконструкція нежитлового приміщення № 34, яке розташоване за адресою вул. Приморська, 5 м.Южного Одеської області, у т.ч:</v>
      </c>
      <c r="D36" s="726"/>
      <c r="E36" s="726"/>
      <c r="F36" s="726"/>
      <c r="G36" s="726"/>
      <c r="H36" s="726"/>
      <c r="I36" s="726"/>
      <c r="J36" s="726"/>
      <c r="K36"/>
      <c r="L36"/>
      <c r="M36"/>
      <c r="N36"/>
      <c r="O36"/>
    </row>
    <row r="37" spans="1:10" s="9" customFormat="1" ht="24.75" customHeight="1">
      <c r="A37" s="724"/>
      <c r="B37" s="740"/>
      <c r="C37" s="226" t="s">
        <v>12</v>
      </c>
      <c r="D37" s="14"/>
      <c r="E37" s="14"/>
      <c r="F37" s="179"/>
      <c r="G37" s="95"/>
      <c r="H37" s="95"/>
      <c r="I37" s="32"/>
      <c r="J37" s="32"/>
    </row>
    <row r="38" spans="1:10" s="9" customFormat="1" ht="24.75" customHeight="1">
      <c r="A38" s="724"/>
      <c r="B38" s="740"/>
      <c r="C38" s="72" t="s">
        <v>175</v>
      </c>
      <c r="D38" s="149" t="s">
        <v>93</v>
      </c>
      <c r="E38" s="14" t="s">
        <v>23</v>
      </c>
      <c r="F38" s="65"/>
      <c r="G38" s="341">
        <f>G43</f>
        <v>404.2052681779868</v>
      </c>
      <c r="H38" s="341">
        <v>83.8</v>
      </c>
      <c r="I38" s="32"/>
      <c r="J38" s="32"/>
    </row>
    <row r="39" spans="1:10" s="9" customFormat="1" ht="24.75" customHeight="1">
      <c r="A39" s="724"/>
      <c r="B39" s="740"/>
      <c r="C39" s="72" t="s">
        <v>78</v>
      </c>
      <c r="D39" s="149" t="s">
        <v>93</v>
      </c>
      <c r="E39" s="14" t="s">
        <v>36</v>
      </c>
      <c r="F39" s="65">
        <v>1</v>
      </c>
      <c r="G39" s="101"/>
      <c r="H39" s="101"/>
      <c r="I39" s="32"/>
      <c r="J39" s="32"/>
    </row>
    <row r="40" spans="1:10" s="9" customFormat="1" ht="22.5" customHeight="1">
      <c r="A40" s="724"/>
      <c r="B40" s="740"/>
      <c r="C40" s="72" t="s">
        <v>77</v>
      </c>
      <c r="D40" s="149" t="s">
        <v>13</v>
      </c>
      <c r="E40" s="164" t="s">
        <v>38</v>
      </c>
      <c r="F40" s="70">
        <f>'Додаток 2'!K37</f>
        <v>116.845</v>
      </c>
      <c r="G40" s="70">
        <f>'Додаток 2'!L37</f>
        <v>9111.19095</v>
      </c>
      <c r="H40" s="70">
        <f>'Додаток 2'!M37</f>
        <v>2299.37</v>
      </c>
      <c r="I40" s="70">
        <f>'Додаток 2'!N37</f>
        <v>0</v>
      </c>
      <c r="J40" s="70">
        <f>'Додаток 2'!O37</f>
        <v>0</v>
      </c>
    </row>
    <row r="41" spans="1:10" s="9" customFormat="1" ht="22.5" customHeight="1">
      <c r="A41" s="724"/>
      <c r="B41" s="740"/>
      <c r="C41" s="226" t="s">
        <v>14</v>
      </c>
      <c r="D41" s="164"/>
      <c r="E41" s="164"/>
      <c r="F41" s="151"/>
      <c r="G41" s="227"/>
      <c r="H41" s="227"/>
      <c r="I41" s="32"/>
      <c r="J41" s="32"/>
    </row>
    <row r="42" spans="1:10" s="9" customFormat="1" ht="22.5" customHeight="1">
      <c r="A42" s="724"/>
      <c r="B42" s="740"/>
      <c r="C42" s="72" t="s">
        <v>78</v>
      </c>
      <c r="D42" s="164" t="s">
        <v>13</v>
      </c>
      <c r="E42" s="164" t="s">
        <v>36</v>
      </c>
      <c r="F42" s="151">
        <v>1</v>
      </c>
      <c r="G42" s="227"/>
      <c r="H42" s="227"/>
      <c r="I42" s="32"/>
      <c r="J42" s="32"/>
    </row>
    <row r="43" spans="1:10" s="9" customFormat="1" ht="18.75" customHeight="1">
      <c r="A43" s="724"/>
      <c r="B43" s="740"/>
      <c r="C43" s="72" t="s">
        <v>135</v>
      </c>
      <c r="D43" s="208" t="s">
        <v>22</v>
      </c>
      <c r="E43" s="149" t="s">
        <v>23</v>
      </c>
      <c r="F43" s="151"/>
      <c r="G43" s="342">
        <f>G40/G45</f>
        <v>404.2052681779868</v>
      </c>
      <c r="H43" s="342">
        <v>83.8</v>
      </c>
      <c r="I43" s="32"/>
      <c r="J43" s="32"/>
    </row>
    <row r="44" spans="1:10" s="9" customFormat="1" ht="27" customHeight="1">
      <c r="A44" s="724"/>
      <c r="B44" s="740"/>
      <c r="C44" s="226" t="s">
        <v>16</v>
      </c>
      <c r="D44" s="149"/>
      <c r="E44" s="164"/>
      <c r="F44" s="70"/>
      <c r="G44" s="70"/>
      <c r="H44" s="228"/>
      <c r="I44" s="32"/>
      <c r="J44" s="32"/>
    </row>
    <row r="45" spans="1:10" s="9" customFormat="1" ht="27" customHeight="1">
      <c r="A45" s="724"/>
      <c r="B45" s="740"/>
      <c r="C45" s="72" t="s">
        <v>79</v>
      </c>
      <c r="D45" s="149" t="s">
        <v>17</v>
      </c>
      <c r="E45" s="149" t="s">
        <v>24</v>
      </c>
      <c r="F45" s="228">
        <f>F40/F42</f>
        <v>116.845</v>
      </c>
      <c r="G45" s="228">
        <v>22.541</v>
      </c>
      <c r="H45" s="228">
        <f>H40/H43</f>
        <v>27.438782816229118</v>
      </c>
      <c r="I45" s="32"/>
      <c r="J45" s="32"/>
    </row>
    <row r="46" spans="1:10" s="9" customFormat="1" ht="32.25" customHeight="1">
      <c r="A46" s="724"/>
      <c r="B46" s="740"/>
      <c r="C46" s="217" t="s">
        <v>136</v>
      </c>
      <c r="D46" s="164" t="s">
        <v>17</v>
      </c>
      <c r="E46" s="149" t="s">
        <v>24</v>
      </c>
      <c r="F46" s="228"/>
      <c r="G46" s="228"/>
      <c r="H46" s="228"/>
      <c r="I46" s="32"/>
      <c r="J46" s="32"/>
    </row>
    <row r="47" spans="1:11" s="9" customFormat="1" ht="20.25" customHeight="1">
      <c r="A47" s="724"/>
      <c r="B47" s="740"/>
      <c r="C47" s="745" t="s">
        <v>19</v>
      </c>
      <c r="D47" s="746"/>
      <c r="E47" s="746"/>
      <c r="F47" s="746"/>
      <c r="G47" s="746"/>
      <c r="H47" s="747"/>
      <c r="I47" s="32"/>
      <c r="J47" s="32"/>
      <c r="K47" s="229"/>
    </row>
    <row r="48" spans="1:10" s="9" customFormat="1" ht="26.25" customHeight="1">
      <c r="A48" s="728"/>
      <c r="B48" s="741"/>
      <c r="C48" s="143" t="s">
        <v>137</v>
      </c>
      <c r="D48" s="208" t="s">
        <v>74</v>
      </c>
      <c r="E48" s="31" t="s">
        <v>75</v>
      </c>
      <c r="F48" s="8">
        <v>100</v>
      </c>
      <c r="G48" s="230">
        <v>78</v>
      </c>
      <c r="H48" s="312">
        <v>100</v>
      </c>
      <c r="I48" s="32"/>
      <c r="J48" s="32"/>
    </row>
    <row r="49" spans="1:15" ht="26.25" customHeight="1">
      <c r="A49" s="353" t="s">
        <v>48</v>
      </c>
      <c r="B49" s="132"/>
      <c r="C49" s="725" t="str">
        <f>'Додаток 2'!B42</f>
        <v>Будівництво ТП та електричних мереж від ГПП "Сичавка" у мікрорайоні 1.7 м.Южного Одеської області, в т.ч.:</v>
      </c>
      <c r="D49" s="726"/>
      <c r="E49" s="726"/>
      <c r="F49" s="726"/>
      <c r="G49" s="726"/>
      <c r="H49" s="726"/>
      <c r="I49" s="726"/>
      <c r="J49" s="726"/>
      <c r="K49"/>
      <c r="L49"/>
      <c r="M49"/>
      <c r="N49"/>
      <c r="O49"/>
    </row>
    <row r="50" spans="1:10" s="9" customFormat="1" ht="24.75" customHeight="1">
      <c r="A50" s="231"/>
      <c r="B50" s="212"/>
      <c r="C50" s="226" t="s">
        <v>12</v>
      </c>
      <c r="D50" s="164"/>
      <c r="E50" s="164"/>
      <c r="F50" s="232"/>
      <c r="G50" s="228"/>
      <c r="H50" s="228"/>
      <c r="I50" s="32"/>
      <c r="J50" s="32"/>
    </row>
    <row r="51" spans="1:10" s="9" customFormat="1" ht="18.75" customHeight="1">
      <c r="A51" s="231"/>
      <c r="B51" s="212"/>
      <c r="C51" s="72" t="s">
        <v>143</v>
      </c>
      <c r="D51" s="149" t="s">
        <v>22</v>
      </c>
      <c r="E51" s="164" t="s">
        <v>36</v>
      </c>
      <c r="F51" s="151"/>
      <c r="G51" s="227"/>
      <c r="H51" s="227"/>
      <c r="I51" s="311"/>
      <c r="J51" s="311">
        <v>1</v>
      </c>
    </row>
    <row r="52" spans="1:10" s="9" customFormat="1" ht="17.25" customHeight="1">
      <c r="A52" s="231"/>
      <c r="B52" s="212"/>
      <c r="C52" s="217" t="s">
        <v>77</v>
      </c>
      <c r="D52" s="164" t="s">
        <v>13</v>
      </c>
      <c r="E52" s="164" t="s">
        <v>38</v>
      </c>
      <c r="F52" s="70">
        <f>'Додаток 2'!K42</f>
        <v>0</v>
      </c>
      <c r="G52" s="70">
        <f>'Додаток 2'!L42</f>
        <v>0</v>
      </c>
      <c r="H52" s="70">
        <f>'Додаток 2'!M42</f>
        <v>0</v>
      </c>
      <c r="I52" s="70">
        <f>'Додаток 2'!N42</f>
        <v>0</v>
      </c>
      <c r="J52" s="70">
        <f>'Додаток 2'!O42</f>
        <v>8400</v>
      </c>
    </row>
    <row r="53" spans="1:10" s="9" customFormat="1" ht="17.25" customHeight="1">
      <c r="A53" s="231"/>
      <c r="B53" s="212"/>
      <c r="C53" s="217" t="s">
        <v>69</v>
      </c>
      <c r="D53" s="164"/>
      <c r="E53" s="164"/>
      <c r="F53" s="70">
        <f>'Додаток 2'!K43</f>
        <v>0</v>
      </c>
      <c r="G53" s="70">
        <f>'Додаток 2'!L43</f>
        <v>0</v>
      </c>
      <c r="H53" s="70">
        <f>'Додаток 2'!M43</f>
        <v>0</v>
      </c>
      <c r="I53" s="70">
        <f>'Додаток 2'!N43</f>
        <v>0</v>
      </c>
      <c r="J53" s="70">
        <f>'Додаток 2'!O43</f>
        <v>430</v>
      </c>
    </row>
    <row r="54" spans="1:10" s="9" customFormat="1" ht="22.5" customHeight="1">
      <c r="A54" s="231"/>
      <c r="B54" s="212"/>
      <c r="C54" s="226" t="s">
        <v>14</v>
      </c>
      <c r="D54" s="164"/>
      <c r="E54" s="164"/>
      <c r="F54" s="181"/>
      <c r="G54" s="225"/>
      <c r="H54" s="225"/>
      <c r="I54" s="32"/>
      <c r="J54" s="311"/>
    </row>
    <row r="55" spans="1:10" s="9" customFormat="1" ht="18.75" customHeight="1">
      <c r="A55" s="231"/>
      <c r="B55" s="212"/>
      <c r="C55" s="72" t="s">
        <v>78</v>
      </c>
      <c r="D55" s="164" t="s">
        <v>13</v>
      </c>
      <c r="E55" s="164" t="s">
        <v>36</v>
      </c>
      <c r="F55" s="181"/>
      <c r="G55" s="225"/>
      <c r="H55" s="225"/>
      <c r="I55" s="311"/>
      <c r="J55" s="311">
        <v>1</v>
      </c>
    </row>
    <row r="56" spans="1:10" s="9" customFormat="1" ht="17.25" customHeight="1">
      <c r="A56" s="231"/>
      <c r="B56" s="212"/>
      <c r="C56" s="72" t="s">
        <v>145</v>
      </c>
      <c r="D56" s="223" t="s">
        <v>22</v>
      </c>
      <c r="E56" s="31" t="s">
        <v>36</v>
      </c>
      <c r="F56" s="181"/>
      <c r="G56" s="225"/>
      <c r="H56" s="225"/>
      <c r="I56" s="311"/>
      <c r="J56" s="311">
        <v>1</v>
      </c>
    </row>
    <row r="57" spans="1:10" s="9" customFormat="1" ht="18.75" customHeight="1">
      <c r="A57" s="231"/>
      <c r="B57" s="212"/>
      <c r="C57" s="226" t="s">
        <v>16</v>
      </c>
      <c r="D57" s="149"/>
      <c r="E57" s="164"/>
      <c r="F57" s="213"/>
      <c r="G57" s="213"/>
      <c r="H57" s="233"/>
      <c r="I57" s="32"/>
      <c r="J57" s="311"/>
    </row>
    <row r="58" spans="1:10" s="9" customFormat="1" ht="20.25" customHeight="1">
      <c r="A58" s="231"/>
      <c r="B58" s="212"/>
      <c r="C58" s="72" t="s">
        <v>79</v>
      </c>
      <c r="D58" s="149" t="s">
        <v>17</v>
      </c>
      <c r="E58" s="164" t="s">
        <v>18</v>
      </c>
      <c r="F58" s="233"/>
      <c r="G58" s="233"/>
      <c r="H58" s="233"/>
      <c r="I58" s="233"/>
      <c r="J58" s="233">
        <f>J53/J55</f>
        <v>430</v>
      </c>
    </row>
    <row r="59" spans="1:10" s="9" customFormat="1" ht="18" customHeight="1">
      <c r="A59" s="231"/>
      <c r="B59" s="212"/>
      <c r="C59" s="217" t="s">
        <v>136</v>
      </c>
      <c r="D59" s="164" t="s">
        <v>17</v>
      </c>
      <c r="E59" s="164" t="s">
        <v>18</v>
      </c>
      <c r="F59" s="233"/>
      <c r="G59" s="233"/>
      <c r="H59" s="233"/>
      <c r="I59" s="233"/>
      <c r="J59" s="233">
        <f>J52/J56</f>
        <v>8400</v>
      </c>
    </row>
    <row r="60" spans="1:11" s="9" customFormat="1" ht="20.25" customHeight="1">
      <c r="A60" s="231"/>
      <c r="B60" s="212"/>
      <c r="C60" s="745" t="s">
        <v>19</v>
      </c>
      <c r="D60" s="746"/>
      <c r="E60" s="746"/>
      <c r="F60" s="746"/>
      <c r="G60" s="746"/>
      <c r="H60" s="747"/>
      <c r="I60" s="32"/>
      <c r="J60" s="311"/>
      <c r="K60" s="229"/>
    </row>
    <row r="61" spans="1:10" s="9" customFormat="1" ht="19.5" customHeight="1">
      <c r="A61" s="234"/>
      <c r="B61" s="235"/>
      <c r="C61" s="143" t="s">
        <v>144</v>
      </c>
      <c r="D61" s="208" t="s">
        <v>74</v>
      </c>
      <c r="E61" s="31" t="s">
        <v>75</v>
      </c>
      <c r="F61" s="164"/>
      <c r="G61" s="182"/>
      <c r="H61" s="182"/>
      <c r="I61" s="313"/>
      <c r="J61" s="311">
        <v>100</v>
      </c>
    </row>
    <row r="62" spans="1:15" ht="30.75" customHeight="1">
      <c r="A62" s="723" t="s">
        <v>66</v>
      </c>
      <c r="B62" s="150"/>
      <c r="C62" s="727" t="str">
        <f>'Додаток 2'!B44</f>
        <v>Будівництво прогулянкового пірсу для різноманітних заходів на міському пляжі м.Южного Одеської області, у т.ч:</v>
      </c>
      <c r="D62" s="727"/>
      <c r="E62" s="727"/>
      <c r="F62" s="727"/>
      <c r="G62" s="727"/>
      <c r="H62" s="727"/>
      <c r="I62" s="727"/>
      <c r="J62" s="727"/>
      <c r="K62"/>
      <c r="L62"/>
      <c r="M62"/>
      <c r="N62"/>
      <c r="O62"/>
    </row>
    <row r="63" spans="1:10" s="9" customFormat="1" ht="20.25" customHeight="1">
      <c r="A63" s="724"/>
      <c r="B63" s="212"/>
      <c r="C63" s="66" t="s">
        <v>12</v>
      </c>
      <c r="D63" s="14"/>
      <c r="E63" s="14"/>
      <c r="F63" s="179"/>
      <c r="G63" s="57"/>
      <c r="H63" s="57"/>
      <c r="I63" s="32"/>
      <c r="J63" s="32"/>
    </row>
    <row r="64" spans="1:10" s="9" customFormat="1" ht="20.25" customHeight="1">
      <c r="A64" s="724"/>
      <c r="B64" s="212"/>
      <c r="C64" s="72" t="s">
        <v>165</v>
      </c>
      <c r="D64" s="17" t="s">
        <v>93</v>
      </c>
      <c r="E64" s="14" t="s">
        <v>36</v>
      </c>
      <c r="F64" s="151"/>
      <c r="G64" s="151">
        <v>1</v>
      </c>
      <c r="H64" s="151"/>
      <c r="I64" s="311">
        <v>1</v>
      </c>
      <c r="J64" s="311">
        <v>1</v>
      </c>
    </row>
    <row r="65" spans="1:10" s="9" customFormat="1" ht="20.25" customHeight="1">
      <c r="A65" s="724"/>
      <c r="B65" s="212"/>
      <c r="C65" s="217" t="s">
        <v>77</v>
      </c>
      <c r="D65" s="14" t="s">
        <v>13</v>
      </c>
      <c r="E65" s="14" t="s">
        <v>38</v>
      </c>
      <c r="F65" s="70">
        <f>'Додаток 2'!K44</f>
        <v>0</v>
      </c>
      <c r="G65" s="70">
        <f>'Додаток 2'!L44</f>
        <v>280</v>
      </c>
      <c r="H65" s="70">
        <f>'Додаток 2'!M44</f>
        <v>0</v>
      </c>
      <c r="I65" s="70">
        <f>'Додаток 2'!N44</f>
        <v>0</v>
      </c>
      <c r="J65" s="70">
        <f>'Додаток 2'!O44</f>
        <v>0</v>
      </c>
    </row>
    <row r="66" spans="1:10" s="9" customFormat="1" ht="20.25" customHeight="1">
      <c r="A66" s="724"/>
      <c r="B66" s="212"/>
      <c r="C66" s="217" t="str">
        <f>'Додаток 2'!B45</f>
        <v>проектно-вишукувальні роботи</v>
      </c>
      <c r="D66" s="14" t="s">
        <v>13</v>
      </c>
      <c r="E66" s="14" t="s">
        <v>38</v>
      </c>
      <c r="F66" s="70">
        <f>'Додаток 2'!K45</f>
        <v>0</v>
      </c>
      <c r="G66" s="70">
        <f>'Додаток 2'!L45</f>
        <v>280.0001</v>
      </c>
      <c r="H66" s="70">
        <f>'Додаток 2'!M45</f>
        <v>0</v>
      </c>
      <c r="I66" s="70">
        <f>'Додаток 2'!N45</f>
        <v>0</v>
      </c>
      <c r="J66" s="70">
        <f>'Додаток 2'!O45</f>
        <v>0</v>
      </c>
    </row>
    <row r="67" spans="1:10" s="9" customFormat="1" ht="22.5" customHeight="1">
      <c r="A67" s="724"/>
      <c r="B67" s="212"/>
      <c r="C67" s="66" t="s">
        <v>14</v>
      </c>
      <c r="D67" s="14"/>
      <c r="E67" s="14"/>
      <c r="F67" s="151"/>
      <c r="G67" s="151"/>
      <c r="H67" s="151"/>
      <c r="I67" s="311"/>
      <c r="J67" s="32"/>
    </row>
    <row r="68" spans="1:10" s="9" customFormat="1" ht="16.5" customHeight="1">
      <c r="A68" s="724"/>
      <c r="B68" s="212"/>
      <c r="C68" s="72" t="s">
        <v>92</v>
      </c>
      <c r="D68" s="19" t="s">
        <v>17</v>
      </c>
      <c r="E68" s="8" t="s">
        <v>36</v>
      </c>
      <c r="F68" s="152"/>
      <c r="G68" s="151">
        <v>1</v>
      </c>
      <c r="H68" s="70"/>
      <c r="I68" s="311"/>
      <c r="J68" s="311"/>
    </row>
    <row r="69" spans="1:10" s="9" customFormat="1" ht="16.5" customHeight="1">
      <c r="A69" s="724"/>
      <c r="B69" s="212"/>
      <c r="C69" s="66" t="s">
        <v>16</v>
      </c>
      <c r="D69" s="17"/>
      <c r="E69" s="8"/>
      <c r="F69" s="70"/>
      <c r="G69" s="70"/>
      <c r="H69" s="70"/>
      <c r="I69" s="311"/>
      <c r="J69" s="32"/>
    </row>
    <row r="70" spans="1:10" s="9" customFormat="1" ht="19.5" customHeight="1">
      <c r="A70" s="724"/>
      <c r="B70" s="212"/>
      <c r="C70" s="217" t="s">
        <v>166</v>
      </c>
      <c r="D70" s="14" t="s">
        <v>22</v>
      </c>
      <c r="E70" s="8" t="s">
        <v>18</v>
      </c>
      <c r="F70" s="70"/>
      <c r="G70" s="70">
        <f>G65/G68</f>
        <v>280</v>
      </c>
      <c r="H70" s="70"/>
      <c r="I70" s="70"/>
      <c r="J70" s="70"/>
    </row>
    <row r="71" spans="1:11" s="9" customFormat="1" ht="20.25" customHeight="1">
      <c r="A71" s="724"/>
      <c r="B71" s="212"/>
      <c r="C71" s="66" t="s">
        <v>19</v>
      </c>
      <c r="D71" s="55"/>
      <c r="E71" s="72"/>
      <c r="F71" s="8"/>
      <c r="G71" s="8"/>
      <c r="H71" s="8"/>
      <c r="I71" s="311"/>
      <c r="J71" s="32"/>
      <c r="K71" s="229"/>
    </row>
    <row r="72" spans="1:10" s="9" customFormat="1" ht="15.75" customHeight="1">
      <c r="A72" s="728"/>
      <c r="B72" s="235"/>
      <c r="C72" s="143" t="s">
        <v>162</v>
      </c>
      <c r="D72" s="24" t="s">
        <v>83</v>
      </c>
      <c r="E72" s="8" t="s">
        <v>75</v>
      </c>
      <c r="F72" s="8"/>
      <c r="G72" s="152">
        <v>2.7</v>
      </c>
      <c r="H72" s="8"/>
      <c r="I72" s="311"/>
      <c r="J72" s="311"/>
    </row>
    <row r="73" spans="1:15" ht="24.75" customHeight="1">
      <c r="A73" s="723" t="s">
        <v>67</v>
      </c>
      <c r="B73" s="211"/>
      <c r="C73" s="693" t="str">
        <f>'Додаток 2'!B46</f>
        <v>Будівництво скейтпарку на загальноміській території "Громадський центр" вздовж вул. Будівельників м. Южного Одеської області, у т.ч.:</v>
      </c>
      <c r="D73" s="694"/>
      <c r="E73" s="694"/>
      <c r="F73" s="694"/>
      <c r="G73" s="694"/>
      <c r="H73" s="694"/>
      <c r="I73" s="694"/>
      <c r="J73" s="695"/>
      <c r="K73"/>
      <c r="L73"/>
      <c r="M73"/>
      <c r="N73"/>
      <c r="O73"/>
    </row>
    <row r="74" spans="1:10" s="9" customFormat="1" ht="20.25" customHeight="1">
      <c r="A74" s="724"/>
      <c r="B74" s="212"/>
      <c r="C74" s="66" t="s">
        <v>12</v>
      </c>
      <c r="D74" s="14"/>
      <c r="E74" s="14"/>
      <c r="F74" s="179"/>
      <c r="G74" s="57"/>
      <c r="H74" s="57"/>
      <c r="I74" s="32"/>
      <c r="J74" s="32"/>
    </row>
    <row r="75" spans="1:10" s="9" customFormat="1" ht="20.25" customHeight="1">
      <c r="A75" s="724"/>
      <c r="B75" s="212"/>
      <c r="C75" s="217" t="s">
        <v>77</v>
      </c>
      <c r="D75" s="14" t="s">
        <v>13</v>
      </c>
      <c r="E75" s="14" t="s">
        <v>38</v>
      </c>
      <c r="F75" s="70">
        <f>'Додаток 2'!K46</f>
        <v>0</v>
      </c>
      <c r="G75" s="70">
        <f>'Додаток 2'!L46</f>
        <v>9567.592</v>
      </c>
      <c r="H75" s="70">
        <f>'Додаток 2'!M46</f>
        <v>0</v>
      </c>
      <c r="I75" s="70">
        <f>'Додаток 2'!N46</f>
        <v>0</v>
      </c>
      <c r="J75" s="70">
        <f>'Додаток 2'!O46</f>
        <v>0</v>
      </c>
    </row>
    <row r="76" spans="1:10" s="9" customFormat="1" ht="20.25" customHeight="1">
      <c r="A76" s="724"/>
      <c r="B76" s="212"/>
      <c r="C76" s="217" t="str">
        <f>'Додаток 2'!B47</f>
        <v>проектно-вишукувальні роботи</v>
      </c>
      <c r="D76" s="14" t="s">
        <v>13</v>
      </c>
      <c r="E76" s="14" t="s">
        <v>38</v>
      </c>
      <c r="F76" s="70">
        <f>'Додаток 2'!K47</f>
        <v>0</v>
      </c>
      <c r="G76" s="70">
        <f>'Додаток 2'!L47</f>
        <v>400</v>
      </c>
      <c r="H76" s="70">
        <f>'Додаток 2'!M47</f>
        <v>0</v>
      </c>
      <c r="I76" s="70">
        <f>'Додаток 2'!N47</f>
        <v>0</v>
      </c>
      <c r="J76" s="70">
        <f>'Додаток 2'!O47</f>
        <v>0</v>
      </c>
    </row>
    <row r="77" spans="1:10" s="9" customFormat="1" ht="22.5" customHeight="1">
      <c r="A77" s="724"/>
      <c r="B77" s="212"/>
      <c r="C77" s="66" t="s">
        <v>14</v>
      </c>
      <c r="D77" s="14"/>
      <c r="E77" s="14"/>
      <c r="F77" s="151"/>
      <c r="G77" s="151"/>
      <c r="H77" s="151"/>
      <c r="I77" s="32"/>
      <c r="J77" s="32"/>
    </row>
    <row r="78" spans="1:10" s="9" customFormat="1" ht="16.5" customHeight="1">
      <c r="A78" s="724"/>
      <c r="B78" s="212"/>
      <c r="C78" s="72" t="s">
        <v>244</v>
      </c>
      <c r="D78" s="19" t="s">
        <v>17</v>
      </c>
      <c r="E78" s="8" t="s">
        <v>36</v>
      </c>
      <c r="F78" s="152"/>
      <c r="G78" s="151">
        <v>1</v>
      </c>
      <c r="H78" s="70"/>
      <c r="I78" s="32"/>
      <c r="J78" s="32"/>
    </row>
    <row r="79" spans="1:10" s="9" customFormat="1" ht="16.5" customHeight="1">
      <c r="A79" s="724"/>
      <c r="B79" s="212"/>
      <c r="C79" s="66" t="s">
        <v>16</v>
      </c>
      <c r="D79" s="17"/>
      <c r="E79" s="8"/>
      <c r="F79" s="70"/>
      <c r="G79" s="70"/>
      <c r="H79" s="70"/>
      <c r="I79" s="32"/>
      <c r="J79" s="32"/>
    </row>
    <row r="80" spans="1:10" s="9" customFormat="1" ht="19.5" customHeight="1">
      <c r="A80" s="724"/>
      <c r="B80" s="212"/>
      <c r="C80" s="217" t="s">
        <v>245</v>
      </c>
      <c r="D80" s="14" t="s">
        <v>22</v>
      </c>
      <c r="E80" s="8" t="s">
        <v>18</v>
      </c>
      <c r="F80" s="70"/>
      <c r="G80" s="70">
        <f>G75/G78</f>
        <v>9567.592</v>
      </c>
      <c r="H80" s="70"/>
      <c r="I80" s="32"/>
      <c r="J80" s="32"/>
    </row>
    <row r="81" spans="1:11" s="9" customFormat="1" ht="20.25" customHeight="1">
      <c r="A81" s="724"/>
      <c r="B81" s="212"/>
      <c r="C81" s="66" t="s">
        <v>19</v>
      </c>
      <c r="D81" s="55"/>
      <c r="E81" s="72"/>
      <c r="F81" s="8"/>
      <c r="G81" s="8"/>
      <c r="H81" s="8"/>
      <c r="I81" s="32"/>
      <c r="J81" s="32"/>
      <c r="K81" s="229"/>
    </row>
    <row r="82" spans="1:10" s="9" customFormat="1" ht="15.75" customHeight="1">
      <c r="A82" s="728"/>
      <c r="B82" s="235"/>
      <c r="C82" s="143" t="s">
        <v>144</v>
      </c>
      <c r="D82" s="24" t="s">
        <v>83</v>
      </c>
      <c r="E82" s="8" t="s">
        <v>75</v>
      </c>
      <c r="F82" s="8"/>
      <c r="G82" s="152">
        <v>100</v>
      </c>
      <c r="H82" s="8"/>
      <c r="I82" s="32"/>
      <c r="J82" s="32"/>
    </row>
    <row r="83" spans="1:10" s="9" customFormat="1" ht="15.75" customHeight="1">
      <c r="A83" s="723" t="s">
        <v>138</v>
      </c>
      <c r="B83" s="542"/>
      <c r="C83" s="727" t="str">
        <f>'Додаток 2'!B48</f>
        <v>Виготовлення проєктної документації "Будівництво комплексу берегозахисних споруд для поліпшення морської акваторії та благоустрою узбережжя м. Южне Одеського району Одеської області"</v>
      </c>
      <c r="D83" s="727"/>
      <c r="E83" s="727"/>
      <c r="F83" s="727"/>
      <c r="G83" s="727"/>
      <c r="H83" s="727"/>
      <c r="I83" s="727"/>
      <c r="J83" s="727"/>
    </row>
    <row r="84" spans="1:10" s="9" customFormat="1" ht="15.75" customHeight="1">
      <c r="A84" s="724"/>
      <c r="B84" s="543"/>
      <c r="C84" s="544" t="s">
        <v>12</v>
      </c>
      <c r="D84" s="545"/>
      <c r="E84" s="545"/>
      <c r="F84" s="546"/>
      <c r="G84" s="547"/>
      <c r="H84" s="547"/>
      <c r="I84" s="86"/>
      <c r="J84" s="86"/>
    </row>
    <row r="85" spans="1:10" s="9" customFormat="1" ht="15.75" customHeight="1">
      <c r="A85" s="724"/>
      <c r="B85" s="543"/>
      <c r="C85" s="548" t="s">
        <v>77</v>
      </c>
      <c r="D85" s="545" t="s">
        <v>13</v>
      </c>
      <c r="E85" s="545" t="s">
        <v>38</v>
      </c>
      <c r="F85" s="549">
        <f>'[1]Додаток 2'!K62</f>
        <v>0</v>
      </c>
      <c r="G85" s="549">
        <f>'Додаток 2'!L48</f>
        <v>415.64368</v>
      </c>
      <c r="H85" s="549">
        <f>'[1]Додаток 2'!M62</f>
        <v>0</v>
      </c>
      <c r="I85" s="549">
        <v>0</v>
      </c>
      <c r="J85" s="549">
        <f>'[1]Додаток 2'!O62</f>
        <v>0</v>
      </c>
    </row>
    <row r="86" spans="1:10" s="9" customFormat="1" ht="15.75" customHeight="1">
      <c r="A86" s="724"/>
      <c r="B86" s="543"/>
      <c r="C86" s="544" t="s">
        <v>14</v>
      </c>
      <c r="D86" s="545"/>
      <c r="E86" s="545"/>
      <c r="F86" s="550"/>
      <c r="G86" s="550"/>
      <c r="H86" s="550"/>
      <c r="I86" s="86"/>
      <c r="J86" s="86"/>
    </row>
    <row r="87" spans="1:10" s="9" customFormat="1" ht="15.75" customHeight="1">
      <c r="A87" s="724"/>
      <c r="B87" s="543"/>
      <c r="C87" s="537" t="s">
        <v>185</v>
      </c>
      <c r="D87" s="551" t="s">
        <v>17</v>
      </c>
      <c r="E87" s="552" t="s">
        <v>36</v>
      </c>
      <c r="F87" s="553"/>
      <c r="G87" s="550">
        <v>1</v>
      </c>
      <c r="H87" s="550"/>
      <c r="I87" s="550"/>
      <c r="J87" s="86"/>
    </row>
    <row r="88" spans="1:10" s="9" customFormat="1" ht="15.75" customHeight="1">
      <c r="A88" s="724"/>
      <c r="B88" s="543"/>
      <c r="C88" s="544" t="s">
        <v>16</v>
      </c>
      <c r="D88" s="554"/>
      <c r="E88" s="552"/>
      <c r="F88" s="549"/>
      <c r="G88" s="549"/>
      <c r="H88" s="549"/>
      <c r="I88" s="549"/>
      <c r="J88" s="86"/>
    </row>
    <row r="89" spans="1:10" s="9" customFormat="1" ht="15.75" customHeight="1">
      <c r="A89" s="724"/>
      <c r="B89" s="543"/>
      <c r="C89" s="548" t="s">
        <v>187</v>
      </c>
      <c r="D89" s="545" t="s">
        <v>22</v>
      </c>
      <c r="E89" s="552" t="s">
        <v>18</v>
      </c>
      <c r="F89" s="549"/>
      <c r="G89" s="549">
        <f>G85/G87</f>
        <v>415.64368</v>
      </c>
      <c r="H89" s="549"/>
      <c r="I89" s="549"/>
      <c r="J89" s="86"/>
    </row>
    <row r="90" spans="1:10" s="9" customFormat="1" ht="15.75" customHeight="1">
      <c r="A90" s="724"/>
      <c r="B90" s="543"/>
      <c r="C90" s="544" t="s">
        <v>19</v>
      </c>
      <c r="D90" s="555"/>
      <c r="E90" s="537"/>
      <c r="F90" s="552"/>
      <c r="G90" s="552"/>
      <c r="H90" s="552"/>
      <c r="I90" s="552"/>
      <c r="J90" s="86"/>
    </row>
    <row r="91" spans="1:10" s="9" customFormat="1" ht="15.75" customHeight="1">
      <c r="A91" s="728"/>
      <c r="B91" s="556"/>
      <c r="C91" s="557" t="s">
        <v>186</v>
      </c>
      <c r="D91" s="558" t="s">
        <v>83</v>
      </c>
      <c r="E91" s="552" t="s">
        <v>75</v>
      </c>
      <c r="F91" s="552"/>
      <c r="G91" s="553">
        <v>29.1</v>
      </c>
      <c r="H91" s="552"/>
      <c r="I91" s="552"/>
      <c r="J91" s="86"/>
    </row>
    <row r="92" spans="1:10" s="9" customFormat="1" ht="15.75" customHeight="1">
      <c r="A92" s="723" t="s">
        <v>158</v>
      </c>
      <c r="B92" s="542"/>
      <c r="C92" s="727" t="str">
        <f>'Додаток 2'!B49</f>
        <v>Виготовлення проєктної документації "Будівництво комплексу берегозахисних споруд для поліпшення морської акваторії та благоустрою узбережжя с. Сичавка Одеського району Одеської області"</v>
      </c>
      <c r="D92" s="727"/>
      <c r="E92" s="727"/>
      <c r="F92" s="727"/>
      <c r="G92" s="727"/>
      <c r="H92" s="727"/>
      <c r="I92" s="727"/>
      <c r="J92" s="727"/>
    </row>
    <row r="93" spans="1:10" s="9" customFormat="1" ht="15.75" customHeight="1">
      <c r="A93" s="724"/>
      <c r="B93" s="543"/>
      <c r="C93" s="544" t="s">
        <v>12</v>
      </c>
      <c r="D93" s="545"/>
      <c r="E93" s="545"/>
      <c r="F93" s="546"/>
      <c r="G93" s="547"/>
      <c r="H93" s="547"/>
      <c r="I93" s="86"/>
      <c r="J93" s="86"/>
    </row>
    <row r="94" spans="1:10" s="9" customFormat="1" ht="15.75" customHeight="1">
      <c r="A94" s="724"/>
      <c r="B94" s="543"/>
      <c r="C94" s="548" t="s">
        <v>77</v>
      </c>
      <c r="D94" s="545" t="s">
        <v>13</v>
      </c>
      <c r="E94" s="545" t="s">
        <v>38</v>
      </c>
      <c r="F94" s="549">
        <f>'[1]Додаток 2'!K63</f>
        <v>0</v>
      </c>
      <c r="G94" s="549">
        <f>'Додаток 2'!L49</f>
        <v>547.22263</v>
      </c>
      <c r="H94" s="549">
        <f>'[1]Додаток 2'!M63</f>
        <v>0</v>
      </c>
      <c r="I94" s="549">
        <v>0</v>
      </c>
      <c r="J94" s="549">
        <f>'[1]Додаток 2'!O63</f>
        <v>0</v>
      </c>
    </row>
    <row r="95" spans="1:10" s="9" customFormat="1" ht="15.75" customHeight="1">
      <c r="A95" s="724"/>
      <c r="B95" s="543"/>
      <c r="C95" s="544" t="s">
        <v>14</v>
      </c>
      <c r="D95" s="545"/>
      <c r="E95" s="545"/>
      <c r="F95" s="550"/>
      <c r="G95" s="550"/>
      <c r="H95" s="550"/>
      <c r="I95" s="86"/>
      <c r="J95" s="86"/>
    </row>
    <row r="96" spans="1:10" s="9" customFormat="1" ht="15.75" customHeight="1">
      <c r="A96" s="724"/>
      <c r="B96" s="543"/>
      <c r="C96" s="537" t="s">
        <v>185</v>
      </c>
      <c r="D96" s="551" t="s">
        <v>17</v>
      </c>
      <c r="E96" s="552" t="s">
        <v>36</v>
      </c>
      <c r="F96" s="553"/>
      <c r="G96" s="550">
        <v>1</v>
      </c>
      <c r="H96" s="550"/>
      <c r="I96" s="550"/>
      <c r="J96" s="86"/>
    </row>
    <row r="97" spans="1:10" s="9" customFormat="1" ht="15.75" customHeight="1">
      <c r="A97" s="724"/>
      <c r="B97" s="543"/>
      <c r="C97" s="544" t="s">
        <v>16</v>
      </c>
      <c r="D97" s="554"/>
      <c r="E97" s="552"/>
      <c r="F97" s="549"/>
      <c r="G97" s="549"/>
      <c r="H97" s="549"/>
      <c r="I97" s="549"/>
      <c r="J97" s="86"/>
    </row>
    <row r="98" spans="1:10" s="9" customFormat="1" ht="15.75" customHeight="1">
      <c r="A98" s="724"/>
      <c r="B98" s="543"/>
      <c r="C98" s="548" t="s">
        <v>187</v>
      </c>
      <c r="D98" s="545" t="s">
        <v>22</v>
      </c>
      <c r="E98" s="552" t="s">
        <v>18</v>
      </c>
      <c r="F98" s="549"/>
      <c r="G98" s="549">
        <f>G94/G96</f>
        <v>547.22263</v>
      </c>
      <c r="H98" s="549"/>
      <c r="I98" s="549"/>
      <c r="J98" s="86"/>
    </row>
    <row r="99" spans="1:10" s="9" customFormat="1" ht="15.75" customHeight="1">
      <c r="A99" s="724"/>
      <c r="B99" s="543"/>
      <c r="C99" s="544" t="s">
        <v>19</v>
      </c>
      <c r="D99" s="555"/>
      <c r="E99" s="537"/>
      <c r="F99" s="552"/>
      <c r="G99" s="552"/>
      <c r="H99" s="552"/>
      <c r="I99" s="552"/>
      <c r="J99" s="86"/>
    </row>
    <row r="100" spans="1:10" s="9" customFormat="1" ht="15.75" customHeight="1">
      <c r="A100" s="728"/>
      <c r="B100" s="556"/>
      <c r="C100" s="557" t="s">
        <v>186</v>
      </c>
      <c r="D100" s="558" t="s">
        <v>83</v>
      </c>
      <c r="E100" s="552" t="s">
        <v>75</v>
      </c>
      <c r="F100" s="552"/>
      <c r="G100" s="553">
        <v>29</v>
      </c>
      <c r="H100" s="552"/>
      <c r="I100" s="552"/>
      <c r="J100" s="86"/>
    </row>
    <row r="101" spans="1:10" s="9" customFormat="1" ht="21" customHeight="1">
      <c r="A101" s="723" t="s">
        <v>160</v>
      </c>
      <c r="B101" s="266"/>
      <c r="C101" s="693" t="str">
        <f>'Додаток 2'!B50</f>
        <v>Проектно-вишукувальні роботи: "Капітальний ремонт частини будівлі та прибудинкової території за адресою: вул. Хіміків, 17, м.Южного Одеської області"</v>
      </c>
      <c r="D101" s="694"/>
      <c r="E101" s="694"/>
      <c r="F101" s="694"/>
      <c r="G101" s="694"/>
      <c r="H101" s="694"/>
      <c r="I101" s="694"/>
      <c r="J101" s="695"/>
    </row>
    <row r="102" spans="1:10" s="9" customFormat="1" ht="15.75" customHeight="1">
      <c r="A102" s="724"/>
      <c r="B102" s="212"/>
      <c r="C102" s="134" t="s">
        <v>12</v>
      </c>
      <c r="D102" s="307"/>
      <c r="E102" s="307"/>
      <c r="F102" s="267"/>
      <c r="G102" s="122"/>
      <c r="H102" s="122"/>
      <c r="I102" s="32"/>
      <c r="J102" s="32"/>
    </row>
    <row r="103" spans="1:10" s="9" customFormat="1" ht="15.75" customHeight="1">
      <c r="A103" s="724"/>
      <c r="B103" s="212"/>
      <c r="C103" s="114" t="s">
        <v>77</v>
      </c>
      <c r="D103" s="307" t="s">
        <v>13</v>
      </c>
      <c r="E103" s="307" t="s">
        <v>38</v>
      </c>
      <c r="F103" s="265">
        <f>'Додаток 2'!K50</f>
        <v>0</v>
      </c>
      <c r="G103" s="265">
        <f>'Додаток 2'!L50</f>
        <v>200</v>
      </c>
      <c r="H103" s="265">
        <f>'Додаток 2'!M50</f>
        <v>0</v>
      </c>
      <c r="I103" s="265">
        <f>'Додаток 2'!N50</f>
        <v>782.46</v>
      </c>
      <c r="J103" s="265">
        <f>'Додаток 2'!O50</f>
        <v>0</v>
      </c>
    </row>
    <row r="104" spans="1:10" s="9" customFormat="1" ht="15.75" customHeight="1">
      <c r="A104" s="724"/>
      <c r="B104" s="212"/>
      <c r="C104" s="134" t="s">
        <v>14</v>
      </c>
      <c r="D104" s="307"/>
      <c r="E104" s="307"/>
      <c r="F104" s="141"/>
      <c r="G104" s="141"/>
      <c r="H104" s="141"/>
      <c r="I104" s="32"/>
      <c r="J104" s="32"/>
    </row>
    <row r="105" spans="1:10" s="9" customFormat="1" ht="15.75" customHeight="1">
      <c r="A105" s="724"/>
      <c r="B105" s="212"/>
      <c r="C105" s="264" t="s">
        <v>294</v>
      </c>
      <c r="D105" s="120" t="s">
        <v>17</v>
      </c>
      <c r="E105" s="244" t="s">
        <v>36</v>
      </c>
      <c r="F105" s="268"/>
      <c r="G105" s="141">
        <v>1</v>
      </c>
      <c r="H105" s="141"/>
      <c r="I105" s="311">
        <v>1</v>
      </c>
      <c r="J105" s="32"/>
    </row>
    <row r="106" spans="1:10" s="9" customFormat="1" ht="15.75" customHeight="1">
      <c r="A106" s="724"/>
      <c r="B106" s="212"/>
      <c r="C106" s="134" t="s">
        <v>16</v>
      </c>
      <c r="D106" s="306"/>
      <c r="E106" s="244"/>
      <c r="F106" s="265"/>
      <c r="G106" s="265"/>
      <c r="H106" s="265"/>
      <c r="I106" s="311"/>
      <c r="J106" s="32"/>
    </row>
    <row r="107" spans="1:10" s="9" customFormat="1" ht="15.75" customHeight="1">
      <c r="A107" s="724"/>
      <c r="B107" s="212"/>
      <c r="C107" s="114" t="s">
        <v>79</v>
      </c>
      <c r="D107" s="307" t="s">
        <v>22</v>
      </c>
      <c r="E107" s="244" t="s">
        <v>18</v>
      </c>
      <c r="F107" s="265"/>
      <c r="G107" s="265">
        <f>G103/G105</f>
        <v>200</v>
      </c>
      <c r="H107" s="265"/>
      <c r="I107" s="265">
        <f>I103/I105</f>
        <v>782.46</v>
      </c>
      <c r="J107" s="32"/>
    </row>
    <row r="108" spans="1:10" s="9" customFormat="1" ht="15.75" customHeight="1">
      <c r="A108" s="724"/>
      <c r="B108" s="212"/>
      <c r="C108" s="134" t="s">
        <v>19</v>
      </c>
      <c r="D108" s="310"/>
      <c r="E108" s="264"/>
      <c r="F108" s="244"/>
      <c r="G108" s="244"/>
      <c r="H108" s="244"/>
      <c r="I108" s="311"/>
      <c r="J108" s="32"/>
    </row>
    <row r="109" spans="1:10" s="9" customFormat="1" ht="15.75" customHeight="1">
      <c r="A109" s="728"/>
      <c r="B109" s="235"/>
      <c r="C109" s="113" t="s">
        <v>80</v>
      </c>
      <c r="D109" s="117" t="s">
        <v>83</v>
      </c>
      <c r="E109" s="244" t="s">
        <v>75</v>
      </c>
      <c r="F109" s="244"/>
      <c r="G109" s="268">
        <v>24.7</v>
      </c>
      <c r="H109" s="244"/>
      <c r="I109" s="311">
        <v>100</v>
      </c>
      <c r="J109" s="32"/>
    </row>
    <row r="110" spans="1:15" ht="33" customHeight="1">
      <c r="A110" s="723" t="s">
        <v>161</v>
      </c>
      <c r="B110" s="339"/>
      <c r="C110" s="727" t="str">
        <f>'Додаток 2'!B52</f>
        <v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v>
      </c>
      <c r="D110" s="727"/>
      <c r="E110" s="727"/>
      <c r="F110" s="727"/>
      <c r="G110" s="727"/>
      <c r="H110" s="727"/>
      <c r="I110" s="727"/>
      <c r="J110" s="727"/>
      <c r="K110"/>
      <c r="L110"/>
      <c r="M110"/>
      <c r="N110"/>
      <c r="O110"/>
    </row>
    <row r="111" spans="1:10" s="9" customFormat="1" ht="20.25" customHeight="1">
      <c r="A111" s="724"/>
      <c r="B111" s="212"/>
      <c r="C111" s="66" t="s">
        <v>12</v>
      </c>
      <c r="D111" s="14"/>
      <c r="E111" s="14"/>
      <c r="F111" s="179"/>
      <c r="G111" s="57"/>
      <c r="H111" s="57"/>
      <c r="I111" s="32"/>
      <c r="J111" s="32"/>
    </row>
    <row r="112" spans="1:10" s="9" customFormat="1" ht="20.25" customHeight="1">
      <c r="A112" s="724"/>
      <c r="B112" s="212"/>
      <c r="C112" s="217" t="s">
        <v>85</v>
      </c>
      <c r="D112" s="14" t="s">
        <v>13</v>
      </c>
      <c r="E112" s="14" t="s">
        <v>38</v>
      </c>
      <c r="F112" s="70">
        <f>'Додаток 2'!K52</f>
        <v>0</v>
      </c>
      <c r="G112" s="70">
        <f>'Додаток 2'!L52</f>
        <v>0</v>
      </c>
      <c r="H112" s="70">
        <f>'Додаток 2'!M52</f>
        <v>1516.98673</v>
      </c>
      <c r="I112" s="70">
        <f>'Додаток 2'!N52</f>
        <v>1007.02727</v>
      </c>
      <c r="J112" s="70">
        <f>'Додаток 2'!O52</f>
        <v>0</v>
      </c>
    </row>
    <row r="113" spans="1:10" s="9" customFormat="1" ht="22.5" customHeight="1">
      <c r="A113" s="724"/>
      <c r="B113" s="212"/>
      <c r="C113" s="66" t="s">
        <v>14</v>
      </c>
      <c r="D113" s="14"/>
      <c r="E113" s="14"/>
      <c r="F113" s="151"/>
      <c r="G113" s="151"/>
      <c r="H113" s="151"/>
      <c r="I113" s="185"/>
      <c r="J113" s="32"/>
    </row>
    <row r="114" spans="1:10" s="9" customFormat="1" ht="16.5" customHeight="1">
      <c r="A114" s="724"/>
      <c r="B114" s="212"/>
      <c r="C114" s="72" t="s">
        <v>277</v>
      </c>
      <c r="D114" s="19" t="s">
        <v>17</v>
      </c>
      <c r="E114" s="8" t="s">
        <v>23</v>
      </c>
      <c r="F114" s="152"/>
      <c r="G114" s="70"/>
      <c r="H114" s="236">
        <f>H112/H116</f>
        <v>200.4210239133307</v>
      </c>
      <c r="I114" s="236">
        <f>I112/I116-0.01</f>
        <v>133.03627691901178</v>
      </c>
      <c r="J114" s="32"/>
    </row>
    <row r="115" spans="1:10" s="9" customFormat="1" ht="16.5" customHeight="1">
      <c r="A115" s="724"/>
      <c r="B115" s="212"/>
      <c r="C115" s="66" t="s">
        <v>16</v>
      </c>
      <c r="D115" s="17"/>
      <c r="E115" s="8"/>
      <c r="F115" s="70"/>
      <c r="G115" s="70"/>
      <c r="H115" s="70"/>
      <c r="I115" s="185"/>
      <c r="J115" s="32"/>
    </row>
    <row r="116" spans="1:10" s="9" customFormat="1" ht="19.5" customHeight="1">
      <c r="A116" s="724"/>
      <c r="B116" s="212"/>
      <c r="C116" s="217" t="s">
        <v>259</v>
      </c>
      <c r="D116" s="14" t="s">
        <v>22</v>
      </c>
      <c r="E116" s="8" t="s">
        <v>24</v>
      </c>
      <c r="F116" s="70"/>
      <c r="G116" s="70"/>
      <c r="H116" s="70">
        <v>7.569</v>
      </c>
      <c r="I116" s="344">
        <v>7.569</v>
      </c>
      <c r="J116" s="32"/>
    </row>
    <row r="117" spans="1:11" s="9" customFormat="1" ht="20.25" customHeight="1">
      <c r="A117" s="724"/>
      <c r="B117" s="212"/>
      <c r="C117" s="66" t="s">
        <v>19</v>
      </c>
      <c r="D117" s="55"/>
      <c r="E117" s="72"/>
      <c r="F117" s="8"/>
      <c r="G117" s="8"/>
      <c r="H117" s="8"/>
      <c r="I117" s="185"/>
      <c r="J117" s="32"/>
      <c r="K117" s="229"/>
    </row>
    <row r="118" spans="1:10" s="9" customFormat="1" ht="15.75" customHeight="1">
      <c r="A118" s="728"/>
      <c r="B118" s="235"/>
      <c r="C118" s="143" t="s">
        <v>258</v>
      </c>
      <c r="D118" s="24" t="s">
        <v>83</v>
      </c>
      <c r="E118" s="8" t="s">
        <v>75</v>
      </c>
      <c r="F118" s="8"/>
      <c r="G118" s="8"/>
      <c r="H118" s="8">
        <v>71.3</v>
      </c>
      <c r="I118" s="344">
        <v>100</v>
      </c>
      <c r="J118" s="32"/>
    </row>
    <row r="119" spans="1:15" ht="33" customHeight="1">
      <c r="A119" s="723" t="s">
        <v>164</v>
      </c>
      <c r="B119" s="340"/>
      <c r="C119" s="727" t="str">
        <f>'Додаток 2'!B53</f>
        <v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v>
      </c>
      <c r="D119" s="727"/>
      <c r="E119" s="727"/>
      <c r="F119" s="727"/>
      <c r="G119" s="727"/>
      <c r="H119" s="727"/>
      <c r="I119" s="727"/>
      <c r="J119" s="727"/>
      <c r="K119"/>
      <c r="L119"/>
      <c r="M119"/>
      <c r="N119"/>
      <c r="O119"/>
    </row>
    <row r="120" spans="1:10" s="9" customFormat="1" ht="20.25" customHeight="1">
      <c r="A120" s="724"/>
      <c r="B120" s="212"/>
      <c r="C120" s="66" t="s">
        <v>12</v>
      </c>
      <c r="D120" s="14"/>
      <c r="E120" s="14"/>
      <c r="F120" s="179"/>
      <c r="G120" s="57"/>
      <c r="H120" s="57"/>
      <c r="I120" s="32"/>
      <c r="J120" s="32"/>
    </row>
    <row r="121" spans="1:10" s="9" customFormat="1" ht="20.25" customHeight="1">
      <c r="A121" s="724"/>
      <c r="B121" s="212"/>
      <c r="C121" s="217" t="s">
        <v>260</v>
      </c>
      <c r="D121" s="16" t="s">
        <v>13</v>
      </c>
      <c r="E121" s="14" t="s">
        <v>38</v>
      </c>
      <c r="F121" s="70">
        <f>'Додаток 2'!K53</f>
        <v>0</v>
      </c>
      <c r="G121" s="70">
        <f>'Додаток 2'!L53</f>
        <v>0</v>
      </c>
      <c r="H121" s="70">
        <f>'Додаток 2'!M53+'Додаток 2'!M54</f>
        <v>0</v>
      </c>
      <c r="I121" s="70">
        <f>'Додаток 2'!N53+'Додаток 2'!N54</f>
        <v>0</v>
      </c>
      <c r="J121" s="70">
        <f>'Додаток 2'!O53+'Додаток 2'!O54</f>
        <v>54681.642</v>
      </c>
    </row>
    <row r="122" spans="1:10" s="9" customFormat="1" ht="20.25" customHeight="1">
      <c r="A122" s="724"/>
      <c r="B122" s="212"/>
      <c r="C122" s="217" t="str">
        <f>'Додаток 2'!B55</f>
        <v>проектно-вишукувальні роботи</v>
      </c>
      <c r="D122" s="16" t="s">
        <v>13</v>
      </c>
      <c r="E122" s="14" t="s">
        <v>38</v>
      </c>
      <c r="F122" s="70">
        <f>'Додаток 2'!K54</f>
        <v>0</v>
      </c>
      <c r="G122" s="70">
        <f>'Додаток 2'!L54</f>
        <v>0</v>
      </c>
      <c r="H122" s="70">
        <f>'Додаток 2'!M55</f>
        <v>0</v>
      </c>
      <c r="I122" s="70">
        <f>'Додаток 2'!N55</f>
        <v>0</v>
      </c>
      <c r="J122" s="70">
        <f>'Додаток 2'!O55</f>
        <v>2479.764</v>
      </c>
    </row>
    <row r="123" spans="1:10" s="9" customFormat="1" ht="22.5" customHeight="1">
      <c r="A123" s="724"/>
      <c r="B123" s="212"/>
      <c r="C123" s="66" t="s">
        <v>14</v>
      </c>
      <c r="D123" s="16"/>
      <c r="E123" s="14"/>
      <c r="F123" s="151"/>
      <c r="G123" s="151"/>
      <c r="H123" s="151"/>
      <c r="I123" s="313"/>
      <c r="J123" s="32"/>
    </row>
    <row r="124" spans="1:10" s="9" customFormat="1" ht="22.5" customHeight="1">
      <c r="A124" s="724"/>
      <c r="B124" s="212"/>
      <c r="C124" s="75" t="s">
        <v>111</v>
      </c>
      <c r="D124" s="16" t="s">
        <v>13</v>
      </c>
      <c r="E124" s="8" t="s">
        <v>36</v>
      </c>
      <c r="F124" s="151"/>
      <c r="G124" s="151"/>
      <c r="H124" s="151"/>
      <c r="I124" s="313"/>
      <c r="J124" s="311">
        <v>1</v>
      </c>
    </row>
    <row r="125" spans="1:10" s="9" customFormat="1" ht="16.5" customHeight="1">
      <c r="A125" s="724"/>
      <c r="B125" s="212"/>
      <c r="C125" s="72" t="s">
        <v>316</v>
      </c>
      <c r="D125" s="16" t="s">
        <v>15</v>
      </c>
      <c r="E125" s="8" t="s">
        <v>36</v>
      </c>
      <c r="F125" s="152"/>
      <c r="G125" s="70"/>
      <c r="H125" s="151"/>
      <c r="I125" s="426"/>
      <c r="J125" s="426">
        <v>1366.82</v>
      </c>
    </row>
    <row r="126" spans="1:10" s="9" customFormat="1" ht="16.5" customHeight="1">
      <c r="A126" s="724"/>
      <c r="B126" s="212"/>
      <c r="C126" s="66" t="s">
        <v>16</v>
      </c>
      <c r="D126" s="16"/>
      <c r="E126" s="8"/>
      <c r="F126" s="70"/>
      <c r="G126" s="70"/>
      <c r="H126" s="70"/>
      <c r="I126" s="313"/>
      <c r="J126" s="313"/>
    </row>
    <row r="127" spans="1:10" s="9" customFormat="1" ht="16.5" customHeight="1">
      <c r="A127" s="724"/>
      <c r="B127" s="212"/>
      <c r="C127" s="75" t="s">
        <v>262</v>
      </c>
      <c r="D127" s="16" t="s">
        <v>22</v>
      </c>
      <c r="E127" s="8" t="s">
        <v>18</v>
      </c>
      <c r="F127" s="70"/>
      <c r="G127" s="70"/>
      <c r="H127" s="70"/>
      <c r="I127" s="70"/>
      <c r="J127" s="70">
        <f>J122/J124</f>
        <v>2479.764</v>
      </c>
    </row>
    <row r="128" spans="1:10" s="9" customFormat="1" ht="19.5" customHeight="1">
      <c r="A128" s="724"/>
      <c r="B128" s="212"/>
      <c r="C128" s="217" t="s">
        <v>259</v>
      </c>
      <c r="D128" s="16" t="s">
        <v>22</v>
      </c>
      <c r="E128" s="8" t="s">
        <v>18</v>
      </c>
      <c r="F128" s="70"/>
      <c r="G128" s="70"/>
      <c r="H128" s="70"/>
      <c r="I128" s="70"/>
      <c r="J128" s="70">
        <f>J121/J125</f>
        <v>40.00646903030392</v>
      </c>
    </row>
    <row r="129" spans="1:11" s="9" customFormat="1" ht="20.25" customHeight="1">
      <c r="A129" s="724"/>
      <c r="B129" s="212"/>
      <c r="C129" s="66" t="s">
        <v>19</v>
      </c>
      <c r="D129" s="218"/>
      <c r="E129" s="72"/>
      <c r="F129" s="8"/>
      <c r="G129" s="8"/>
      <c r="H129" s="8"/>
      <c r="I129" s="313"/>
      <c r="J129" s="32"/>
      <c r="K129" s="229"/>
    </row>
    <row r="130" spans="1:11" s="9" customFormat="1" ht="20.25" customHeight="1">
      <c r="A130" s="724"/>
      <c r="B130" s="212"/>
      <c r="C130" s="75" t="s">
        <v>80</v>
      </c>
      <c r="D130" s="8" t="s">
        <v>83</v>
      </c>
      <c r="E130" s="8" t="s">
        <v>75</v>
      </c>
      <c r="F130" s="8"/>
      <c r="G130" s="8"/>
      <c r="H130" s="8"/>
      <c r="I130" s="370"/>
      <c r="J130" s="370">
        <v>100</v>
      </c>
      <c r="K130" s="229"/>
    </row>
    <row r="131" spans="1:10" s="9" customFormat="1" ht="15.75" customHeight="1">
      <c r="A131" s="728"/>
      <c r="B131" s="235"/>
      <c r="C131" s="143" t="s">
        <v>258</v>
      </c>
      <c r="D131" s="8" t="s">
        <v>83</v>
      </c>
      <c r="E131" s="8" t="s">
        <v>75</v>
      </c>
      <c r="F131" s="8"/>
      <c r="G131" s="8"/>
      <c r="H131" s="8"/>
      <c r="I131" s="344"/>
      <c r="J131" s="344">
        <v>100</v>
      </c>
    </row>
    <row r="132" spans="1:15" ht="24.75" customHeight="1">
      <c r="A132" s="723" t="s">
        <v>304</v>
      </c>
      <c r="B132" s="384"/>
      <c r="C132" s="727" t="str">
        <f>'Додаток 2'!B56</f>
        <v>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25, у т.ч.:</v>
      </c>
      <c r="D132" s="727"/>
      <c r="E132" s="727"/>
      <c r="F132" s="727"/>
      <c r="G132" s="727"/>
      <c r="H132" s="727"/>
      <c r="I132" s="727"/>
      <c r="J132" s="727"/>
      <c r="K132"/>
      <c r="L132"/>
      <c r="M132"/>
      <c r="N132"/>
      <c r="O132"/>
    </row>
    <row r="133" spans="1:10" s="9" customFormat="1" ht="20.25" customHeight="1">
      <c r="A133" s="724"/>
      <c r="B133" s="212"/>
      <c r="C133" s="66" t="s">
        <v>12</v>
      </c>
      <c r="D133" s="14"/>
      <c r="E133" s="14"/>
      <c r="F133" s="179"/>
      <c r="G133" s="57"/>
      <c r="H133" s="57"/>
      <c r="I133" s="32"/>
      <c r="J133" s="32"/>
    </row>
    <row r="134" spans="1:10" s="9" customFormat="1" ht="20.25" customHeight="1">
      <c r="A134" s="724"/>
      <c r="B134" s="212"/>
      <c r="C134" s="72" t="s">
        <v>77</v>
      </c>
      <c r="D134" s="14" t="s">
        <v>13</v>
      </c>
      <c r="E134" s="14" t="s">
        <v>38</v>
      </c>
      <c r="F134" s="70">
        <f>'Додаток 2'!K56</f>
        <v>0</v>
      </c>
      <c r="G134" s="70">
        <f>'Додаток 2'!L56</f>
        <v>0</v>
      </c>
      <c r="H134" s="70">
        <f>'Додаток 2'!M56</f>
        <v>0</v>
      </c>
      <c r="I134" s="70">
        <f>'Додаток 2'!N56</f>
        <v>756.25566</v>
      </c>
      <c r="J134" s="70">
        <f>'Додаток 2'!O56</f>
        <v>0</v>
      </c>
    </row>
    <row r="135" spans="1:10" s="9" customFormat="1" ht="20.25" customHeight="1">
      <c r="A135" s="724"/>
      <c r="B135" s="212"/>
      <c r="C135" s="72" t="str">
        <f>'Додаток 2'!B57</f>
        <v>проектні роботи</v>
      </c>
      <c r="D135" s="14" t="s">
        <v>13</v>
      </c>
      <c r="E135" s="14" t="s">
        <v>38</v>
      </c>
      <c r="F135" s="70"/>
      <c r="G135" s="70"/>
      <c r="H135" s="70"/>
      <c r="I135" s="70">
        <f>'Додаток 2'!N57</f>
        <v>756.25566</v>
      </c>
      <c r="J135" s="70"/>
    </row>
    <row r="136" spans="1:10" s="9" customFormat="1" ht="22.5" customHeight="1">
      <c r="A136" s="724"/>
      <c r="B136" s="212"/>
      <c r="C136" s="66" t="s">
        <v>14</v>
      </c>
      <c r="D136" s="14"/>
      <c r="E136" s="14"/>
      <c r="F136" s="151"/>
      <c r="G136" s="151"/>
      <c r="H136" s="151"/>
      <c r="I136" s="32"/>
      <c r="J136" s="32"/>
    </row>
    <row r="137" spans="1:10" s="9" customFormat="1" ht="22.5" customHeight="1">
      <c r="A137" s="724"/>
      <c r="B137" s="212"/>
      <c r="C137" s="75" t="s">
        <v>335</v>
      </c>
      <c r="D137" s="14" t="s">
        <v>231</v>
      </c>
      <c r="E137" s="14" t="s">
        <v>23</v>
      </c>
      <c r="F137" s="151"/>
      <c r="G137" s="151"/>
      <c r="H137" s="151"/>
      <c r="I137" s="344"/>
      <c r="J137" s="344"/>
    </row>
    <row r="138" spans="1:10" s="9" customFormat="1" ht="16.5" customHeight="1">
      <c r="A138" s="724"/>
      <c r="B138" s="212"/>
      <c r="C138" s="72" t="s">
        <v>185</v>
      </c>
      <c r="D138" s="19" t="s">
        <v>17</v>
      </c>
      <c r="E138" s="8" t="s">
        <v>36</v>
      </c>
      <c r="F138" s="152"/>
      <c r="G138" s="151"/>
      <c r="H138" s="151"/>
      <c r="I138" s="151">
        <v>1</v>
      </c>
      <c r="J138" s="32"/>
    </row>
    <row r="139" spans="1:10" s="9" customFormat="1" ht="16.5" customHeight="1">
      <c r="A139" s="724"/>
      <c r="B139" s="212"/>
      <c r="C139" s="66" t="s">
        <v>16</v>
      </c>
      <c r="D139" s="17"/>
      <c r="E139" s="8"/>
      <c r="F139" s="70"/>
      <c r="G139" s="70"/>
      <c r="H139" s="70"/>
      <c r="I139" s="70"/>
      <c r="J139" s="32"/>
    </row>
    <row r="140" spans="1:10" s="9" customFormat="1" ht="16.5" customHeight="1">
      <c r="A140" s="724"/>
      <c r="B140" s="212"/>
      <c r="C140" s="75" t="s">
        <v>276</v>
      </c>
      <c r="D140" s="17" t="s">
        <v>17</v>
      </c>
      <c r="E140" s="8" t="s">
        <v>24</v>
      </c>
      <c r="F140" s="70"/>
      <c r="G140" s="70"/>
      <c r="H140" s="70"/>
      <c r="I140" s="70"/>
      <c r="J140" s="70"/>
    </row>
    <row r="141" spans="1:10" s="9" customFormat="1" ht="19.5" customHeight="1">
      <c r="A141" s="724"/>
      <c r="B141" s="212"/>
      <c r="C141" s="72" t="s">
        <v>187</v>
      </c>
      <c r="D141" s="14" t="s">
        <v>17</v>
      </c>
      <c r="E141" s="8" t="s">
        <v>18</v>
      </c>
      <c r="F141" s="70"/>
      <c r="G141" s="70"/>
      <c r="H141" s="70"/>
      <c r="I141" s="70">
        <f>I135/I138</f>
        <v>756.25566</v>
      </c>
      <c r="J141" s="32"/>
    </row>
    <row r="142" spans="1:11" s="9" customFormat="1" ht="20.25" customHeight="1">
      <c r="A142" s="724"/>
      <c r="B142" s="212"/>
      <c r="C142" s="66" t="s">
        <v>19</v>
      </c>
      <c r="D142" s="55"/>
      <c r="E142" s="72"/>
      <c r="F142" s="8"/>
      <c r="G142" s="8"/>
      <c r="H142" s="8"/>
      <c r="I142" s="8"/>
      <c r="J142" s="32"/>
      <c r="K142" s="229"/>
    </row>
    <row r="143" spans="1:10" s="9" customFormat="1" ht="15.75" customHeight="1">
      <c r="A143" s="728"/>
      <c r="B143" s="235"/>
      <c r="C143" s="143" t="s">
        <v>157</v>
      </c>
      <c r="D143" s="24" t="s">
        <v>83</v>
      </c>
      <c r="E143" s="8" t="s">
        <v>75</v>
      </c>
      <c r="F143" s="8"/>
      <c r="G143" s="152"/>
      <c r="H143" s="8"/>
      <c r="I143" s="8">
        <v>100</v>
      </c>
      <c r="J143" s="311"/>
    </row>
    <row r="144" spans="1:19" ht="21.75" customHeight="1">
      <c r="A144" s="742" t="str">
        <f>'Додаток 2'!A58:O58</f>
        <v>Заклади загальної середньої освіти:</v>
      </c>
      <c r="B144" s="743"/>
      <c r="C144" s="744"/>
      <c r="D144" s="315"/>
      <c r="E144" s="316"/>
      <c r="F144" s="317">
        <f>F145+F208+F262+F275+F287</f>
        <v>41313.06553</v>
      </c>
      <c r="G144" s="317">
        <f>G145+G208+G262+G275+G287</f>
        <v>11221.41266</v>
      </c>
      <c r="H144" s="317">
        <f>H145+H208+H262+H275+H287</f>
        <v>1350.62891</v>
      </c>
      <c r="I144" s="317">
        <f>I145+I208+I262+I275+I287</f>
        <v>16324.99346</v>
      </c>
      <c r="J144" s="317">
        <f>J145+J208+J262+J275+J287</f>
        <v>13961.91463</v>
      </c>
      <c r="K144" s="365">
        <f>F144+G144+H144+I144+J144</f>
        <v>84172.01519</v>
      </c>
      <c r="L144" s="365">
        <f>K144-'Додаток 2'!J59</f>
        <v>0</v>
      </c>
      <c r="M144" s="78"/>
      <c r="N144" s="78"/>
      <c r="Q144" s="200">
        <f>F144+G144+H144</f>
        <v>53885.1071</v>
      </c>
      <c r="S144" s="199">
        <f>Q144-'Додаток 2'!J59</f>
        <v>-30286.908090000004</v>
      </c>
    </row>
    <row r="145" spans="1:19" ht="24.75" customHeight="1">
      <c r="A145" s="155">
        <v>1</v>
      </c>
      <c r="B145" s="730" t="str">
        <f>'Додаток 2'!B64</f>
        <v>Ліцей № 1 </v>
      </c>
      <c r="C145" s="731"/>
      <c r="D145" s="45"/>
      <c r="E145" s="45"/>
      <c r="F145" s="176">
        <f>F149+F162+F175+F186+F201</f>
        <v>25817.18757</v>
      </c>
      <c r="G145" s="176">
        <f>G149+G162+G175+G186+G201</f>
        <v>8000</v>
      </c>
      <c r="H145" s="176">
        <f>H149+H162+H175+H186+H201</f>
        <v>1040.62891</v>
      </c>
      <c r="I145" s="176">
        <f>I149+I162+I175+I186+I201</f>
        <v>13358.966460000001</v>
      </c>
      <c r="J145" s="176">
        <f>J149+J162+J175+J186+J201</f>
        <v>6471.67763</v>
      </c>
      <c r="K145" s="365">
        <f>F145+G145+H145+I145+J145</f>
        <v>54688.460569999996</v>
      </c>
      <c r="L145" s="365">
        <f>K145-'Додаток 2'!J64</f>
        <v>0</v>
      </c>
      <c r="M145" s="78"/>
      <c r="N145" s="78"/>
      <c r="Q145" s="200">
        <f>F145+G145+H145</f>
        <v>34857.816479999994</v>
      </c>
      <c r="S145" s="199">
        <f>Q145-'Додаток 2'!J64</f>
        <v>-19830.64409000001</v>
      </c>
    </row>
    <row r="146" spans="1:18" ht="30" customHeight="1">
      <c r="A146" s="756" t="s">
        <v>181</v>
      </c>
      <c r="B146" s="753" t="s">
        <v>95</v>
      </c>
      <c r="C146" s="754" t="str">
        <f>'Додаток 2'!B65</f>
        <v>Реконструкція спортивного майданчику комунального закладу "Южненська загальноосвітня школа I-III  ступенів №1 Южненської міської ради Одеської області", у т.ч.:</v>
      </c>
      <c r="D146" s="755"/>
      <c r="E146" s="755"/>
      <c r="F146" s="755"/>
      <c r="G146" s="755"/>
      <c r="H146" s="755"/>
      <c r="I146" s="755"/>
      <c r="J146" s="755"/>
      <c r="K146" s="78"/>
      <c r="L146" s="78"/>
      <c r="M146" s="78"/>
      <c r="N146" s="78"/>
      <c r="R146" s="112"/>
    </row>
    <row r="147" spans="1:15" s="9" customFormat="1" ht="15.75">
      <c r="A147" s="757"/>
      <c r="B147" s="657"/>
      <c r="C147" s="226" t="s">
        <v>12</v>
      </c>
      <c r="D147" s="14"/>
      <c r="E147" s="14"/>
      <c r="F147" s="57"/>
      <c r="G147" s="97"/>
      <c r="H147" s="15"/>
      <c r="I147" s="32"/>
      <c r="J147" s="32"/>
      <c r="K147" s="78"/>
      <c r="L147" s="78"/>
      <c r="M147" s="78"/>
      <c r="N147" s="78"/>
      <c r="O147" s="78"/>
    </row>
    <row r="148" spans="1:15" s="9" customFormat="1" ht="29.25" customHeight="1">
      <c r="A148" s="757"/>
      <c r="B148" s="657"/>
      <c r="C148" s="217" t="s">
        <v>87</v>
      </c>
      <c r="D148" s="17" t="s">
        <v>81</v>
      </c>
      <c r="E148" s="14" t="s">
        <v>23</v>
      </c>
      <c r="F148" s="21">
        <v>18665</v>
      </c>
      <c r="G148" s="96"/>
      <c r="H148" s="21"/>
      <c r="I148" s="32"/>
      <c r="J148" s="32"/>
      <c r="K148" s="78"/>
      <c r="L148" s="78"/>
      <c r="M148" s="78"/>
      <c r="N148" s="78"/>
      <c r="O148" s="78"/>
    </row>
    <row r="149" spans="1:15" s="9" customFormat="1" ht="18" customHeight="1">
      <c r="A149" s="757"/>
      <c r="B149" s="657"/>
      <c r="C149" s="72" t="s">
        <v>77</v>
      </c>
      <c r="D149" s="14" t="s">
        <v>13</v>
      </c>
      <c r="E149" s="14" t="s">
        <v>10</v>
      </c>
      <c r="F149" s="123">
        <f>'Додаток 2'!K65+'Додаток 2'!K66</f>
        <v>12567.826679999998</v>
      </c>
      <c r="G149" s="102">
        <f>'Додаток 2'!L65</f>
        <v>0</v>
      </c>
      <c r="H149" s="102">
        <f>'Додаток 2'!M65</f>
        <v>0</v>
      </c>
      <c r="I149" s="102">
        <f>'Додаток 2'!N65</f>
        <v>0</v>
      </c>
      <c r="J149" s="102">
        <f>'Додаток 2'!O65</f>
        <v>0</v>
      </c>
      <c r="K149" s="78"/>
      <c r="L149" s="78"/>
      <c r="M149" s="78"/>
      <c r="N149" s="78"/>
      <c r="O149" s="78"/>
    </row>
    <row r="150" spans="1:15" s="9" customFormat="1" ht="18" customHeight="1">
      <c r="A150" s="757"/>
      <c r="B150" s="657"/>
      <c r="C150" s="217" t="s">
        <v>69</v>
      </c>
      <c r="D150" s="14" t="s">
        <v>13</v>
      </c>
      <c r="E150" s="14" t="s">
        <v>38</v>
      </c>
      <c r="F150" s="20"/>
      <c r="G150" s="102"/>
      <c r="H150" s="20"/>
      <c r="I150" s="32"/>
      <c r="J150" s="32"/>
      <c r="K150" s="78"/>
      <c r="L150" s="78"/>
      <c r="M150" s="78"/>
      <c r="N150" s="78"/>
      <c r="O150" s="78"/>
    </row>
    <row r="151" spans="1:15" s="9" customFormat="1" ht="18" customHeight="1">
      <c r="A151" s="757"/>
      <c r="B151" s="657"/>
      <c r="C151" s="217" t="str">
        <f>'Додаток 2'!B68</f>
        <v>технічний нагляд</v>
      </c>
      <c r="D151" s="14" t="s">
        <v>13</v>
      </c>
      <c r="E151" s="14" t="s">
        <v>38</v>
      </c>
      <c r="F151" s="123">
        <f>'Додаток 2'!K68+'Додаток 2'!J69</f>
        <v>138.01942</v>
      </c>
      <c r="G151" s="102"/>
      <c r="H151" s="20"/>
      <c r="I151" s="32"/>
      <c r="J151" s="32"/>
      <c r="K151" s="78"/>
      <c r="L151" s="78"/>
      <c r="M151" s="78"/>
      <c r="N151" s="78"/>
      <c r="O151" s="78"/>
    </row>
    <row r="152" spans="1:15" s="9" customFormat="1" ht="18" customHeight="1">
      <c r="A152" s="757"/>
      <c r="B152" s="657"/>
      <c r="C152" s="217" t="str">
        <f>'Додаток 2'!B70</f>
        <v>авторський нагляд</v>
      </c>
      <c r="D152" s="14" t="s">
        <v>13</v>
      </c>
      <c r="E152" s="14" t="s">
        <v>38</v>
      </c>
      <c r="F152" s="123">
        <f>'Додаток 2'!K70</f>
        <v>0</v>
      </c>
      <c r="G152" s="102"/>
      <c r="H152" s="20"/>
      <c r="I152" s="32"/>
      <c r="J152" s="32"/>
      <c r="K152" s="237"/>
      <c r="L152" s="78"/>
      <c r="M152" s="78"/>
      <c r="N152" s="78"/>
      <c r="O152" s="78"/>
    </row>
    <row r="153" spans="1:15" s="9" customFormat="1" ht="19.5" customHeight="1">
      <c r="A153" s="757"/>
      <c r="B153" s="657"/>
      <c r="C153" s="226" t="s">
        <v>14</v>
      </c>
      <c r="D153" s="14"/>
      <c r="E153" s="14"/>
      <c r="F153" s="21"/>
      <c r="G153" s="96"/>
      <c r="H153" s="20"/>
      <c r="I153" s="32"/>
      <c r="J153" s="32"/>
      <c r="K153" s="78"/>
      <c r="L153" s="78"/>
      <c r="M153" s="78"/>
      <c r="N153" s="78"/>
      <c r="O153" s="78"/>
    </row>
    <row r="154" spans="1:15" s="9" customFormat="1" ht="18" customHeight="1">
      <c r="A154" s="757"/>
      <c r="B154" s="657"/>
      <c r="C154" s="67" t="s">
        <v>88</v>
      </c>
      <c r="D154" s="19" t="s">
        <v>26</v>
      </c>
      <c r="E154" s="14" t="s">
        <v>23</v>
      </c>
      <c r="F154" s="21">
        <f>F149/F155*1000</f>
        <v>7266.992020538439</v>
      </c>
      <c r="G154" s="96"/>
      <c r="H154" s="21"/>
      <c r="I154" s="32"/>
      <c r="J154" s="32"/>
      <c r="K154" s="78"/>
      <c r="L154" s="78"/>
      <c r="M154" s="78"/>
      <c r="N154" s="78"/>
      <c r="O154" s="78"/>
    </row>
    <row r="155" spans="1:15" s="9" customFormat="1" ht="17.25" customHeight="1">
      <c r="A155" s="757"/>
      <c r="B155" s="657"/>
      <c r="C155" s="226" t="s">
        <v>16</v>
      </c>
      <c r="D155" s="703" t="s">
        <v>17</v>
      </c>
      <c r="E155" s="699" t="s">
        <v>24</v>
      </c>
      <c r="F155" s="766">
        <v>1729.44</v>
      </c>
      <c r="G155" s="704"/>
      <c r="H155" s="664"/>
      <c r="I155" s="696"/>
      <c r="J155" s="696"/>
      <c r="K155" s="78"/>
      <c r="L155" s="78"/>
      <c r="M155" s="78"/>
      <c r="N155" s="78"/>
      <c r="O155" s="78"/>
    </row>
    <row r="156" spans="1:15" s="9" customFormat="1" ht="18" customHeight="1">
      <c r="A156" s="757"/>
      <c r="B156" s="657"/>
      <c r="C156" s="217" t="s">
        <v>25</v>
      </c>
      <c r="D156" s="703"/>
      <c r="E156" s="729"/>
      <c r="F156" s="766"/>
      <c r="G156" s="704"/>
      <c r="H156" s="664"/>
      <c r="I156" s="697"/>
      <c r="J156" s="697"/>
      <c r="K156" s="78"/>
      <c r="L156" s="78"/>
      <c r="M156" s="78"/>
      <c r="N156" s="78"/>
      <c r="O156" s="78"/>
    </row>
    <row r="157" spans="1:15" s="9" customFormat="1" ht="15.75" customHeight="1">
      <c r="A157" s="757"/>
      <c r="B157" s="657"/>
      <c r="C157" s="226" t="s">
        <v>19</v>
      </c>
      <c r="D157" s="55"/>
      <c r="E157" s="55"/>
      <c r="F157" s="55"/>
      <c r="G157" s="99"/>
      <c r="H157" s="55"/>
      <c r="I157" s="32"/>
      <c r="J157" s="32"/>
      <c r="K157" s="78"/>
      <c r="L157" s="78"/>
      <c r="M157" s="78"/>
      <c r="N157" s="78"/>
      <c r="O157" s="78"/>
    </row>
    <row r="158" spans="1:15" s="9" customFormat="1" ht="18" customHeight="1">
      <c r="A158" s="758"/>
      <c r="B158" s="627"/>
      <c r="C158" s="217" t="s">
        <v>84</v>
      </c>
      <c r="D158" s="17" t="s">
        <v>83</v>
      </c>
      <c r="E158" s="220" t="s">
        <v>75</v>
      </c>
      <c r="F158" s="152">
        <v>100</v>
      </c>
      <c r="G158" s="100"/>
      <c r="H158" s="68"/>
      <c r="I158" s="32"/>
      <c r="J158" s="32"/>
      <c r="K158" s="78"/>
      <c r="L158" s="78"/>
      <c r="M158" s="78"/>
      <c r="N158" s="78"/>
      <c r="O158" s="78"/>
    </row>
    <row r="159" spans="1:18" ht="24" customHeight="1">
      <c r="A159" s="706" t="s">
        <v>182</v>
      </c>
      <c r="B159" s="700"/>
      <c r="C159" s="666" t="str">
        <f>'Додаток 2'!B71</f>
        <v>Реконструкція інженерних мереж комунального закладу "Южненська загальноосвітня школа І-ІІІ ступенів № 1 Южненської міської ради, в т.ч.:</v>
      </c>
      <c r="D159" s="666"/>
      <c r="E159" s="666"/>
      <c r="F159" s="666"/>
      <c r="G159" s="666"/>
      <c r="H159" s="666"/>
      <c r="I159" s="666"/>
      <c r="J159" s="666"/>
      <c r="K159" s="78"/>
      <c r="L159" s="78"/>
      <c r="M159" s="78"/>
      <c r="N159" s="78"/>
      <c r="R159" s="112"/>
    </row>
    <row r="160" spans="1:15" s="9" customFormat="1" ht="20.25" customHeight="1">
      <c r="A160" s="706"/>
      <c r="B160" s="701"/>
      <c r="C160" s="226" t="s">
        <v>12</v>
      </c>
      <c r="D160" s="14"/>
      <c r="E160" s="14"/>
      <c r="F160" s="179"/>
      <c r="G160" s="57"/>
      <c r="H160" s="57"/>
      <c r="I160" s="32"/>
      <c r="J160" s="32"/>
      <c r="K160" s="78"/>
      <c r="L160" s="78"/>
      <c r="M160" s="78"/>
      <c r="N160" s="78"/>
      <c r="O160" s="78"/>
    </row>
    <row r="161" spans="1:15" s="9" customFormat="1" ht="19.5" customHeight="1">
      <c r="A161" s="706"/>
      <c r="B161" s="701"/>
      <c r="C161" s="217" t="s">
        <v>107</v>
      </c>
      <c r="D161" s="19" t="s">
        <v>81</v>
      </c>
      <c r="E161" s="14" t="s">
        <v>36</v>
      </c>
      <c r="F161" s="65">
        <v>2</v>
      </c>
      <c r="G161" s="65">
        <v>2</v>
      </c>
      <c r="H161" s="65"/>
      <c r="I161" s="32"/>
      <c r="J161" s="311">
        <v>1</v>
      </c>
      <c r="K161" s="78"/>
      <c r="L161" s="78"/>
      <c r="M161" s="78"/>
      <c r="N161" s="78"/>
      <c r="O161" s="78"/>
    </row>
    <row r="162" spans="1:15" s="9" customFormat="1" ht="19.5" customHeight="1">
      <c r="A162" s="706"/>
      <c r="B162" s="701"/>
      <c r="C162" s="72" t="s">
        <v>77</v>
      </c>
      <c r="D162" s="14" t="s">
        <v>13</v>
      </c>
      <c r="E162" s="14" t="s">
        <v>38</v>
      </c>
      <c r="F162" s="57">
        <f>'Додаток 2'!K71+'Додаток 2'!K72</f>
        <v>10842.747889999999</v>
      </c>
      <c r="G162" s="57">
        <f>'Додаток 2'!L71</f>
        <v>8000</v>
      </c>
      <c r="H162" s="57">
        <f>'Додаток 2'!M71</f>
        <v>0</v>
      </c>
      <c r="I162" s="57">
        <f>'Додаток 2'!N71</f>
        <v>0</v>
      </c>
      <c r="J162" s="57">
        <f>'Додаток 2'!O71</f>
        <v>5042.625</v>
      </c>
      <c r="K162" s="78"/>
      <c r="L162" s="78"/>
      <c r="M162" s="78"/>
      <c r="N162" s="78"/>
      <c r="O162" s="78"/>
    </row>
    <row r="163" spans="1:15" s="9" customFormat="1" ht="19.5" customHeight="1">
      <c r="A163" s="706"/>
      <c r="B163" s="701"/>
      <c r="C163" s="72" t="s">
        <v>69</v>
      </c>
      <c r="D163" s="14" t="s">
        <v>13</v>
      </c>
      <c r="E163" s="14" t="s">
        <v>10</v>
      </c>
      <c r="F163" s="57"/>
      <c r="G163" s="57"/>
      <c r="H163" s="57"/>
      <c r="I163" s="32"/>
      <c r="J163" s="311"/>
      <c r="K163" s="78"/>
      <c r="L163" s="78"/>
      <c r="M163" s="78"/>
      <c r="N163" s="78"/>
      <c r="O163" s="78"/>
    </row>
    <row r="164" spans="1:15" s="9" customFormat="1" ht="16.5" customHeight="1" hidden="1">
      <c r="A164" s="706"/>
      <c r="B164" s="701"/>
      <c r="C164" s="72" t="str">
        <f>'Додаток 2'!B74</f>
        <v>технічний нагляд</v>
      </c>
      <c r="D164" s="14" t="s">
        <v>13</v>
      </c>
      <c r="E164" s="14" t="s">
        <v>10</v>
      </c>
      <c r="F164" s="57">
        <f>'Додаток 2'!K74</f>
        <v>128.70482</v>
      </c>
      <c r="G164" s="57">
        <f>'Додаток 2'!L74</f>
        <v>100</v>
      </c>
      <c r="H164" s="57">
        <f>'Додаток 2'!M74</f>
        <v>86.32575999999997</v>
      </c>
      <c r="I164" s="32"/>
      <c r="J164" s="311"/>
      <c r="K164" s="78"/>
      <c r="L164" s="78"/>
      <c r="M164" s="78"/>
      <c r="N164" s="78"/>
      <c r="O164" s="78"/>
    </row>
    <row r="165" spans="1:15" s="9" customFormat="1" ht="19.5" customHeight="1" hidden="1">
      <c r="A165" s="706"/>
      <c r="B165" s="701"/>
      <c r="C165" s="72" t="str">
        <f>'Додаток 2'!B75</f>
        <v>авторський нагляд</v>
      </c>
      <c r="D165" s="14" t="s">
        <v>13</v>
      </c>
      <c r="E165" s="14" t="s">
        <v>10</v>
      </c>
      <c r="F165" s="57">
        <f>'Додаток 2'!K75</f>
        <v>0</v>
      </c>
      <c r="G165" s="57">
        <f>'Додаток 2'!L75</f>
        <v>60</v>
      </c>
      <c r="H165" s="57">
        <f>'Додаток 2'!M75</f>
        <v>28.647</v>
      </c>
      <c r="I165" s="32"/>
      <c r="J165" s="311"/>
      <c r="K165" s="78"/>
      <c r="L165" s="78"/>
      <c r="M165" s="78"/>
      <c r="N165" s="78"/>
      <c r="O165" s="78"/>
    </row>
    <row r="166" spans="1:15" s="9" customFormat="1" ht="19.5" customHeight="1">
      <c r="A166" s="706"/>
      <c r="B166" s="701"/>
      <c r="C166" s="238" t="s">
        <v>14</v>
      </c>
      <c r="D166" s="14"/>
      <c r="E166" s="14"/>
      <c r="F166" s="57"/>
      <c r="G166" s="21"/>
      <c r="H166" s="21"/>
      <c r="I166" s="32"/>
      <c r="J166" s="311"/>
      <c r="K166" s="78"/>
      <c r="L166" s="78"/>
      <c r="M166" s="78"/>
      <c r="N166" s="78"/>
      <c r="O166" s="78"/>
    </row>
    <row r="167" spans="1:15" s="9" customFormat="1" ht="19.5" customHeight="1">
      <c r="A167" s="706"/>
      <c r="B167" s="701"/>
      <c r="C167" s="217" t="s">
        <v>101</v>
      </c>
      <c r="D167" s="24" t="s">
        <v>15</v>
      </c>
      <c r="E167" s="14" t="s">
        <v>36</v>
      </c>
      <c r="F167" s="21">
        <v>2</v>
      </c>
      <c r="G167" s="21">
        <v>2</v>
      </c>
      <c r="H167" s="21"/>
      <c r="I167" s="32"/>
      <c r="J167" s="311">
        <v>1</v>
      </c>
      <c r="K167" s="78"/>
      <c r="L167" s="78"/>
      <c r="M167" s="78"/>
      <c r="N167" s="78"/>
      <c r="O167" s="78"/>
    </row>
    <row r="168" spans="1:15" s="9" customFormat="1" ht="24.75" customHeight="1">
      <c r="A168" s="706"/>
      <c r="B168" s="701"/>
      <c r="C168" s="226" t="s">
        <v>16</v>
      </c>
      <c r="D168" s="19"/>
      <c r="E168" s="223"/>
      <c r="F168" s="664">
        <f>F162/F167</f>
        <v>5421.373944999999</v>
      </c>
      <c r="G168" s="664">
        <f>G162/G167</f>
        <v>4000</v>
      </c>
      <c r="H168" s="664"/>
      <c r="I168" s="32"/>
      <c r="J168" s="311"/>
      <c r="K168" s="78"/>
      <c r="L168" s="78"/>
      <c r="M168" s="78"/>
      <c r="N168" s="78"/>
      <c r="O168" s="78"/>
    </row>
    <row r="169" spans="1:15" s="9" customFormat="1" ht="18.75" customHeight="1">
      <c r="A169" s="706"/>
      <c r="B169" s="701"/>
      <c r="C169" s="217" t="s">
        <v>102</v>
      </c>
      <c r="D169" s="19" t="s">
        <v>17</v>
      </c>
      <c r="E169" s="223" t="s">
        <v>18</v>
      </c>
      <c r="F169" s="664"/>
      <c r="G169" s="664"/>
      <c r="H169" s="664"/>
      <c r="I169" s="32"/>
      <c r="J169" s="533">
        <f>J162</f>
        <v>5042.625</v>
      </c>
      <c r="K169" s="78"/>
      <c r="L169" s="78"/>
      <c r="M169" s="78"/>
      <c r="N169" s="78"/>
      <c r="O169" s="78"/>
    </row>
    <row r="170" spans="1:15" s="9" customFormat="1" ht="20.25" customHeight="1">
      <c r="A170" s="706"/>
      <c r="B170" s="701"/>
      <c r="C170" s="226" t="s">
        <v>19</v>
      </c>
      <c r="D170" s="55"/>
      <c r="E170" s="55"/>
      <c r="F170" s="55"/>
      <c r="G170" s="55"/>
      <c r="H170" s="55"/>
      <c r="I170" s="32"/>
      <c r="J170" s="311"/>
      <c r="K170" s="78"/>
      <c r="L170" s="78"/>
      <c r="M170" s="78"/>
      <c r="N170" s="78"/>
      <c r="O170" s="78"/>
    </row>
    <row r="171" spans="1:15" s="9" customFormat="1" ht="16.5" customHeight="1">
      <c r="A171" s="706"/>
      <c r="B171" s="702"/>
      <c r="C171" s="217" t="s">
        <v>103</v>
      </c>
      <c r="D171" s="24" t="s">
        <v>74</v>
      </c>
      <c r="E171" s="221" t="s">
        <v>75</v>
      </c>
      <c r="F171" s="17">
        <v>100</v>
      </c>
      <c r="G171" s="178">
        <v>100</v>
      </c>
      <c r="H171" s="178"/>
      <c r="I171" s="32"/>
      <c r="J171" s="311">
        <v>100</v>
      </c>
      <c r="K171" s="78"/>
      <c r="L171" s="78"/>
      <c r="M171" s="78"/>
      <c r="N171" s="78"/>
      <c r="O171" s="78"/>
    </row>
    <row r="172" spans="1:18" ht="35.25" customHeight="1">
      <c r="A172" s="706" t="s">
        <v>183</v>
      </c>
      <c r="B172" s="700"/>
      <c r="C172" s="666" t="str">
        <f>'Додаток 2'!B76</f>
        <v>Капітальний ремонт прилеглої території комунального закладу «Южненська  загальноосвітня школа І-ІІІ ступенів №1 Южненської міської ради Одеської області", за адресою просп. Миру, 19-А м. Южного Одеської області, в т.ч.</v>
      </c>
      <c r="D172" s="666"/>
      <c r="E172" s="666"/>
      <c r="F172" s="666"/>
      <c r="G172" s="666"/>
      <c r="H172" s="666"/>
      <c r="I172" s="666"/>
      <c r="J172" s="666"/>
      <c r="K172" s="78"/>
      <c r="L172" s="78"/>
      <c r="M172" s="78"/>
      <c r="N172" s="78"/>
      <c r="R172" s="112"/>
    </row>
    <row r="173" spans="1:15" s="9" customFormat="1" ht="15.75" customHeight="1">
      <c r="A173" s="706"/>
      <c r="B173" s="701"/>
      <c r="C173" s="226" t="s">
        <v>12</v>
      </c>
      <c r="D173" s="14"/>
      <c r="E173" s="14"/>
      <c r="F173" s="179"/>
      <c r="G173" s="57"/>
      <c r="H173" s="57"/>
      <c r="I173" s="32"/>
      <c r="J173" s="32"/>
      <c r="K173" s="78"/>
      <c r="L173" s="78"/>
      <c r="M173" s="78"/>
      <c r="N173" s="78"/>
      <c r="O173" s="78"/>
    </row>
    <row r="174" spans="1:15" s="9" customFormat="1" ht="15.75" customHeight="1">
      <c r="A174" s="706"/>
      <c r="B174" s="701"/>
      <c r="C174" s="217" t="s">
        <v>154</v>
      </c>
      <c r="D174" s="19" t="s">
        <v>81</v>
      </c>
      <c r="E174" s="14" t="s">
        <v>23</v>
      </c>
      <c r="F174" s="65">
        <v>1762</v>
      </c>
      <c r="G174" s="65"/>
      <c r="H174" s="65"/>
      <c r="I174" s="32"/>
      <c r="J174" s="32"/>
      <c r="K174" s="78"/>
      <c r="L174" s="78"/>
      <c r="M174" s="78"/>
      <c r="N174" s="78"/>
      <c r="O174" s="78"/>
    </row>
    <row r="175" spans="1:15" s="9" customFormat="1" ht="17.25" customHeight="1">
      <c r="A175" s="706"/>
      <c r="B175" s="701"/>
      <c r="C175" s="72" t="s">
        <v>77</v>
      </c>
      <c r="D175" s="14" t="s">
        <v>13</v>
      </c>
      <c r="E175" s="14" t="s">
        <v>38</v>
      </c>
      <c r="F175" s="57">
        <f>'Додаток 2'!K76</f>
        <v>2406.613</v>
      </c>
      <c r="G175" s="57">
        <f>'Додаток 2'!L76</f>
        <v>0</v>
      </c>
      <c r="H175" s="57">
        <f>'Додаток 2'!M76</f>
        <v>0</v>
      </c>
      <c r="I175" s="57">
        <f>'Додаток 2'!N76</f>
        <v>0</v>
      </c>
      <c r="J175" s="57">
        <f>'Додаток 2'!O76</f>
        <v>0</v>
      </c>
      <c r="K175" s="78"/>
      <c r="L175" s="78"/>
      <c r="M175" s="78"/>
      <c r="N175" s="78"/>
      <c r="O175" s="78"/>
    </row>
    <row r="176" spans="1:15" s="9" customFormat="1" ht="15.75" customHeight="1">
      <c r="A176" s="706"/>
      <c r="B176" s="701"/>
      <c r="C176" s="72" t="s">
        <v>69</v>
      </c>
      <c r="D176" s="14" t="s">
        <v>13</v>
      </c>
      <c r="E176" s="14" t="s">
        <v>10</v>
      </c>
      <c r="F176" s="57">
        <f>'Додаток 2'!K77</f>
        <v>49.984</v>
      </c>
      <c r="G176" s="57">
        <f>'Додаток 2'!L77</f>
        <v>0</v>
      </c>
      <c r="H176" s="57">
        <f>'Додаток 2'!M77</f>
        <v>0</v>
      </c>
      <c r="I176" s="57">
        <f>'Додаток 2'!N77</f>
        <v>0</v>
      </c>
      <c r="J176" s="57">
        <f>'Додаток 2'!O77</f>
        <v>0</v>
      </c>
      <c r="K176" s="78"/>
      <c r="L176" s="78"/>
      <c r="M176" s="78"/>
      <c r="N176" s="78"/>
      <c r="O176" s="78"/>
    </row>
    <row r="177" spans="1:15" s="9" customFormat="1" ht="20.25" customHeight="1">
      <c r="A177" s="706"/>
      <c r="B177" s="701"/>
      <c r="C177" s="238" t="s">
        <v>14</v>
      </c>
      <c r="D177" s="14"/>
      <c r="E177" s="14"/>
      <c r="F177" s="57"/>
      <c r="G177" s="21"/>
      <c r="H177" s="21"/>
      <c r="I177" s="32"/>
      <c r="J177" s="32"/>
      <c r="K177" s="78"/>
      <c r="L177" s="78"/>
      <c r="M177" s="78"/>
      <c r="N177" s="78"/>
      <c r="O177" s="78"/>
    </row>
    <row r="178" spans="1:15" s="9" customFormat="1" ht="18" customHeight="1">
      <c r="A178" s="706"/>
      <c r="B178" s="701"/>
      <c r="C178" s="217" t="s">
        <v>155</v>
      </c>
      <c r="D178" s="24" t="s">
        <v>15</v>
      </c>
      <c r="E178" s="14" t="s">
        <v>23</v>
      </c>
      <c r="F178" s="21">
        <v>1762</v>
      </c>
      <c r="G178" s="21"/>
      <c r="H178" s="21"/>
      <c r="I178" s="32"/>
      <c r="J178" s="32"/>
      <c r="K178" s="78"/>
      <c r="L178" s="78"/>
      <c r="M178" s="78"/>
      <c r="N178" s="78"/>
      <c r="O178" s="78"/>
    </row>
    <row r="179" spans="1:15" s="9" customFormat="1" ht="18.75" customHeight="1">
      <c r="A179" s="706"/>
      <c r="B179" s="701"/>
      <c r="C179" s="226" t="s">
        <v>16</v>
      </c>
      <c r="D179" s="19"/>
      <c r="E179" s="223"/>
      <c r="F179" s="664">
        <f>F175/F178</f>
        <v>1.3658416572077183</v>
      </c>
      <c r="G179" s="664"/>
      <c r="H179" s="664"/>
      <c r="I179" s="696"/>
      <c r="J179" s="696"/>
      <c r="K179" s="78"/>
      <c r="L179" s="78"/>
      <c r="M179" s="78"/>
      <c r="N179" s="78"/>
      <c r="O179" s="78"/>
    </row>
    <row r="180" spans="1:15" s="9" customFormat="1" ht="19.5" customHeight="1">
      <c r="A180" s="706"/>
      <c r="B180" s="701"/>
      <c r="C180" s="217" t="s">
        <v>156</v>
      </c>
      <c r="D180" s="19" t="s">
        <v>17</v>
      </c>
      <c r="E180" s="223" t="s">
        <v>24</v>
      </c>
      <c r="F180" s="664"/>
      <c r="G180" s="664"/>
      <c r="H180" s="664"/>
      <c r="I180" s="697"/>
      <c r="J180" s="697"/>
      <c r="K180" s="78"/>
      <c r="L180" s="78"/>
      <c r="M180" s="78"/>
      <c r="N180" s="78"/>
      <c r="O180" s="78"/>
    </row>
    <row r="181" spans="1:15" s="9" customFormat="1" ht="19.5" customHeight="1">
      <c r="A181" s="706"/>
      <c r="B181" s="701"/>
      <c r="C181" s="226" t="s">
        <v>19</v>
      </c>
      <c r="D181" s="55"/>
      <c r="E181" s="55"/>
      <c r="F181" s="55"/>
      <c r="G181" s="55"/>
      <c r="H181" s="55"/>
      <c r="I181" s="32"/>
      <c r="J181" s="32"/>
      <c r="K181" s="78"/>
      <c r="L181" s="78"/>
      <c r="M181" s="78"/>
      <c r="N181" s="78"/>
      <c r="O181" s="78"/>
    </row>
    <row r="182" spans="1:15" s="9" customFormat="1" ht="14.25" customHeight="1">
      <c r="A182" s="706"/>
      <c r="B182" s="702"/>
      <c r="C182" s="217" t="s">
        <v>157</v>
      </c>
      <c r="D182" s="24" t="s">
        <v>74</v>
      </c>
      <c r="E182" s="221" t="s">
        <v>75</v>
      </c>
      <c r="F182" s="14">
        <v>100</v>
      </c>
      <c r="G182" s="178"/>
      <c r="H182" s="178"/>
      <c r="I182" s="32"/>
      <c r="J182" s="32"/>
      <c r="K182" s="78"/>
      <c r="L182" s="78"/>
      <c r="M182" s="78"/>
      <c r="N182" s="78"/>
      <c r="O182" s="78"/>
    </row>
    <row r="183" spans="1:18" ht="36" customHeight="1">
      <c r="A183" s="706" t="s">
        <v>188</v>
      </c>
      <c r="B183" s="700"/>
      <c r="C183" s="666" t="str">
        <f>'Додаток 2'!B78</f>
        <v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області, в т.ч.:</v>
      </c>
      <c r="D183" s="666"/>
      <c r="E183" s="666"/>
      <c r="F183" s="666"/>
      <c r="G183" s="666"/>
      <c r="H183" s="666"/>
      <c r="I183" s="666"/>
      <c r="J183" s="666"/>
      <c r="K183" s="78"/>
      <c r="L183" s="78"/>
      <c r="M183" s="78"/>
      <c r="N183" s="78"/>
      <c r="R183" s="112"/>
    </row>
    <row r="184" spans="1:15" s="9" customFormat="1" ht="16.5" customHeight="1">
      <c r="A184" s="706"/>
      <c r="B184" s="701"/>
      <c r="C184" s="226" t="s">
        <v>12</v>
      </c>
      <c r="D184" s="14"/>
      <c r="E184" s="14"/>
      <c r="F184" s="179"/>
      <c r="G184" s="57"/>
      <c r="H184" s="57"/>
      <c r="I184" s="32"/>
      <c r="J184" s="32"/>
      <c r="K184" s="78"/>
      <c r="L184" s="78"/>
      <c r="M184" s="78"/>
      <c r="N184" s="78"/>
      <c r="O184" s="78"/>
    </row>
    <row r="185" spans="1:16" s="9" customFormat="1" ht="16.5" customHeight="1">
      <c r="A185" s="706"/>
      <c r="B185" s="701"/>
      <c r="C185" s="222" t="s">
        <v>275</v>
      </c>
      <c r="D185" s="208" t="s">
        <v>93</v>
      </c>
      <c r="E185" s="14" t="s">
        <v>23</v>
      </c>
      <c r="F185" s="179"/>
      <c r="G185" s="145"/>
      <c r="H185" s="145"/>
      <c r="I185" s="478">
        <v>630.96</v>
      </c>
      <c r="J185" s="425"/>
      <c r="K185" s="78"/>
      <c r="L185" s="78"/>
      <c r="M185" s="78"/>
      <c r="N185" s="78"/>
      <c r="O185" s="78"/>
      <c r="P185" s="98"/>
    </row>
    <row r="186" spans="1:15" s="9" customFormat="1" ht="18.75" customHeight="1">
      <c r="A186" s="706"/>
      <c r="B186" s="701"/>
      <c r="C186" s="72" t="s">
        <v>85</v>
      </c>
      <c r="D186" s="14" t="s">
        <v>13</v>
      </c>
      <c r="E186" s="14" t="s">
        <v>38</v>
      </c>
      <c r="F186" s="57">
        <f>'Додаток 2'!K78</f>
        <v>0</v>
      </c>
      <c r="G186" s="57">
        <f>'Додаток 2'!L78</f>
        <v>0</v>
      </c>
      <c r="H186" s="57">
        <f>'Додаток 2'!M78</f>
        <v>1040.62891</v>
      </c>
      <c r="I186" s="122">
        <f>'Додаток 2'!N78</f>
        <v>13084.85409</v>
      </c>
      <c r="J186" s="122">
        <f>'Додаток 2'!O78</f>
        <v>0</v>
      </c>
      <c r="K186" s="78"/>
      <c r="L186" s="78"/>
      <c r="M186" s="78"/>
      <c r="N186" s="78"/>
      <c r="O186" s="78"/>
    </row>
    <row r="187" spans="1:15" s="9" customFormat="1" ht="18.75" customHeight="1">
      <c r="A187" s="706"/>
      <c r="B187" s="701"/>
      <c r="C187" s="72" t="str">
        <f>'Додаток 2'!B79</f>
        <v>проектно-вишукувальні роботи</v>
      </c>
      <c r="D187" s="14" t="s">
        <v>13</v>
      </c>
      <c r="E187" s="14" t="s">
        <v>38</v>
      </c>
      <c r="F187" s="57">
        <f>'Додаток 2'!K79</f>
        <v>0</v>
      </c>
      <c r="G187" s="57">
        <f>'Додаток 2'!L79</f>
        <v>0</v>
      </c>
      <c r="H187" s="57">
        <f>'Додаток 2'!M79</f>
        <v>1040.62891</v>
      </c>
      <c r="I187" s="122">
        <f>'Додаток 2'!N79</f>
        <v>0</v>
      </c>
      <c r="J187" s="122">
        <f>'Додаток 2'!O79</f>
        <v>0</v>
      </c>
      <c r="K187" s="78"/>
      <c r="L187" s="78"/>
      <c r="M187" s="78"/>
      <c r="N187" s="78"/>
      <c r="O187" s="78"/>
    </row>
    <row r="188" spans="1:15" s="9" customFormat="1" ht="18.75" customHeight="1">
      <c r="A188" s="706"/>
      <c r="B188" s="701"/>
      <c r="C188" s="72" t="str">
        <f>'Додаток 2'!B80</f>
        <v>коригування проектної документації</v>
      </c>
      <c r="D188" s="14" t="s">
        <v>13</v>
      </c>
      <c r="E188" s="14" t="s">
        <v>38</v>
      </c>
      <c r="F188" s="57">
        <f>'Додаток 2'!K80</f>
        <v>0</v>
      </c>
      <c r="G188" s="57">
        <f>'Додаток 2'!L80</f>
        <v>0</v>
      </c>
      <c r="H188" s="57">
        <f>'Додаток 2'!M80</f>
        <v>0</v>
      </c>
      <c r="I188" s="57">
        <f>'Додаток 2'!N80</f>
        <v>109.935</v>
      </c>
      <c r="J188" s="57">
        <f>'Додаток 2'!O80</f>
        <v>0</v>
      </c>
      <c r="K188" s="78"/>
      <c r="L188" s="78"/>
      <c r="M188" s="78"/>
      <c r="N188" s="78"/>
      <c r="O188" s="78"/>
    </row>
    <row r="189" spans="1:15" s="9" customFormat="1" ht="18.75" customHeight="1">
      <c r="A189" s="706"/>
      <c r="B189" s="701"/>
      <c r="C189" s="238" t="s">
        <v>14</v>
      </c>
      <c r="D189" s="14"/>
      <c r="E189" s="14"/>
      <c r="F189" s="57"/>
      <c r="G189" s="21"/>
      <c r="H189" s="21"/>
      <c r="I189" s="425"/>
      <c r="J189" s="425"/>
      <c r="K189" s="78"/>
      <c r="L189" s="78"/>
      <c r="M189" s="78"/>
      <c r="N189" s="78"/>
      <c r="O189" s="78"/>
    </row>
    <row r="190" spans="1:15" s="9" customFormat="1" ht="23.25" customHeight="1">
      <c r="A190" s="706"/>
      <c r="B190" s="701"/>
      <c r="C190" s="217" t="s">
        <v>92</v>
      </c>
      <c r="D190" s="14" t="s">
        <v>83</v>
      </c>
      <c r="E190" s="14" t="s">
        <v>39</v>
      </c>
      <c r="F190" s="21"/>
      <c r="G190" s="22"/>
      <c r="H190" s="21">
        <v>1</v>
      </c>
      <c r="I190" s="425"/>
      <c r="J190" s="425"/>
      <c r="K190" s="78"/>
      <c r="L190" s="78"/>
      <c r="M190" s="78"/>
      <c r="N190" s="78"/>
      <c r="O190" s="78"/>
    </row>
    <row r="191" spans="1:15" s="9" customFormat="1" ht="23.25" customHeight="1">
      <c r="A191" s="706"/>
      <c r="B191" s="701"/>
      <c r="C191" s="217" t="s">
        <v>274</v>
      </c>
      <c r="D191" s="14" t="s">
        <v>83</v>
      </c>
      <c r="E191" s="14" t="s">
        <v>23</v>
      </c>
      <c r="F191" s="21"/>
      <c r="G191" s="22"/>
      <c r="H191" s="22"/>
      <c r="I191" s="124">
        <v>630.96</v>
      </c>
      <c r="J191" s="425"/>
      <c r="K191" s="78"/>
      <c r="L191" s="78"/>
      <c r="M191" s="78"/>
      <c r="N191" s="78"/>
      <c r="O191" s="78"/>
    </row>
    <row r="192" spans="1:15" s="9" customFormat="1" ht="22.5" customHeight="1">
      <c r="A192" s="706"/>
      <c r="B192" s="701"/>
      <c r="C192" s="226" t="s">
        <v>16</v>
      </c>
      <c r="D192" s="703" t="s">
        <v>17</v>
      </c>
      <c r="E192" s="699" t="s">
        <v>18</v>
      </c>
      <c r="F192" s="21"/>
      <c r="G192" s="18"/>
      <c r="H192" s="18"/>
      <c r="I192" s="425"/>
      <c r="J192" s="425"/>
      <c r="K192" s="78"/>
      <c r="L192" s="78"/>
      <c r="M192" s="78"/>
      <c r="N192" s="78"/>
      <c r="O192" s="78"/>
    </row>
    <row r="193" spans="1:15" s="9" customFormat="1" ht="18" customHeight="1">
      <c r="A193" s="706"/>
      <c r="B193" s="701"/>
      <c r="C193" s="217" t="s">
        <v>273</v>
      </c>
      <c r="D193" s="703"/>
      <c r="E193" s="699"/>
      <c r="F193" s="18"/>
      <c r="G193" s="18"/>
      <c r="H193" s="18">
        <f>H187/H190</f>
        <v>1040.62891</v>
      </c>
      <c r="I193" s="425"/>
      <c r="J193" s="425"/>
      <c r="K193" s="78"/>
      <c r="L193" s="78"/>
      <c r="M193" s="78"/>
      <c r="N193" s="78"/>
      <c r="O193" s="78"/>
    </row>
    <row r="194" spans="1:15" s="9" customFormat="1" ht="18" customHeight="1">
      <c r="A194" s="706"/>
      <c r="B194" s="701"/>
      <c r="C194" s="217" t="s">
        <v>276</v>
      </c>
      <c r="D194" s="17" t="s">
        <v>17</v>
      </c>
      <c r="E194" s="14" t="s">
        <v>24</v>
      </c>
      <c r="F194" s="18"/>
      <c r="G194" s="18"/>
      <c r="H194" s="18"/>
      <c r="I194" s="431">
        <f>I186/I191</f>
        <v>20.73800889121339</v>
      </c>
      <c r="J194" s="425"/>
      <c r="K194" s="78"/>
      <c r="L194" s="78"/>
      <c r="M194" s="78"/>
      <c r="N194" s="78"/>
      <c r="O194" s="78"/>
    </row>
    <row r="195" spans="1:15" s="9" customFormat="1" ht="15" customHeight="1">
      <c r="A195" s="706"/>
      <c r="B195" s="701"/>
      <c r="C195" s="226" t="s">
        <v>19</v>
      </c>
      <c r="D195" s="55"/>
      <c r="E195" s="55"/>
      <c r="F195" s="55"/>
      <c r="G195" s="55"/>
      <c r="H195" s="55"/>
      <c r="I195" s="425"/>
      <c r="J195" s="425"/>
      <c r="K195" s="78"/>
      <c r="L195" s="78"/>
      <c r="M195" s="78"/>
      <c r="N195" s="78"/>
      <c r="O195" s="78"/>
    </row>
    <row r="196" spans="1:15" s="9" customFormat="1" ht="22.5" customHeight="1">
      <c r="A196" s="706"/>
      <c r="B196" s="701"/>
      <c r="C196" s="72" t="s">
        <v>157</v>
      </c>
      <c r="D196" s="24" t="s">
        <v>74</v>
      </c>
      <c r="E196" s="221" t="s">
        <v>75</v>
      </c>
      <c r="F196" s="55"/>
      <c r="G196" s="55"/>
      <c r="H196" s="347"/>
      <c r="I196" s="470">
        <v>100</v>
      </c>
      <c r="J196" s="425"/>
      <c r="K196" s="78"/>
      <c r="L196" s="78"/>
      <c r="M196" s="78"/>
      <c r="N196" s="78"/>
      <c r="O196" s="78"/>
    </row>
    <row r="197" spans="1:15" s="9" customFormat="1" ht="19.5" customHeight="1">
      <c r="A197" s="706"/>
      <c r="B197" s="702"/>
      <c r="C197" s="217" t="s">
        <v>80</v>
      </c>
      <c r="D197" s="24" t="s">
        <v>74</v>
      </c>
      <c r="E197" s="221" t="s">
        <v>75</v>
      </c>
      <c r="F197" s="14"/>
      <c r="G197" s="175"/>
      <c r="H197" s="175">
        <v>100</v>
      </c>
      <c r="I197" s="32"/>
      <c r="J197" s="32"/>
      <c r="K197" s="78"/>
      <c r="L197" s="78"/>
      <c r="M197" s="78"/>
      <c r="N197" s="78"/>
      <c r="O197" s="78"/>
    </row>
    <row r="198" spans="1:15" s="9" customFormat="1" ht="35.25" customHeight="1">
      <c r="A198" s="750" t="s">
        <v>319</v>
      </c>
      <c r="B198" s="749"/>
      <c r="C198" s="748" t="str">
        <f>'Додаток 2'!B81</f>
        <v>Проектні роботи: "Капітальний ремонт частини 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v>
      </c>
      <c r="D198" s="666"/>
      <c r="E198" s="666"/>
      <c r="F198" s="666"/>
      <c r="G198" s="666"/>
      <c r="H198" s="666"/>
      <c r="I198" s="666"/>
      <c r="J198" s="666"/>
      <c r="K198" s="78"/>
      <c r="L198" s="78"/>
      <c r="M198" s="78"/>
      <c r="N198" s="78"/>
      <c r="O198" s="78"/>
    </row>
    <row r="199" spans="1:15" s="9" customFormat="1" ht="19.5" customHeight="1">
      <c r="A199" s="751"/>
      <c r="B199" s="701"/>
      <c r="C199" s="226" t="s">
        <v>12</v>
      </c>
      <c r="D199" s="14"/>
      <c r="E199" s="14"/>
      <c r="F199" s="240"/>
      <c r="G199" s="241"/>
      <c r="H199" s="241"/>
      <c r="I199" s="32"/>
      <c r="J199" s="32"/>
      <c r="K199" s="78"/>
      <c r="L199" s="78"/>
      <c r="M199" s="78"/>
      <c r="N199" s="78"/>
      <c r="O199" s="78"/>
    </row>
    <row r="200" spans="1:15" s="9" customFormat="1" ht="19.5" customHeight="1">
      <c r="A200" s="751"/>
      <c r="B200" s="701"/>
      <c r="C200" s="264" t="s">
        <v>109</v>
      </c>
      <c r="D200" s="14" t="s">
        <v>13</v>
      </c>
      <c r="E200" s="14" t="s">
        <v>36</v>
      </c>
      <c r="F200" s="65"/>
      <c r="G200" s="65"/>
      <c r="H200" s="16"/>
      <c r="I200" s="311">
        <v>1</v>
      </c>
      <c r="J200" s="311">
        <v>1</v>
      </c>
      <c r="K200" s="78"/>
      <c r="L200" s="78"/>
      <c r="M200" s="78"/>
      <c r="N200" s="78"/>
      <c r="O200" s="78"/>
    </row>
    <row r="201" spans="1:15" s="9" customFormat="1" ht="19.5" customHeight="1">
      <c r="A201" s="751"/>
      <c r="B201" s="701"/>
      <c r="C201" s="114" t="s">
        <v>85</v>
      </c>
      <c r="D201" s="14" t="s">
        <v>13</v>
      </c>
      <c r="E201" s="14" t="s">
        <v>38</v>
      </c>
      <c r="F201" s="123">
        <f>'Додаток 2'!K81</f>
        <v>0</v>
      </c>
      <c r="G201" s="123">
        <f>'Додаток 2'!L81</f>
        <v>0</v>
      </c>
      <c r="H201" s="123">
        <f>'Додаток 2'!M81</f>
        <v>0</v>
      </c>
      <c r="I201" s="123">
        <f>'Додаток 2'!N81</f>
        <v>274.11237</v>
      </c>
      <c r="J201" s="123">
        <f>'Додаток 2'!O81</f>
        <v>1429.05263</v>
      </c>
      <c r="K201" s="78"/>
      <c r="L201" s="78"/>
      <c r="M201" s="78"/>
      <c r="N201" s="78"/>
      <c r="O201" s="78"/>
    </row>
    <row r="202" spans="1:15" s="9" customFormat="1" ht="19.5" customHeight="1">
      <c r="A202" s="751"/>
      <c r="B202" s="701"/>
      <c r="C202" s="471" t="s">
        <v>14</v>
      </c>
      <c r="D202" s="14"/>
      <c r="E202" s="14"/>
      <c r="F202" s="123"/>
      <c r="G202" s="123"/>
      <c r="H202" s="123"/>
      <c r="I202" s="123"/>
      <c r="J202" s="123"/>
      <c r="K202" s="78"/>
      <c r="L202" s="78"/>
      <c r="M202" s="78"/>
      <c r="N202" s="78"/>
      <c r="O202" s="78"/>
    </row>
    <row r="203" spans="1:15" s="9" customFormat="1" ht="19.5" customHeight="1">
      <c r="A203" s="751"/>
      <c r="B203" s="701"/>
      <c r="C203" s="264" t="s">
        <v>92</v>
      </c>
      <c r="D203" s="19" t="s">
        <v>17</v>
      </c>
      <c r="E203" s="8" t="s">
        <v>36</v>
      </c>
      <c r="F203" s="21"/>
      <c r="G203" s="20"/>
      <c r="H203" s="21"/>
      <c r="I203" s="311">
        <v>1</v>
      </c>
      <c r="J203" s="311">
        <v>1</v>
      </c>
      <c r="K203" s="78"/>
      <c r="L203" s="78"/>
      <c r="M203" s="78"/>
      <c r="N203" s="78"/>
      <c r="O203" s="78"/>
    </row>
    <row r="204" spans="1:15" s="9" customFormat="1" ht="19.5" customHeight="1">
      <c r="A204" s="751"/>
      <c r="B204" s="701"/>
      <c r="C204" s="471" t="s">
        <v>16</v>
      </c>
      <c r="D204" s="17"/>
      <c r="E204" s="8"/>
      <c r="F204" s="21"/>
      <c r="G204" s="21"/>
      <c r="H204" s="21"/>
      <c r="I204" s="21"/>
      <c r="J204" s="311"/>
      <c r="K204" s="78"/>
      <c r="L204" s="78"/>
      <c r="M204" s="78"/>
      <c r="N204" s="78"/>
      <c r="O204" s="78"/>
    </row>
    <row r="205" spans="1:15" s="9" customFormat="1" ht="19.5" customHeight="1">
      <c r="A205" s="751"/>
      <c r="B205" s="701"/>
      <c r="C205" s="114" t="s">
        <v>79</v>
      </c>
      <c r="D205" s="14" t="s">
        <v>22</v>
      </c>
      <c r="E205" s="8" t="s">
        <v>18</v>
      </c>
      <c r="F205" s="23"/>
      <c r="G205" s="23"/>
      <c r="H205" s="21"/>
      <c r="I205" s="428">
        <f>I201</f>
        <v>274.11237</v>
      </c>
      <c r="J205" s="428">
        <f>J201</f>
        <v>1429.05263</v>
      </c>
      <c r="K205" s="78"/>
      <c r="L205" s="78"/>
      <c r="M205" s="78"/>
      <c r="N205" s="78"/>
      <c r="O205" s="78"/>
    </row>
    <row r="206" spans="1:15" s="9" customFormat="1" ht="19.5" customHeight="1">
      <c r="A206" s="751"/>
      <c r="B206" s="701"/>
      <c r="C206" s="471" t="s">
        <v>19</v>
      </c>
      <c r="D206" s="55"/>
      <c r="E206" s="72"/>
      <c r="F206" s="18"/>
      <c r="G206" s="18"/>
      <c r="H206" s="18"/>
      <c r="I206" s="311"/>
      <c r="J206" s="311"/>
      <c r="K206" s="78"/>
      <c r="L206" s="78"/>
      <c r="M206" s="78"/>
      <c r="N206" s="78"/>
      <c r="O206" s="78"/>
    </row>
    <row r="207" spans="1:15" s="9" customFormat="1" ht="19.5" customHeight="1">
      <c r="A207" s="752"/>
      <c r="B207" s="702"/>
      <c r="C207" s="264" t="s">
        <v>80</v>
      </c>
      <c r="D207" s="208" t="s">
        <v>83</v>
      </c>
      <c r="E207" s="8" t="s">
        <v>75</v>
      </c>
      <c r="F207" s="55"/>
      <c r="G207" s="55"/>
      <c r="H207" s="55"/>
      <c r="I207" s="311">
        <v>19.3</v>
      </c>
      <c r="J207" s="311">
        <v>100</v>
      </c>
      <c r="K207" s="78"/>
      <c r="L207" s="78"/>
      <c r="M207" s="78"/>
      <c r="N207" s="78"/>
      <c r="O207" s="78"/>
    </row>
    <row r="208" spans="1:19" ht="21" customHeight="1">
      <c r="A208" s="44" t="s">
        <v>46</v>
      </c>
      <c r="B208" s="658" t="str">
        <f>'Додаток 2'!B82</f>
        <v>Опорний заклад "Ліцей № 2"</v>
      </c>
      <c r="C208" s="659"/>
      <c r="D208" s="320"/>
      <c r="E208" s="320"/>
      <c r="F208" s="321">
        <f>F212+F224+F245+F235</f>
        <v>15495.877960000002</v>
      </c>
      <c r="G208" s="321">
        <f>G212+G224+G245+G235</f>
        <v>3172.97397</v>
      </c>
      <c r="H208" s="321">
        <f>H212+H224+H245+H235</f>
        <v>0</v>
      </c>
      <c r="I208" s="321">
        <f>I212+I224+I245+I235</f>
        <v>0</v>
      </c>
      <c r="J208" s="321">
        <f>J212+J224+J245+J235</f>
        <v>5315.237</v>
      </c>
      <c r="K208" s="365">
        <f>F208+G208+H208+I208+J208</f>
        <v>23984.08893</v>
      </c>
      <c r="L208" s="365">
        <f>K208-'Додаток 2'!J82</f>
        <v>0</v>
      </c>
      <c r="M208" s="78"/>
      <c r="N208" s="78"/>
      <c r="Q208" s="200">
        <f>F208+G208+H208</f>
        <v>18668.85193</v>
      </c>
      <c r="S208" s="199">
        <f>Q208-'Додаток 2'!J82</f>
        <v>-5315.237000000001</v>
      </c>
    </row>
    <row r="209" spans="1:18" ht="46.5" customHeight="1">
      <c r="A209" s="705" t="s">
        <v>278</v>
      </c>
      <c r="B209" s="691"/>
      <c r="C209" s="666" t="str">
        <f>'Додаток 2'!B85</f>
        <v>Капітальний ремонт покрівлі комунального закладу  «Южненський навчально – виховний комплекс (загальноосвітня спеціалізована школа І – ІІІ ступенів № 2 – центр позашкільної освіти – професійно – технічне училище) Южненської міської ради Одеської області, у т.ч:</v>
      </c>
      <c r="D209" s="666"/>
      <c r="E209" s="666"/>
      <c r="F209" s="666"/>
      <c r="G209" s="666"/>
      <c r="H209" s="666"/>
      <c r="I209" s="666"/>
      <c r="J209" s="666"/>
      <c r="L209" s="78"/>
      <c r="M209" s="78"/>
      <c r="N209" s="78"/>
      <c r="R209" s="112"/>
    </row>
    <row r="210" spans="1:15" s="9" customFormat="1" ht="15.75">
      <c r="A210" s="705"/>
      <c r="B210" s="691"/>
      <c r="C210" s="226" t="s">
        <v>12</v>
      </c>
      <c r="D210" s="14"/>
      <c r="E210" s="14"/>
      <c r="F210" s="240"/>
      <c r="G210" s="241"/>
      <c r="H210" s="241"/>
      <c r="I210" s="32"/>
      <c r="J210" s="32"/>
      <c r="K210" s="78"/>
      <c r="L210" s="78"/>
      <c r="M210" s="78"/>
      <c r="N210" s="78"/>
      <c r="O210" s="78"/>
    </row>
    <row r="211" spans="1:16" s="9" customFormat="1" ht="15.75">
      <c r="A211" s="705"/>
      <c r="B211" s="691"/>
      <c r="C211" s="217" t="s">
        <v>0</v>
      </c>
      <c r="D211" s="223" t="s">
        <v>81</v>
      </c>
      <c r="E211" s="164" t="s">
        <v>34</v>
      </c>
      <c r="F211" s="65">
        <f>F216</f>
        <v>3199.6812371134024</v>
      </c>
      <c r="G211" s="65"/>
      <c r="H211" s="16"/>
      <c r="I211" s="32"/>
      <c r="J211" s="32"/>
      <c r="K211" s="78"/>
      <c r="L211" s="78"/>
      <c r="M211" s="78"/>
      <c r="N211" s="78"/>
      <c r="O211" s="78"/>
      <c r="P211" s="242"/>
    </row>
    <row r="212" spans="1:15" s="9" customFormat="1" ht="18.75" customHeight="1">
      <c r="A212" s="705"/>
      <c r="B212" s="691"/>
      <c r="C212" s="217" t="s">
        <v>108</v>
      </c>
      <c r="D212" s="14" t="s">
        <v>13</v>
      </c>
      <c r="E212" s="164" t="s">
        <v>38</v>
      </c>
      <c r="F212" s="123">
        <f>'Додаток 2'!K85</f>
        <v>7759.227</v>
      </c>
      <c r="G212" s="123">
        <f>'Додаток 2'!L85</f>
        <v>0</v>
      </c>
      <c r="H212" s="123">
        <f>'Додаток 2'!M85</f>
        <v>0</v>
      </c>
      <c r="I212" s="123">
        <f>'Додаток 2'!N85</f>
        <v>0</v>
      </c>
      <c r="J212" s="123">
        <f>'Додаток 2'!O85</f>
        <v>0</v>
      </c>
      <c r="K212" s="78"/>
      <c r="L212" s="78"/>
      <c r="M212" s="78"/>
      <c r="N212" s="78"/>
      <c r="O212" s="78"/>
    </row>
    <row r="213" spans="1:15" s="9" customFormat="1" ht="19.5" customHeight="1" hidden="1">
      <c r="A213" s="705"/>
      <c r="B213" s="691"/>
      <c r="C213" s="239" t="str">
        <f>'Додаток 2'!B87</f>
        <v>технічний нагляд</v>
      </c>
      <c r="D213" s="14" t="s">
        <v>13</v>
      </c>
      <c r="E213" s="14" t="s">
        <v>38</v>
      </c>
      <c r="F213" s="123">
        <f>'Додаток 2'!K87</f>
        <v>93.57823</v>
      </c>
      <c r="G213" s="123">
        <f>'Додаток 2'!L87</f>
        <v>0</v>
      </c>
      <c r="H213" s="123"/>
      <c r="I213" s="32"/>
      <c r="J213" s="32"/>
      <c r="K213" s="78"/>
      <c r="L213" s="78"/>
      <c r="M213" s="78"/>
      <c r="N213" s="78"/>
      <c r="O213" s="78"/>
    </row>
    <row r="214" spans="1:15" s="9" customFormat="1" ht="18.75" customHeight="1" hidden="1">
      <c r="A214" s="705"/>
      <c r="B214" s="691"/>
      <c r="C214" s="239" t="str">
        <f>'Додаток 2'!B88</f>
        <v>авторський нагляд</v>
      </c>
      <c r="D214" s="14" t="s">
        <v>13</v>
      </c>
      <c r="E214" s="14" t="s">
        <v>38</v>
      </c>
      <c r="F214" s="123">
        <f>'Додаток 2'!K88</f>
        <v>0</v>
      </c>
      <c r="G214" s="123">
        <f>'Додаток 2'!L88</f>
        <v>0</v>
      </c>
      <c r="H214" s="123"/>
      <c r="I214" s="32"/>
      <c r="J214" s="32"/>
      <c r="K214" s="78"/>
      <c r="L214" s="78"/>
      <c r="M214" s="78"/>
      <c r="N214" s="78"/>
      <c r="O214" s="78"/>
    </row>
    <row r="215" spans="1:15" s="9" customFormat="1" ht="18.75" customHeight="1">
      <c r="A215" s="705"/>
      <c r="B215" s="691"/>
      <c r="C215" s="226" t="s">
        <v>14</v>
      </c>
      <c r="D215" s="14"/>
      <c r="E215" s="14"/>
      <c r="F215" s="21"/>
      <c r="G215" s="20"/>
      <c r="H215" s="21"/>
      <c r="I215" s="32"/>
      <c r="J215" s="32"/>
      <c r="K215" s="78"/>
      <c r="L215" s="78"/>
      <c r="M215" s="78"/>
      <c r="N215" s="78"/>
      <c r="O215" s="78"/>
    </row>
    <row r="216" spans="1:15" s="9" customFormat="1" ht="15.75">
      <c r="A216" s="705"/>
      <c r="B216" s="691"/>
      <c r="C216" s="72" t="s">
        <v>76</v>
      </c>
      <c r="D216" s="19" t="s">
        <v>15</v>
      </c>
      <c r="E216" s="14" t="s">
        <v>34</v>
      </c>
      <c r="F216" s="21">
        <f>F212/F218</f>
        <v>3199.6812371134024</v>
      </c>
      <c r="G216" s="21"/>
      <c r="H216" s="22"/>
      <c r="I216" s="32"/>
      <c r="J216" s="32"/>
      <c r="K216" s="243"/>
      <c r="L216" s="78"/>
      <c r="M216" s="78"/>
      <c r="N216" s="78"/>
      <c r="O216" s="78"/>
    </row>
    <row r="217" spans="1:15" s="9" customFormat="1" ht="19.5" customHeight="1">
      <c r="A217" s="705"/>
      <c r="B217" s="691"/>
      <c r="C217" s="226" t="s">
        <v>16</v>
      </c>
      <c r="D217" s="703" t="s">
        <v>17</v>
      </c>
      <c r="E217" s="699" t="s">
        <v>21</v>
      </c>
      <c r="F217" s="23"/>
      <c r="G217" s="23"/>
      <c r="H217" s="21"/>
      <c r="I217" s="32"/>
      <c r="J217" s="32"/>
      <c r="K217" s="78"/>
      <c r="L217" s="78"/>
      <c r="M217" s="78"/>
      <c r="N217" s="78"/>
      <c r="O217" s="78"/>
    </row>
    <row r="218" spans="1:16" s="9" customFormat="1" ht="15.75">
      <c r="A218" s="705"/>
      <c r="B218" s="691"/>
      <c r="C218" s="72" t="s">
        <v>1</v>
      </c>
      <c r="D218" s="703"/>
      <c r="E218" s="699"/>
      <c r="F218" s="18">
        <v>2.425</v>
      </c>
      <c r="G218" s="18"/>
      <c r="H218" s="18"/>
      <c r="I218" s="32"/>
      <c r="J218" s="32"/>
      <c r="K218" s="78"/>
      <c r="L218" s="78"/>
      <c r="M218" s="78"/>
      <c r="N218" s="78"/>
      <c r="O218" s="78"/>
      <c r="P218" s="188"/>
    </row>
    <row r="219" spans="1:15" s="9" customFormat="1" ht="18.75" customHeight="1">
      <c r="A219" s="705"/>
      <c r="B219" s="691"/>
      <c r="C219" s="226" t="s">
        <v>19</v>
      </c>
      <c r="D219" s="55"/>
      <c r="E219" s="55"/>
      <c r="F219" s="55"/>
      <c r="G219" s="55"/>
      <c r="H219" s="55"/>
      <c r="I219" s="32"/>
      <c r="J219" s="32"/>
      <c r="K219" s="78"/>
      <c r="L219" s="78"/>
      <c r="M219" s="78"/>
      <c r="N219" s="78"/>
      <c r="O219" s="78"/>
    </row>
    <row r="220" spans="1:15" s="9" customFormat="1" ht="22.5" customHeight="1">
      <c r="A220" s="705"/>
      <c r="B220" s="691"/>
      <c r="C220" s="217" t="s">
        <v>73</v>
      </c>
      <c r="D220" s="17" t="s">
        <v>83</v>
      </c>
      <c r="E220" s="220" t="s">
        <v>75</v>
      </c>
      <c r="F220" s="68">
        <v>100</v>
      </c>
      <c r="G220" s="68"/>
      <c r="H220" s="68"/>
      <c r="I220" s="32"/>
      <c r="J220" s="32"/>
      <c r="K220" s="78"/>
      <c r="L220" s="78"/>
      <c r="M220" s="78"/>
      <c r="N220" s="78"/>
      <c r="O220" s="78"/>
    </row>
    <row r="221" spans="1:18" ht="46.5" customHeight="1">
      <c r="A221" s="705" t="s">
        <v>279</v>
      </c>
      <c r="B221" s="691"/>
      <c r="C221" s="666" t="str">
        <f>'Додаток 2'!B89</f>
        <v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v>
      </c>
      <c r="D221" s="666"/>
      <c r="E221" s="666"/>
      <c r="F221" s="666"/>
      <c r="G221" s="666"/>
      <c r="H221" s="666"/>
      <c r="I221" s="666"/>
      <c r="J221" s="666"/>
      <c r="L221" s="78"/>
      <c r="M221" s="78"/>
      <c r="N221" s="78"/>
      <c r="R221" s="112"/>
    </row>
    <row r="222" spans="1:15" s="9" customFormat="1" ht="15.75">
      <c r="A222" s="705"/>
      <c r="B222" s="691"/>
      <c r="C222" s="226" t="s">
        <v>12</v>
      </c>
      <c r="D222" s="14"/>
      <c r="E222" s="14"/>
      <c r="F222" s="240"/>
      <c r="G222" s="241"/>
      <c r="H222" s="241"/>
      <c r="I222" s="32"/>
      <c r="J222" s="32"/>
      <c r="K222" s="78"/>
      <c r="L222" s="78"/>
      <c r="M222" s="78"/>
      <c r="N222" s="78"/>
      <c r="O222" s="78"/>
    </row>
    <row r="223" spans="1:16" s="9" customFormat="1" ht="15.75">
      <c r="A223" s="705"/>
      <c r="B223" s="691"/>
      <c r="C223" s="217" t="s">
        <v>0</v>
      </c>
      <c r="D223" s="223" t="s">
        <v>81</v>
      </c>
      <c r="E223" s="164" t="s">
        <v>34</v>
      </c>
      <c r="F223" s="65">
        <f>F227</f>
        <v>243.45168066962464</v>
      </c>
      <c r="G223" s="65">
        <f>G227</f>
        <v>99.84499103181346</v>
      </c>
      <c r="H223" s="16"/>
      <c r="I223" s="311"/>
      <c r="J223" s="311">
        <v>145</v>
      </c>
      <c r="K223" s="78"/>
      <c r="L223" s="78"/>
      <c r="M223" s="78"/>
      <c r="N223" s="78"/>
      <c r="O223" s="78"/>
      <c r="P223" s="242"/>
    </row>
    <row r="224" spans="1:15" s="9" customFormat="1" ht="18.75" customHeight="1">
      <c r="A224" s="705"/>
      <c r="B224" s="691"/>
      <c r="C224" s="217" t="s">
        <v>108</v>
      </c>
      <c r="D224" s="14" t="s">
        <v>13</v>
      </c>
      <c r="E224" s="164" t="s">
        <v>38</v>
      </c>
      <c r="F224" s="123">
        <f>'Додаток 2'!K89+'Додаток 2'!K90</f>
        <v>7736.650960000001</v>
      </c>
      <c r="G224" s="123">
        <f>'Додаток 2'!L89+'Додаток 2'!L90</f>
        <v>3172.97397</v>
      </c>
      <c r="H224" s="123">
        <f>'Додаток 2'!M89+'Додаток 2'!M90</f>
        <v>0</v>
      </c>
      <c r="I224" s="123">
        <f>'Додаток 2'!N89+'Додаток 2'!N90</f>
        <v>0</v>
      </c>
      <c r="J224" s="123">
        <f>'Додаток 2'!O89+'Додаток 2'!O90</f>
        <v>4615.237</v>
      </c>
      <c r="K224" s="78"/>
      <c r="L224" s="78"/>
      <c r="M224" s="78"/>
      <c r="N224" s="78"/>
      <c r="O224" s="78"/>
    </row>
    <row r="225" spans="1:15" s="9" customFormat="1" ht="19.5" customHeight="1">
      <c r="A225" s="705"/>
      <c r="B225" s="691"/>
      <c r="C225" s="217" t="str">
        <f>'Додаток 2'!B91</f>
        <v>проектні роботи (2017)</v>
      </c>
      <c r="D225" s="14" t="s">
        <v>13</v>
      </c>
      <c r="E225" s="14" t="s">
        <v>38</v>
      </c>
      <c r="F225" s="123">
        <f>'Додаток 2'!K91</f>
        <v>0</v>
      </c>
      <c r="G225" s="123">
        <f>'Додаток 2'!L90+'Додаток 2'!L91</f>
        <v>0</v>
      </c>
      <c r="H225" s="123">
        <f>'Додаток 2'!M90+'Додаток 2'!M91</f>
        <v>0</v>
      </c>
      <c r="I225" s="123">
        <f>'Додаток 2'!N90+'Додаток 2'!N91</f>
        <v>0</v>
      </c>
      <c r="J225" s="123">
        <f>'Додаток 2'!O90+'Додаток 2'!O91</f>
        <v>0</v>
      </c>
      <c r="K225" s="78"/>
      <c r="L225" s="78"/>
      <c r="M225" s="78"/>
      <c r="N225" s="78"/>
      <c r="O225" s="78"/>
    </row>
    <row r="226" spans="1:15" s="9" customFormat="1" ht="18.75" customHeight="1">
      <c r="A226" s="705"/>
      <c r="B226" s="691"/>
      <c r="C226" s="226" t="s">
        <v>14</v>
      </c>
      <c r="D226" s="14"/>
      <c r="E226" s="14"/>
      <c r="F226" s="21"/>
      <c r="G226" s="20"/>
      <c r="H226" s="21"/>
      <c r="I226" s="32"/>
      <c r="J226" s="311"/>
      <c r="K226" s="78"/>
      <c r="L226" s="78"/>
      <c r="M226" s="78"/>
      <c r="N226" s="78"/>
      <c r="O226" s="78"/>
    </row>
    <row r="227" spans="1:15" s="9" customFormat="1" ht="15.75">
      <c r="A227" s="705"/>
      <c r="B227" s="691"/>
      <c r="C227" s="72" t="s">
        <v>76</v>
      </c>
      <c r="D227" s="19" t="s">
        <v>15</v>
      </c>
      <c r="E227" s="14" t="s">
        <v>34</v>
      </c>
      <c r="F227" s="21">
        <f>F224/F229</f>
        <v>243.45168066962464</v>
      </c>
      <c r="G227" s="21">
        <f>G224/G229</f>
        <v>99.84499103181346</v>
      </c>
      <c r="H227" s="21"/>
      <c r="I227" s="21"/>
      <c r="J227" s="21">
        <f>J224/J229</f>
        <v>145.22914503288337</v>
      </c>
      <c r="K227" s="243"/>
      <c r="L227" s="78"/>
      <c r="M227" s="78"/>
      <c r="N227" s="78"/>
      <c r="O227" s="78"/>
    </row>
    <row r="228" spans="1:15" s="9" customFormat="1" ht="15.75">
      <c r="A228" s="705"/>
      <c r="B228" s="691"/>
      <c r="C228" s="226" t="s">
        <v>16</v>
      </c>
      <c r="D228" s="703" t="s">
        <v>17</v>
      </c>
      <c r="E228" s="765" t="s">
        <v>21</v>
      </c>
      <c r="F228" s="23"/>
      <c r="G228" s="23"/>
      <c r="H228" s="21"/>
      <c r="I228" s="32"/>
      <c r="J228" s="311"/>
      <c r="K228" s="78"/>
      <c r="L228" s="78"/>
      <c r="M228" s="78"/>
      <c r="N228" s="78"/>
      <c r="O228" s="78"/>
    </row>
    <row r="229" spans="1:16" s="9" customFormat="1" ht="15.75">
      <c r="A229" s="705"/>
      <c r="B229" s="691"/>
      <c r="C229" s="72" t="s">
        <v>1</v>
      </c>
      <c r="D229" s="703"/>
      <c r="E229" s="765"/>
      <c r="F229" s="18">
        <v>31.779</v>
      </c>
      <c r="G229" s="18">
        <v>31.779</v>
      </c>
      <c r="H229" s="18"/>
      <c r="I229" s="18"/>
      <c r="J229" s="311">
        <v>31.779</v>
      </c>
      <c r="K229" s="78"/>
      <c r="L229" s="78"/>
      <c r="M229" s="78"/>
      <c r="N229" s="78"/>
      <c r="O229" s="78"/>
      <c r="P229" s="188"/>
    </row>
    <row r="230" spans="1:15" s="9" customFormat="1" ht="18.75" customHeight="1">
      <c r="A230" s="705"/>
      <c r="B230" s="691"/>
      <c r="C230" s="226" t="s">
        <v>19</v>
      </c>
      <c r="D230" s="55"/>
      <c r="E230" s="55"/>
      <c r="F230" s="55"/>
      <c r="G230" s="55"/>
      <c r="H230" s="55"/>
      <c r="I230" s="32"/>
      <c r="J230" s="311"/>
      <c r="K230" s="78"/>
      <c r="L230" s="78"/>
      <c r="M230" s="78"/>
      <c r="N230" s="78"/>
      <c r="O230" s="78"/>
    </row>
    <row r="231" spans="1:15" s="9" customFormat="1" ht="15">
      <c r="A231" s="705"/>
      <c r="B231" s="691"/>
      <c r="C231" s="217" t="s">
        <v>73</v>
      </c>
      <c r="D231" s="17" t="s">
        <v>83</v>
      </c>
      <c r="E231" s="220" t="s">
        <v>75</v>
      </c>
      <c r="F231" s="68">
        <v>52</v>
      </c>
      <c r="G231" s="68">
        <v>100</v>
      </c>
      <c r="H231" s="68"/>
      <c r="I231" s="311"/>
      <c r="J231" s="311">
        <v>100</v>
      </c>
      <c r="K231" s="78"/>
      <c r="L231" s="78"/>
      <c r="M231" s="78"/>
      <c r="N231" s="78"/>
      <c r="O231" s="78"/>
    </row>
    <row r="232" spans="1:15" s="9" customFormat="1" ht="36" customHeight="1">
      <c r="A232" s="767" t="s">
        <v>280</v>
      </c>
      <c r="B232" s="749"/>
      <c r="C232" s="748" t="str">
        <f>'Додаток 2'!B92</f>
        <v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v>
      </c>
      <c r="D232" s="666"/>
      <c r="E232" s="666"/>
      <c r="F232" s="666"/>
      <c r="G232" s="666"/>
      <c r="H232" s="666"/>
      <c r="I232" s="666"/>
      <c r="J232" s="666"/>
      <c r="K232" s="78"/>
      <c r="L232" s="78"/>
      <c r="M232" s="78"/>
      <c r="N232" s="78"/>
      <c r="O232" s="78"/>
    </row>
    <row r="233" spans="1:15" s="9" customFormat="1" ht="15.75">
      <c r="A233" s="751"/>
      <c r="B233" s="701"/>
      <c r="C233" s="226" t="s">
        <v>12</v>
      </c>
      <c r="D233" s="14"/>
      <c r="E233" s="14"/>
      <c r="F233" s="240"/>
      <c r="G233" s="241"/>
      <c r="H233" s="241"/>
      <c r="I233" s="32"/>
      <c r="J233" s="32"/>
      <c r="K233" s="78"/>
      <c r="L233" s="78"/>
      <c r="M233" s="78"/>
      <c r="N233" s="78"/>
      <c r="O233" s="78"/>
    </row>
    <row r="234" spans="1:15" s="9" customFormat="1" ht="15.75">
      <c r="A234" s="751"/>
      <c r="B234" s="701"/>
      <c r="C234" s="264" t="s">
        <v>109</v>
      </c>
      <c r="D234" s="14" t="s">
        <v>13</v>
      </c>
      <c r="E234" s="14" t="s">
        <v>36</v>
      </c>
      <c r="F234" s="65"/>
      <c r="G234" s="65"/>
      <c r="H234" s="16"/>
      <c r="I234" s="311">
        <v>1</v>
      </c>
      <c r="J234" s="32"/>
      <c r="K234" s="78"/>
      <c r="L234" s="78"/>
      <c r="M234" s="78"/>
      <c r="N234" s="78"/>
      <c r="O234" s="78"/>
    </row>
    <row r="235" spans="1:15" s="9" customFormat="1" ht="15.75">
      <c r="A235" s="751"/>
      <c r="B235" s="701"/>
      <c r="C235" s="114" t="s">
        <v>85</v>
      </c>
      <c r="D235" s="14" t="s">
        <v>13</v>
      </c>
      <c r="E235" s="14" t="s">
        <v>38</v>
      </c>
      <c r="F235" s="123">
        <f>'Додаток 2'!K92</f>
        <v>0</v>
      </c>
      <c r="G235" s="123">
        <f>'Додаток 2'!L92</f>
        <v>0</v>
      </c>
      <c r="H235" s="123">
        <f>'Додаток 2'!M92</f>
        <v>0</v>
      </c>
      <c r="I235" s="123">
        <f>'Додаток 2'!N92</f>
        <v>0</v>
      </c>
      <c r="J235" s="123">
        <f>'Додаток 2'!O92</f>
        <v>200</v>
      </c>
      <c r="K235" s="78"/>
      <c r="L235" s="78"/>
      <c r="M235" s="78"/>
      <c r="N235" s="78"/>
      <c r="O235" s="78"/>
    </row>
    <row r="236" spans="1:15" s="9" customFormat="1" ht="15.75" customHeight="1">
      <c r="A236" s="751"/>
      <c r="B236" s="701"/>
      <c r="C236" s="471" t="s">
        <v>14</v>
      </c>
      <c r="D236" s="14"/>
      <c r="E236" s="14"/>
      <c r="F236" s="123"/>
      <c r="G236" s="123"/>
      <c r="H236" s="123"/>
      <c r="I236" s="123"/>
      <c r="J236" s="123"/>
      <c r="K236" s="78"/>
      <c r="L236" s="78"/>
      <c r="M236" s="78"/>
      <c r="N236" s="78"/>
      <c r="O236" s="78"/>
    </row>
    <row r="237" spans="1:15" s="9" customFormat="1" ht="15.75">
      <c r="A237" s="751"/>
      <c r="B237" s="701"/>
      <c r="C237" s="264" t="s">
        <v>92</v>
      </c>
      <c r="D237" s="19" t="s">
        <v>17</v>
      </c>
      <c r="E237" s="8" t="s">
        <v>36</v>
      </c>
      <c r="F237" s="21"/>
      <c r="G237" s="20"/>
      <c r="H237" s="21"/>
      <c r="I237" s="311"/>
      <c r="J237" s="311">
        <v>1</v>
      </c>
      <c r="K237" s="78"/>
      <c r="L237" s="78"/>
      <c r="M237" s="78"/>
      <c r="N237" s="78"/>
      <c r="O237" s="78"/>
    </row>
    <row r="238" spans="1:15" s="9" customFormat="1" ht="15.75">
      <c r="A238" s="751"/>
      <c r="B238" s="701"/>
      <c r="C238" s="471" t="s">
        <v>16</v>
      </c>
      <c r="D238" s="17"/>
      <c r="E238" s="8"/>
      <c r="F238" s="21"/>
      <c r="G238" s="21"/>
      <c r="H238" s="21"/>
      <c r="I238" s="21"/>
      <c r="J238" s="21"/>
      <c r="K238" s="78"/>
      <c r="L238" s="78"/>
      <c r="M238" s="78"/>
      <c r="N238" s="78"/>
      <c r="O238" s="78"/>
    </row>
    <row r="239" spans="1:15" s="9" customFormat="1" ht="15.75">
      <c r="A239" s="751"/>
      <c r="B239" s="701"/>
      <c r="C239" s="114" t="s">
        <v>79</v>
      </c>
      <c r="D239" s="14" t="s">
        <v>22</v>
      </c>
      <c r="E239" s="8" t="s">
        <v>18</v>
      </c>
      <c r="F239" s="23"/>
      <c r="G239" s="23"/>
      <c r="H239" s="21"/>
      <c r="I239" s="428"/>
      <c r="J239" s="428">
        <f>J235</f>
        <v>200</v>
      </c>
      <c r="K239" s="78"/>
      <c r="L239" s="78"/>
      <c r="M239" s="78"/>
      <c r="N239" s="78"/>
      <c r="O239" s="78"/>
    </row>
    <row r="240" spans="1:15" s="9" customFormat="1" ht="15.75">
      <c r="A240" s="751"/>
      <c r="B240" s="701"/>
      <c r="C240" s="471" t="s">
        <v>19</v>
      </c>
      <c r="D240" s="55"/>
      <c r="E240" s="72"/>
      <c r="F240" s="18"/>
      <c r="G240" s="18"/>
      <c r="H240" s="18"/>
      <c r="I240" s="311"/>
      <c r="J240" s="311"/>
      <c r="K240" s="78"/>
      <c r="L240" s="78"/>
      <c r="M240" s="78"/>
      <c r="N240" s="78"/>
      <c r="O240" s="78"/>
    </row>
    <row r="241" spans="1:15" s="9" customFormat="1" ht="15.75">
      <c r="A241" s="752"/>
      <c r="B241" s="702"/>
      <c r="C241" s="264" t="s">
        <v>80</v>
      </c>
      <c r="D241" s="208" t="s">
        <v>83</v>
      </c>
      <c r="E241" s="8" t="s">
        <v>75</v>
      </c>
      <c r="F241" s="55"/>
      <c r="G241" s="55"/>
      <c r="H241" s="55"/>
      <c r="I241" s="311"/>
      <c r="J241" s="311">
        <v>100</v>
      </c>
      <c r="K241" s="78"/>
      <c r="L241" s="78"/>
      <c r="M241" s="78"/>
      <c r="N241" s="78"/>
      <c r="O241" s="78"/>
    </row>
    <row r="242" spans="1:15" ht="36" customHeight="1">
      <c r="A242" s="723" t="s">
        <v>317</v>
      </c>
      <c r="B242" s="191"/>
      <c r="C242" s="727" t="str">
        <f>'Додаток 2'!B93</f>
        <v>Проектно-вишукувальні роботи "Реконструкція електричних мереж комунального закладу загальної середньої освіти № 2 Южненської міської ради Одеського району Одеської області, за адресою: просп. Миру, 18 м. Южне Одеської області"</v>
      </c>
      <c r="D242" s="727"/>
      <c r="E242" s="727"/>
      <c r="F242" s="727"/>
      <c r="G242" s="727"/>
      <c r="H242" s="727"/>
      <c r="I242" s="727"/>
      <c r="J242" s="727"/>
      <c r="K242"/>
      <c r="L242"/>
      <c r="M242"/>
      <c r="N242"/>
      <c r="O242"/>
    </row>
    <row r="243" spans="1:10" s="9" customFormat="1" ht="20.25" customHeight="1">
      <c r="A243" s="724"/>
      <c r="B243" s="212"/>
      <c r="C243" s="226" t="s">
        <v>12</v>
      </c>
      <c r="D243" s="14"/>
      <c r="E243" s="14"/>
      <c r="F243" s="179"/>
      <c r="G243" s="57"/>
      <c r="H243" s="57"/>
      <c r="I243" s="32"/>
      <c r="J243" s="32"/>
    </row>
    <row r="244" spans="1:10" s="9" customFormat="1" ht="17.25" customHeight="1">
      <c r="A244" s="724"/>
      <c r="B244" s="212"/>
      <c r="C244" s="72" t="s">
        <v>109</v>
      </c>
      <c r="D244" s="14" t="s">
        <v>13</v>
      </c>
      <c r="E244" s="14" t="s">
        <v>36</v>
      </c>
      <c r="F244" s="151"/>
      <c r="G244" s="70"/>
      <c r="H244" s="70"/>
      <c r="I244" s="32"/>
      <c r="J244" s="311">
        <v>1</v>
      </c>
    </row>
    <row r="245" spans="1:10" s="9" customFormat="1" ht="15.75" customHeight="1">
      <c r="A245" s="724"/>
      <c r="B245" s="212"/>
      <c r="C245" s="217" t="s">
        <v>85</v>
      </c>
      <c r="D245" s="14" t="s">
        <v>13</v>
      </c>
      <c r="E245" s="14" t="s">
        <v>38</v>
      </c>
      <c r="F245" s="70">
        <f>'Додаток 2'!K93</f>
        <v>0</v>
      </c>
      <c r="G245" s="70">
        <f>'Додаток 2'!L93</f>
        <v>0</v>
      </c>
      <c r="H245" s="70">
        <f>'Додаток 2'!M93</f>
        <v>0</v>
      </c>
      <c r="I245" s="70">
        <f>'Додаток 2'!N93</f>
        <v>0</v>
      </c>
      <c r="J245" s="70">
        <f>'Додаток 2'!O93</f>
        <v>500</v>
      </c>
    </row>
    <row r="246" spans="1:10" s="9" customFormat="1" ht="22.5" customHeight="1">
      <c r="A246" s="724"/>
      <c r="B246" s="212"/>
      <c r="C246" s="226" t="s">
        <v>14</v>
      </c>
      <c r="D246" s="14"/>
      <c r="E246" s="14"/>
      <c r="F246" s="151"/>
      <c r="G246" s="151"/>
      <c r="H246" s="151"/>
      <c r="I246" s="32"/>
      <c r="J246" s="311"/>
    </row>
    <row r="247" spans="1:10" s="9" customFormat="1" ht="16.5" customHeight="1">
      <c r="A247" s="724"/>
      <c r="B247" s="212"/>
      <c r="C247" s="72" t="s">
        <v>92</v>
      </c>
      <c r="D247" s="19" t="s">
        <v>17</v>
      </c>
      <c r="E247" s="8" t="s">
        <v>36</v>
      </c>
      <c r="F247" s="152"/>
      <c r="G247" s="152"/>
      <c r="H247" s="70"/>
      <c r="I247" s="32"/>
      <c r="J247" s="311">
        <v>1</v>
      </c>
    </row>
    <row r="248" spans="1:10" s="9" customFormat="1" ht="16.5" customHeight="1">
      <c r="A248" s="724"/>
      <c r="B248" s="212"/>
      <c r="C248" s="226" t="s">
        <v>16</v>
      </c>
      <c r="D248" s="17"/>
      <c r="E248" s="8"/>
      <c r="F248" s="70"/>
      <c r="G248" s="70"/>
      <c r="H248" s="70"/>
      <c r="I248" s="32"/>
      <c r="J248" s="311"/>
    </row>
    <row r="249" spans="1:10" s="9" customFormat="1" ht="15.75" customHeight="1">
      <c r="A249" s="724"/>
      <c r="B249" s="212"/>
      <c r="C249" s="217" t="s">
        <v>79</v>
      </c>
      <c r="D249" s="14" t="s">
        <v>22</v>
      </c>
      <c r="E249" s="8" t="s">
        <v>18</v>
      </c>
      <c r="F249" s="70"/>
      <c r="G249" s="70"/>
      <c r="H249" s="70"/>
      <c r="I249" s="70"/>
      <c r="J249" s="70">
        <f>J245/J247</f>
        <v>500</v>
      </c>
    </row>
    <row r="250" spans="1:11" s="9" customFormat="1" ht="20.25" customHeight="1">
      <c r="A250" s="724"/>
      <c r="B250" s="212"/>
      <c r="C250" s="226" t="s">
        <v>19</v>
      </c>
      <c r="D250" s="55"/>
      <c r="E250" s="72"/>
      <c r="F250" s="8"/>
      <c r="G250" s="8"/>
      <c r="H250" s="8"/>
      <c r="I250" s="32"/>
      <c r="J250" s="311"/>
      <c r="K250" s="229"/>
    </row>
    <row r="251" spans="1:11" s="9" customFormat="1" ht="20.25" customHeight="1">
      <c r="A251" s="724"/>
      <c r="B251" s="212"/>
      <c r="C251" s="72" t="s">
        <v>80</v>
      </c>
      <c r="D251" s="208" t="s">
        <v>83</v>
      </c>
      <c r="E251" s="8" t="s">
        <v>75</v>
      </c>
      <c r="F251" s="8"/>
      <c r="G251" s="8"/>
      <c r="H251" s="8"/>
      <c r="I251" s="32"/>
      <c r="J251" s="311">
        <v>100</v>
      </c>
      <c r="K251" s="229"/>
    </row>
    <row r="252" spans="1:15" ht="43.5" customHeight="1" hidden="1">
      <c r="A252" s="723" t="s">
        <v>192</v>
      </c>
      <c r="B252" s="258"/>
      <c r="C252" s="727" t="e">
        <f>'Додаток 2'!#REF!</f>
        <v>#REF!</v>
      </c>
      <c r="D252" s="727"/>
      <c r="E252" s="727"/>
      <c r="F252" s="727"/>
      <c r="G252" s="727"/>
      <c r="H252" s="727"/>
      <c r="I252" s="727"/>
      <c r="J252" s="727"/>
      <c r="K252"/>
      <c r="L252"/>
      <c r="M252"/>
      <c r="N252"/>
      <c r="O252"/>
    </row>
    <row r="253" spans="1:10" s="9" customFormat="1" ht="20.25" customHeight="1" hidden="1">
      <c r="A253" s="724"/>
      <c r="B253" s="212"/>
      <c r="C253" s="226" t="s">
        <v>12</v>
      </c>
      <c r="D253" s="14"/>
      <c r="E253" s="14"/>
      <c r="F253" s="179"/>
      <c r="G253" s="57"/>
      <c r="H253" s="57"/>
      <c r="I253" s="32"/>
      <c r="J253" s="32"/>
    </row>
    <row r="254" spans="1:10" s="9" customFormat="1" ht="17.25" customHeight="1" hidden="1">
      <c r="A254" s="724"/>
      <c r="B254" s="212"/>
      <c r="C254" s="72" t="s">
        <v>193</v>
      </c>
      <c r="D254" s="14" t="s">
        <v>13</v>
      </c>
      <c r="E254" s="14" t="s">
        <v>36</v>
      </c>
      <c r="F254" s="151"/>
      <c r="G254" s="151">
        <v>1</v>
      </c>
      <c r="H254" s="70"/>
      <c r="I254" s="32"/>
      <c r="J254" s="32"/>
    </row>
    <row r="255" spans="1:10" s="9" customFormat="1" ht="15.75" customHeight="1" hidden="1">
      <c r="A255" s="724"/>
      <c r="B255" s="212"/>
      <c r="C255" s="217" t="s">
        <v>85</v>
      </c>
      <c r="D255" s="14" t="s">
        <v>13</v>
      </c>
      <c r="E255" s="14" t="s">
        <v>38</v>
      </c>
      <c r="F255" s="70" t="e">
        <f>'Додаток 2'!#REF!</f>
        <v>#REF!</v>
      </c>
      <c r="G255" s="70" t="e">
        <f>'Додаток 2'!#REF!</f>
        <v>#REF!</v>
      </c>
      <c r="H255" s="70" t="e">
        <f>'Додаток 2'!#REF!</f>
        <v>#REF!</v>
      </c>
      <c r="I255" s="70" t="e">
        <f>'Додаток 2'!#REF!</f>
        <v>#REF!</v>
      </c>
      <c r="J255" s="70" t="e">
        <f>'Додаток 2'!#REF!</f>
        <v>#REF!</v>
      </c>
    </row>
    <row r="256" spans="1:10" s="9" customFormat="1" ht="22.5" customHeight="1" hidden="1">
      <c r="A256" s="724"/>
      <c r="B256" s="212"/>
      <c r="C256" s="226" t="s">
        <v>14</v>
      </c>
      <c r="D256" s="14"/>
      <c r="E256" s="14"/>
      <c r="F256" s="151"/>
      <c r="G256" s="151"/>
      <c r="H256" s="151"/>
      <c r="I256" s="32"/>
      <c r="J256" s="32"/>
    </row>
    <row r="257" spans="1:10" s="9" customFormat="1" ht="16.5" customHeight="1" hidden="1">
      <c r="A257" s="724"/>
      <c r="B257" s="212"/>
      <c r="C257" s="72" t="s">
        <v>194</v>
      </c>
      <c r="D257" s="19" t="s">
        <v>17</v>
      </c>
      <c r="E257" s="8" t="s">
        <v>36</v>
      </c>
      <c r="F257" s="152"/>
      <c r="G257" s="151">
        <v>1</v>
      </c>
      <c r="H257" s="70"/>
      <c r="I257" s="32"/>
      <c r="J257" s="32"/>
    </row>
    <row r="258" spans="1:10" s="9" customFormat="1" ht="16.5" customHeight="1" hidden="1">
      <c r="A258" s="724"/>
      <c r="B258" s="212"/>
      <c r="C258" s="226" t="s">
        <v>16</v>
      </c>
      <c r="D258" s="17"/>
      <c r="E258" s="8"/>
      <c r="F258" s="70"/>
      <c r="G258" s="70"/>
      <c r="H258" s="70"/>
      <c r="I258" s="32"/>
      <c r="J258" s="32"/>
    </row>
    <row r="259" spans="1:10" s="9" customFormat="1" ht="15.75" customHeight="1" hidden="1">
      <c r="A259" s="724"/>
      <c r="B259" s="212"/>
      <c r="C259" s="217" t="s">
        <v>195</v>
      </c>
      <c r="D259" s="14" t="s">
        <v>22</v>
      </c>
      <c r="E259" s="8" t="s">
        <v>18</v>
      </c>
      <c r="F259" s="70"/>
      <c r="G259" s="70" t="e">
        <f>G255/G257</f>
        <v>#REF!</v>
      </c>
      <c r="H259" s="70"/>
      <c r="I259" s="32"/>
      <c r="J259" s="32"/>
    </row>
    <row r="260" spans="1:11" s="9" customFormat="1" ht="20.25" customHeight="1" hidden="1">
      <c r="A260" s="724"/>
      <c r="B260" s="212"/>
      <c r="C260" s="226" t="s">
        <v>19</v>
      </c>
      <c r="D260" s="55"/>
      <c r="E260" s="72"/>
      <c r="F260" s="8"/>
      <c r="G260" s="8"/>
      <c r="H260" s="8"/>
      <c r="I260" s="32"/>
      <c r="J260" s="32"/>
      <c r="K260" s="229"/>
    </row>
    <row r="261" spans="1:11" s="9" customFormat="1" ht="20.25" customHeight="1" hidden="1">
      <c r="A261" s="724"/>
      <c r="B261" s="212"/>
      <c r="C261" s="72" t="s">
        <v>80</v>
      </c>
      <c r="D261" s="208" t="s">
        <v>83</v>
      </c>
      <c r="E261" s="8" t="s">
        <v>75</v>
      </c>
      <c r="F261" s="8"/>
      <c r="G261" s="8">
        <v>100</v>
      </c>
      <c r="H261" s="8"/>
      <c r="I261" s="32"/>
      <c r="J261" s="32"/>
      <c r="K261" s="229"/>
    </row>
    <row r="262" spans="1:19" ht="21.75" customHeight="1">
      <c r="A262" s="156" t="s">
        <v>47</v>
      </c>
      <c r="B262" s="759" t="str">
        <f>'Додаток 2'!B94</f>
        <v>АШГ</v>
      </c>
      <c r="C262" s="671"/>
      <c r="D262" s="320"/>
      <c r="E262" s="320"/>
      <c r="F262" s="322">
        <f>F266</f>
        <v>0</v>
      </c>
      <c r="G262" s="322">
        <f>G266</f>
        <v>48.43869</v>
      </c>
      <c r="H262" s="322">
        <f>H266</f>
        <v>0</v>
      </c>
      <c r="I262" s="322">
        <f>I266</f>
        <v>2658.272</v>
      </c>
      <c r="J262" s="322">
        <f>J266</f>
        <v>0</v>
      </c>
      <c r="K262" s="78"/>
      <c r="L262" s="78"/>
      <c r="M262" s="78"/>
      <c r="N262" s="78"/>
      <c r="Q262" s="200">
        <f>F262+G262+H262</f>
        <v>48.43869</v>
      </c>
      <c r="S262" s="199">
        <f>Q262-'Додаток 2'!J94</f>
        <v>-2658.272</v>
      </c>
    </row>
    <row r="263" spans="1:18" ht="40.5" customHeight="1">
      <c r="A263" s="763" t="s">
        <v>281</v>
      </c>
      <c r="B263" s="739"/>
      <c r="C263" s="666" t="str">
        <f>'Додаток 2'!B95</f>
        <v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області, за адресою вул. Хіміків, 10-А м. Южного Одеської області, в т.ч.:</v>
      </c>
      <c r="D263" s="666"/>
      <c r="E263" s="666"/>
      <c r="F263" s="666"/>
      <c r="G263" s="666"/>
      <c r="H263" s="666"/>
      <c r="I263" s="666"/>
      <c r="J263" s="666"/>
      <c r="P263" s="6"/>
      <c r="R263" s="112"/>
    </row>
    <row r="264" spans="1:10" ht="21" customHeight="1">
      <c r="A264" s="763"/>
      <c r="B264" s="740"/>
      <c r="C264" s="41" t="s">
        <v>12</v>
      </c>
      <c r="D264" s="764" t="s">
        <v>81</v>
      </c>
      <c r="E264" s="669" t="s">
        <v>34</v>
      </c>
      <c r="F264" s="57"/>
      <c r="G264" s="65"/>
      <c r="H264" s="57"/>
      <c r="I264" s="86"/>
      <c r="J264" s="86"/>
    </row>
    <row r="265" spans="1:10" ht="24" customHeight="1">
      <c r="A265" s="763"/>
      <c r="B265" s="740"/>
      <c r="C265" s="42" t="s">
        <v>178</v>
      </c>
      <c r="D265" s="764"/>
      <c r="E265" s="669"/>
      <c r="F265" s="145"/>
      <c r="G265" s="65"/>
      <c r="H265" s="65"/>
      <c r="I265" s="318">
        <v>588</v>
      </c>
      <c r="J265" s="86"/>
    </row>
    <row r="266" spans="1:10" ht="18.75" customHeight="1">
      <c r="A266" s="763"/>
      <c r="B266" s="740"/>
      <c r="C266" s="64" t="s">
        <v>77</v>
      </c>
      <c r="D266" s="74" t="s">
        <v>13</v>
      </c>
      <c r="E266" s="34" t="s">
        <v>38</v>
      </c>
      <c r="F266" s="57">
        <f>'Додаток 2'!K95</f>
        <v>0</v>
      </c>
      <c r="G266" s="57">
        <f>'Додаток 2'!L95</f>
        <v>48.43869</v>
      </c>
      <c r="H266" s="57">
        <f>'Додаток 2'!M95</f>
        <v>0</v>
      </c>
      <c r="I266" s="57">
        <f>'Додаток 2'!N95</f>
        <v>2658.272</v>
      </c>
      <c r="J266" s="57">
        <f>'Додаток 2'!O95</f>
        <v>0</v>
      </c>
    </row>
    <row r="267" spans="1:10" ht="20.25" customHeight="1">
      <c r="A267" s="763"/>
      <c r="B267" s="740"/>
      <c r="C267" s="136" t="str">
        <f>'Додаток 2'!B96</f>
        <v>проектно-вишукувальні роботи</v>
      </c>
      <c r="D267" s="74" t="s">
        <v>13</v>
      </c>
      <c r="E267" s="34" t="s">
        <v>38</v>
      </c>
      <c r="F267" s="57">
        <f>'Додаток 2'!K96</f>
        <v>0</v>
      </c>
      <c r="G267" s="57">
        <f>'Додаток 2'!L96</f>
        <v>48.43869</v>
      </c>
      <c r="H267" s="57">
        <f>'Додаток 2'!M96</f>
        <v>0</v>
      </c>
      <c r="I267" s="57">
        <f>'Додаток 2'!N96</f>
        <v>0</v>
      </c>
      <c r="J267" s="57">
        <f>'Додаток 2'!O96</f>
        <v>0</v>
      </c>
    </row>
    <row r="268" spans="1:10" ht="20.25" customHeight="1">
      <c r="A268" s="763"/>
      <c r="B268" s="740"/>
      <c r="C268" s="136" t="str">
        <f>'Додаток 2'!B97</f>
        <v>коригування проектно-вишукувальної документації</v>
      </c>
      <c r="D268" s="74" t="s">
        <v>13</v>
      </c>
      <c r="E268" s="34" t="s">
        <v>38</v>
      </c>
      <c r="F268" s="57">
        <f>'Додаток 2'!K97</f>
        <v>0</v>
      </c>
      <c r="G268" s="57">
        <f>'Додаток 2'!L97</f>
        <v>0</v>
      </c>
      <c r="H268" s="57">
        <f>'Додаток 2'!M97</f>
        <v>0</v>
      </c>
      <c r="I268" s="57">
        <f>'Додаток 2'!N97</f>
        <v>68.893</v>
      </c>
      <c r="J268" s="57">
        <f>'Додаток 2'!O97</f>
        <v>0</v>
      </c>
    </row>
    <row r="269" spans="1:10" ht="19.5" customHeight="1">
      <c r="A269" s="763"/>
      <c r="B269" s="740"/>
      <c r="C269" s="87" t="s">
        <v>14</v>
      </c>
      <c r="D269" s="74"/>
      <c r="E269" s="34"/>
      <c r="F269" s="21"/>
      <c r="G269" s="21"/>
      <c r="H269" s="21"/>
      <c r="I269" s="318"/>
      <c r="J269" s="86"/>
    </row>
    <row r="270" spans="1:10" ht="20.25" customHeight="1">
      <c r="A270" s="763"/>
      <c r="B270" s="740"/>
      <c r="C270" s="42" t="s">
        <v>179</v>
      </c>
      <c r="D270" s="214" t="s">
        <v>15</v>
      </c>
      <c r="E270" s="34" t="s">
        <v>34</v>
      </c>
      <c r="F270" s="22"/>
      <c r="G270" s="21"/>
      <c r="H270" s="21"/>
      <c r="I270" s="21">
        <v>588</v>
      </c>
      <c r="J270" s="86"/>
    </row>
    <row r="271" spans="1:10" ht="15.75">
      <c r="A271" s="763"/>
      <c r="B271" s="740"/>
      <c r="C271" s="41" t="s">
        <v>16</v>
      </c>
      <c r="D271" s="323"/>
      <c r="E271" s="58"/>
      <c r="F271" s="18"/>
      <c r="G271" s="18"/>
      <c r="H271" s="18"/>
      <c r="I271" s="318"/>
      <c r="J271" s="86"/>
    </row>
    <row r="272" spans="1:10" ht="15.75">
      <c r="A272" s="763"/>
      <c r="B272" s="740"/>
      <c r="C272" s="82" t="s">
        <v>33</v>
      </c>
      <c r="D272" s="83" t="s">
        <v>17</v>
      </c>
      <c r="E272" s="34" t="s">
        <v>21</v>
      </c>
      <c r="F272" s="180"/>
      <c r="G272" s="57"/>
      <c r="H272" s="118"/>
      <c r="I272" s="381">
        <f>I266/I270</f>
        <v>4.52087074829932</v>
      </c>
      <c r="J272" s="86"/>
    </row>
    <row r="273" spans="1:10" ht="18.75" customHeight="1">
      <c r="A273" s="763"/>
      <c r="B273" s="740"/>
      <c r="C273" s="41" t="s">
        <v>19</v>
      </c>
      <c r="D273" s="83"/>
      <c r="E273" s="34"/>
      <c r="F273" s="55"/>
      <c r="G273" s="219"/>
      <c r="H273" s="55"/>
      <c r="I273" s="318"/>
      <c r="J273" s="86"/>
    </row>
    <row r="274" spans="1:10" ht="15.75">
      <c r="A274" s="763"/>
      <c r="B274" s="741"/>
      <c r="C274" s="42" t="s">
        <v>73</v>
      </c>
      <c r="D274" s="54" t="s">
        <v>74</v>
      </c>
      <c r="E274" s="61" t="s">
        <v>75</v>
      </c>
      <c r="F274" s="14"/>
      <c r="G274" s="145">
        <f>G266/2165*100</f>
        <v>2.2373528868360277</v>
      </c>
      <c r="H274" s="175"/>
      <c r="I274" s="318">
        <v>100</v>
      </c>
      <c r="J274" s="86"/>
    </row>
    <row r="275" spans="1:19" ht="25.5" customHeight="1">
      <c r="A275" s="44" t="s">
        <v>48</v>
      </c>
      <c r="B275" s="658" t="str">
        <f>'Додаток 2'!B98</f>
        <v>Ліцей ім. В.Чорновола</v>
      </c>
      <c r="C275" s="659"/>
      <c r="D275" s="320"/>
      <c r="E275" s="320"/>
      <c r="F275" s="322">
        <f>F279</f>
        <v>0</v>
      </c>
      <c r="G275" s="322">
        <f>G279</f>
        <v>0</v>
      </c>
      <c r="H275" s="322">
        <f>H279</f>
        <v>310</v>
      </c>
      <c r="I275" s="322">
        <f>I279</f>
        <v>307.755</v>
      </c>
      <c r="J275" s="322">
        <f>J279</f>
        <v>0</v>
      </c>
      <c r="Q275" s="200">
        <f>F275+G275+H275</f>
        <v>310</v>
      </c>
      <c r="S275" s="199">
        <f>Q275-'Додаток 2'!J98</f>
        <v>-307.755</v>
      </c>
    </row>
    <row r="276" spans="1:18" ht="39" customHeight="1">
      <c r="A276" s="705" t="s">
        <v>282</v>
      </c>
      <c r="B276" s="760"/>
      <c r="C276" s="666" t="str">
        <f>'Додаток 2'!B99</f>
        <v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 </v>
      </c>
      <c r="D276" s="666"/>
      <c r="E276" s="666"/>
      <c r="F276" s="666"/>
      <c r="G276" s="666"/>
      <c r="H276" s="666"/>
      <c r="I276" s="666"/>
      <c r="J276" s="666"/>
      <c r="P276" s="5"/>
      <c r="R276" s="112"/>
    </row>
    <row r="277" spans="1:16" ht="17.25" customHeight="1">
      <c r="A277" s="688"/>
      <c r="B277" s="761"/>
      <c r="C277" s="41" t="s">
        <v>12</v>
      </c>
      <c r="D277" s="307"/>
      <c r="E277" s="307"/>
      <c r="F277" s="663"/>
      <c r="G277" s="663"/>
      <c r="H277" s="663">
        <v>1</v>
      </c>
      <c r="I277" s="667">
        <v>1</v>
      </c>
      <c r="J277" s="667"/>
      <c r="P277" s="5"/>
    </row>
    <row r="278" spans="1:16" ht="22.5" customHeight="1">
      <c r="A278" s="688"/>
      <c r="B278" s="761"/>
      <c r="C278" s="115" t="s">
        <v>78</v>
      </c>
      <c r="D278" s="137" t="s">
        <v>93</v>
      </c>
      <c r="E278" s="14" t="s">
        <v>36</v>
      </c>
      <c r="F278" s="663"/>
      <c r="G278" s="663"/>
      <c r="H278" s="663"/>
      <c r="I278" s="668"/>
      <c r="J278" s="668"/>
      <c r="P278" s="5"/>
    </row>
    <row r="279" spans="1:10" ht="24" customHeight="1">
      <c r="A279" s="688"/>
      <c r="B279" s="761"/>
      <c r="C279" s="264" t="s">
        <v>85</v>
      </c>
      <c r="D279" s="34" t="s">
        <v>13</v>
      </c>
      <c r="E279" s="34" t="s">
        <v>10</v>
      </c>
      <c r="F279" s="123">
        <f>'Додаток 2'!K99</f>
        <v>0</v>
      </c>
      <c r="G279" s="123">
        <f>'Додаток 2'!L99</f>
        <v>0</v>
      </c>
      <c r="H279" s="123">
        <f>'Додаток 2'!M99</f>
        <v>310</v>
      </c>
      <c r="I279" s="123">
        <f>'Додаток 2'!N99</f>
        <v>307.755</v>
      </c>
      <c r="J279" s="123">
        <f>'Додаток 2'!O99</f>
        <v>0</v>
      </c>
    </row>
    <row r="280" spans="1:10" ht="24" customHeight="1">
      <c r="A280" s="688"/>
      <c r="B280" s="761"/>
      <c r="C280" s="264" t="str">
        <f>'Додаток 2'!B100</f>
        <v>(на погашення кредиторської заборгованості 307,75442 грн. станом на 01.01.23 р.)</v>
      </c>
      <c r="D280" s="34" t="s">
        <v>289</v>
      </c>
      <c r="E280" s="34" t="s">
        <v>10</v>
      </c>
      <c r="F280" s="123">
        <f>'Додаток 2'!K100</f>
        <v>0</v>
      </c>
      <c r="G280" s="123">
        <f>'Додаток 2'!L100</f>
        <v>0</v>
      </c>
      <c r="H280" s="123">
        <f>'Додаток 2'!M100</f>
        <v>0</v>
      </c>
      <c r="I280" s="123">
        <f>'Додаток 2'!N100</f>
        <v>307.755</v>
      </c>
      <c r="J280" s="123">
        <f>'Додаток 2'!O100</f>
        <v>0</v>
      </c>
    </row>
    <row r="281" spans="1:10" ht="18.75" customHeight="1">
      <c r="A281" s="688"/>
      <c r="B281" s="761"/>
      <c r="C281" s="41" t="s">
        <v>14</v>
      </c>
      <c r="D281" s="34"/>
      <c r="E281" s="34"/>
      <c r="F281" s="662"/>
      <c r="G281" s="662"/>
      <c r="H281" s="662">
        <v>1</v>
      </c>
      <c r="I281" s="667">
        <v>1</v>
      </c>
      <c r="J281" s="667"/>
    </row>
    <row r="282" spans="1:10" ht="15">
      <c r="A282" s="688"/>
      <c r="B282" s="761"/>
      <c r="C282" s="116" t="s">
        <v>92</v>
      </c>
      <c r="D282" s="14" t="s">
        <v>83</v>
      </c>
      <c r="E282" s="14" t="s">
        <v>39</v>
      </c>
      <c r="F282" s="662"/>
      <c r="G282" s="662"/>
      <c r="H282" s="662"/>
      <c r="I282" s="668"/>
      <c r="J282" s="668"/>
    </row>
    <row r="283" spans="1:10" ht="16.5" customHeight="1">
      <c r="A283" s="688"/>
      <c r="B283" s="761"/>
      <c r="C283" s="41" t="s">
        <v>16</v>
      </c>
      <c r="D283" s="665" t="s">
        <v>17</v>
      </c>
      <c r="E283" s="669" t="s">
        <v>18</v>
      </c>
      <c r="F283" s="22"/>
      <c r="G283" s="664">
        <f>G279</f>
        <v>0</v>
      </c>
      <c r="H283" s="664">
        <f>H279</f>
        <v>310</v>
      </c>
      <c r="I283" s="664">
        <f>I279</f>
        <v>307.755</v>
      </c>
      <c r="J283" s="667"/>
    </row>
    <row r="284" spans="1:10" ht="15">
      <c r="A284" s="688"/>
      <c r="B284" s="761"/>
      <c r="C284" s="67" t="s">
        <v>86</v>
      </c>
      <c r="D284" s="665"/>
      <c r="E284" s="698"/>
      <c r="F284" s="22"/>
      <c r="G284" s="664"/>
      <c r="H284" s="664"/>
      <c r="I284" s="664"/>
      <c r="J284" s="668"/>
    </row>
    <row r="285" spans="1:10" ht="18.75" customHeight="1" hidden="1">
      <c r="A285" s="688"/>
      <c r="B285" s="761"/>
      <c r="C285" s="41" t="s">
        <v>19</v>
      </c>
      <c r="D285" s="53"/>
      <c r="E285" s="53"/>
      <c r="F285" s="118"/>
      <c r="G285" s="118"/>
      <c r="H285" s="118"/>
      <c r="I285" s="318"/>
      <c r="J285" s="318"/>
    </row>
    <row r="286" spans="1:10" ht="18.75" customHeight="1">
      <c r="A286" s="688"/>
      <c r="B286" s="762"/>
      <c r="C286" s="42" t="s">
        <v>80</v>
      </c>
      <c r="D286" s="35" t="s">
        <v>83</v>
      </c>
      <c r="E286" s="63" t="s">
        <v>75</v>
      </c>
      <c r="F286" s="68"/>
      <c r="G286" s="68"/>
      <c r="H286" s="68">
        <v>10.7</v>
      </c>
      <c r="I286" s="318">
        <v>100</v>
      </c>
      <c r="J286" s="318"/>
    </row>
    <row r="287" spans="1:19" ht="20.25" customHeight="1">
      <c r="A287" s="44" t="s">
        <v>35</v>
      </c>
      <c r="B287" s="672" t="str">
        <f>'Додаток 2'!B101</f>
        <v>Сичавська гімназія</v>
      </c>
      <c r="C287" s="673"/>
      <c r="D287" s="320"/>
      <c r="E287" s="320"/>
      <c r="F287" s="322">
        <f>F291</f>
        <v>0</v>
      </c>
      <c r="G287" s="322">
        <f>G291</f>
        <v>0</v>
      </c>
      <c r="H287" s="322">
        <f>H291</f>
        <v>0</v>
      </c>
      <c r="I287" s="322">
        <f>I291</f>
        <v>0</v>
      </c>
      <c r="J287" s="322">
        <f>J291</f>
        <v>2175</v>
      </c>
      <c r="Q287" s="200">
        <f>F287+G287+H287</f>
        <v>0</v>
      </c>
      <c r="S287" s="199" t="e">
        <f>Q287-'Додаток 2'!#REF!</f>
        <v>#REF!</v>
      </c>
    </row>
    <row r="288" spans="1:18" ht="33" customHeight="1">
      <c r="A288" s="705" t="s">
        <v>216</v>
      </c>
      <c r="B288" s="768"/>
      <c r="C288" s="666" t="str">
        <f>'Додаток 2'!B102</f>
        <v>Капітальний ремонт санвузлів Сичавського комунального закладу загальної середньої освіти Южненської міської ради Одеського району Одеської області, за адресою: вул. Цвєтаєва, 1Д, с. Сичавка, Лиманського району Одеської області, у т.ч.:</v>
      </c>
      <c r="D288" s="666"/>
      <c r="E288" s="666"/>
      <c r="F288" s="666"/>
      <c r="G288" s="666"/>
      <c r="H288" s="666"/>
      <c r="I288" s="666"/>
      <c r="J288" s="666"/>
      <c r="R288" s="112"/>
    </row>
    <row r="289" spans="1:10" ht="16.5" customHeight="1">
      <c r="A289" s="688"/>
      <c r="B289" s="769"/>
      <c r="C289" s="41" t="s">
        <v>12</v>
      </c>
      <c r="D289" s="669" t="s">
        <v>81</v>
      </c>
      <c r="E289" s="669" t="s">
        <v>36</v>
      </c>
      <c r="F289" s="675"/>
      <c r="G289" s="675"/>
      <c r="H289" s="663"/>
      <c r="I289" s="660"/>
      <c r="J289" s="667">
        <v>4</v>
      </c>
    </row>
    <row r="290" spans="1:10" ht="20.25" customHeight="1">
      <c r="A290" s="688"/>
      <c r="B290" s="769"/>
      <c r="C290" s="42" t="s">
        <v>218</v>
      </c>
      <c r="D290" s="674"/>
      <c r="E290" s="674"/>
      <c r="F290" s="675"/>
      <c r="G290" s="675"/>
      <c r="H290" s="663"/>
      <c r="I290" s="661"/>
      <c r="J290" s="668"/>
    </row>
    <row r="291" spans="1:10" ht="19.5" customHeight="1">
      <c r="A291" s="688"/>
      <c r="B291" s="769"/>
      <c r="C291" s="75" t="s">
        <v>104</v>
      </c>
      <c r="D291" s="34" t="s">
        <v>13</v>
      </c>
      <c r="E291" s="34" t="s">
        <v>38</v>
      </c>
      <c r="F291" s="57">
        <f>'Додаток 2'!K102</f>
        <v>0</v>
      </c>
      <c r="G291" s="57">
        <f>'Додаток 2'!L102</f>
        <v>0</v>
      </c>
      <c r="H291" s="57">
        <f>'Додаток 2'!M102</f>
        <v>0</v>
      </c>
      <c r="I291" s="70">
        <f>'Додаток 2'!N102</f>
        <v>0</v>
      </c>
      <c r="J291" s="57">
        <f>'Додаток 2'!O102</f>
        <v>2175</v>
      </c>
    </row>
    <row r="292" spans="1:10" ht="20.25" customHeight="1">
      <c r="A292" s="688"/>
      <c r="B292" s="769"/>
      <c r="C292" s="136" t="s">
        <v>172</v>
      </c>
      <c r="D292" s="34" t="s">
        <v>13</v>
      </c>
      <c r="E292" s="34" t="s">
        <v>38</v>
      </c>
      <c r="F292" s="57">
        <f>'Додаток 2'!K103</f>
        <v>0</v>
      </c>
      <c r="G292" s="57">
        <f>'Додаток 2'!L103</f>
        <v>0</v>
      </c>
      <c r="H292" s="57">
        <f>'Додаток 2'!M103</f>
        <v>0</v>
      </c>
      <c r="I292" s="70">
        <f>'Додаток 2'!N103</f>
        <v>0</v>
      </c>
      <c r="J292" s="57">
        <f>'Додаток 2'!O103</f>
        <v>75</v>
      </c>
    </row>
    <row r="293" spans="1:10" ht="16.5" customHeight="1">
      <c r="A293" s="688"/>
      <c r="B293" s="769"/>
      <c r="C293" s="41" t="s">
        <v>14</v>
      </c>
      <c r="D293" s="38"/>
      <c r="E293" s="34"/>
      <c r="F293" s="57"/>
      <c r="G293" s="21"/>
      <c r="H293" s="21"/>
      <c r="I293" s="327"/>
      <c r="J293" s="318"/>
    </row>
    <row r="294" spans="1:10" ht="19.5" customHeight="1">
      <c r="A294" s="688"/>
      <c r="B294" s="769"/>
      <c r="C294" s="64" t="s">
        <v>219</v>
      </c>
      <c r="D294" s="19" t="s">
        <v>15</v>
      </c>
      <c r="E294" s="34" t="s">
        <v>36</v>
      </c>
      <c r="F294" s="23"/>
      <c r="G294" s="23"/>
      <c r="H294" s="21"/>
      <c r="I294" s="328"/>
      <c r="J294" s="318">
        <v>4</v>
      </c>
    </row>
    <row r="295" spans="1:10" ht="16.5" customHeight="1">
      <c r="A295" s="688"/>
      <c r="B295" s="769"/>
      <c r="C295" s="41" t="s">
        <v>16</v>
      </c>
      <c r="D295" s="86"/>
      <c r="E295" s="86"/>
      <c r="F295" s="23"/>
      <c r="G295" s="23"/>
      <c r="H295" s="22"/>
      <c r="I295" s="327"/>
      <c r="J295" s="318"/>
    </row>
    <row r="296" spans="1:10" ht="15.75" customHeight="1">
      <c r="A296" s="688"/>
      <c r="B296" s="769"/>
      <c r="C296" s="64" t="s">
        <v>220</v>
      </c>
      <c r="D296" s="120" t="s">
        <v>17</v>
      </c>
      <c r="E296" s="307" t="s">
        <v>217</v>
      </c>
      <c r="F296" s="18"/>
      <c r="G296" s="18"/>
      <c r="H296" s="18"/>
      <c r="I296" s="18"/>
      <c r="J296" s="18">
        <f>J291/J294</f>
        <v>543.75</v>
      </c>
    </row>
    <row r="297" spans="1:10" ht="16.5" customHeight="1">
      <c r="A297" s="688"/>
      <c r="B297" s="769"/>
      <c r="C297" s="41" t="s">
        <v>19</v>
      </c>
      <c r="D297" s="53"/>
      <c r="E297" s="53"/>
      <c r="F297" s="55"/>
      <c r="G297" s="55"/>
      <c r="H297" s="55"/>
      <c r="I297" s="327"/>
      <c r="J297" s="318"/>
    </row>
    <row r="298" spans="1:10" ht="19.5" customHeight="1">
      <c r="A298" s="688"/>
      <c r="B298" s="770"/>
      <c r="C298" s="42" t="s">
        <v>221</v>
      </c>
      <c r="D298" s="35" t="s">
        <v>83</v>
      </c>
      <c r="E298" s="63" t="s">
        <v>75</v>
      </c>
      <c r="F298" s="68"/>
      <c r="G298" s="68"/>
      <c r="H298" s="14"/>
      <c r="I298" s="328"/>
      <c r="J298" s="318">
        <v>100</v>
      </c>
    </row>
    <row r="299" spans="1:19" ht="21" customHeight="1">
      <c r="A299" s="43" t="s">
        <v>67</v>
      </c>
      <c r="B299" s="670" t="str">
        <f>'Додаток 2'!B104:I104</f>
        <v>Заклади дошкільної освіти</v>
      </c>
      <c r="C299" s="671"/>
      <c r="D299" s="324"/>
      <c r="E299" s="324"/>
      <c r="F299" s="321">
        <f>F300+F313+F329</f>
        <v>0</v>
      </c>
      <c r="G299" s="321">
        <f>G300+G313+G329</f>
        <v>1192.75125</v>
      </c>
      <c r="H299" s="321">
        <f>H300+H313+H329</f>
        <v>2178.4809999999998</v>
      </c>
      <c r="I299" s="321">
        <f>I300+I313+I329</f>
        <v>7590.784</v>
      </c>
      <c r="J299" s="321">
        <f>J300+J313+J329</f>
        <v>0</v>
      </c>
      <c r="Q299" s="200">
        <f>F299+G299+H299</f>
        <v>3371.23225</v>
      </c>
      <c r="S299" s="199">
        <f>Q299-'Додаток 2'!J104</f>
        <v>-7590.783999999999</v>
      </c>
    </row>
    <row r="300" spans="1:19" ht="19.5" customHeight="1">
      <c r="A300" s="43" t="s">
        <v>149</v>
      </c>
      <c r="B300" s="709" t="s">
        <v>96</v>
      </c>
      <c r="C300" s="157" t="str">
        <f>'Додаток 2'!B105</f>
        <v>ЗДО №1 </v>
      </c>
      <c r="D300" s="37"/>
      <c r="E300" s="37"/>
      <c r="F300" s="158">
        <f>F304</f>
        <v>0</v>
      </c>
      <c r="G300" s="158">
        <f>G304</f>
        <v>1084.994</v>
      </c>
      <c r="H300" s="158">
        <f>H304</f>
        <v>2178.4809999999998</v>
      </c>
      <c r="I300" s="158">
        <f>I304</f>
        <v>0</v>
      </c>
      <c r="J300" s="158">
        <f>J304</f>
        <v>0</v>
      </c>
      <c r="Q300" s="200">
        <f>F300+G300+H300</f>
        <v>3263.4749999999995</v>
      </c>
      <c r="S300" s="199">
        <f>Q300-'Додаток 2'!J105</f>
        <v>0</v>
      </c>
    </row>
    <row r="301" spans="1:18" ht="45.75" customHeight="1">
      <c r="A301" s="705" t="s">
        <v>286</v>
      </c>
      <c r="B301" s="710"/>
      <c r="C301" s="666" t="str">
        <f>'Додаток 2'!B106</f>
        <v>Капітальний ремонт елементів благоустрою прилеглої території комунального закладу дошкільної освіти (ясла-садок) №1 «Золота рибка» комбінованого типу Южненської міської ради Одеського району Одеської області, за адресою: вул. Будівельників, 5 м. Южного Одеської області, в т.ч.</v>
      </c>
      <c r="D301" s="666"/>
      <c r="E301" s="666"/>
      <c r="F301" s="666"/>
      <c r="G301" s="666"/>
      <c r="H301" s="666"/>
      <c r="I301" s="666"/>
      <c r="J301" s="666"/>
      <c r="P301" s="6"/>
      <c r="R301" s="112"/>
    </row>
    <row r="302" spans="1:16" ht="15.75">
      <c r="A302" s="688"/>
      <c r="B302" s="710"/>
      <c r="C302" s="41" t="s">
        <v>12</v>
      </c>
      <c r="D302" s="669" t="s">
        <v>81</v>
      </c>
      <c r="E302" s="669" t="s">
        <v>23</v>
      </c>
      <c r="F302" s="675"/>
      <c r="G302" s="675">
        <v>830</v>
      </c>
      <c r="H302" s="675">
        <v>976.1</v>
      </c>
      <c r="I302" s="667"/>
      <c r="J302" s="479"/>
      <c r="P302" s="6"/>
    </row>
    <row r="303" spans="1:16" ht="21.75" customHeight="1">
      <c r="A303" s="688"/>
      <c r="B303" s="710"/>
      <c r="C303" s="82" t="s">
        <v>169</v>
      </c>
      <c r="D303" s="669"/>
      <c r="E303" s="669"/>
      <c r="F303" s="676"/>
      <c r="G303" s="676"/>
      <c r="H303" s="675"/>
      <c r="I303" s="668"/>
      <c r="J303" s="480"/>
      <c r="P303" s="6"/>
    </row>
    <row r="304" spans="1:10" ht="15.75">
      <c r="A304" s="688"/>
      <c r="B304" s="710"/>
      <c r="C304" s="64" t="s">
        <v>77</v>
      </c>
      <c r="D304" s="34" t="s">
        <v>13</v>
      </c>
      <c r="E304" s="34" t="s">
        <v>38</v>
      </c>
      <c r="F304" s="57">
        <f>'Додаток 2'!K106</f>
        <v>0</v>
      </c>
      <c r="G304" s="57">
        <f>'Додаток 2'!L106</f>
        <v>1084.994</v>
      </c>
      <c r="H304" s="57">
        <f>'Додаток 2'!M106</f>
        <v>2178.4809999999998</v>
      </c>
      <c r="I304" s="57">
        <f>'Додаток 2'!N106</f>
        <v>0</v>
      </c>
      <c r="J304" s="57">
        <f>'Додаток 2'!O106</f>
        <v>0</v>
      </c>
    </row>
    <row r="305" spans="1:10" ht="15.75">
      <c r="A305" s="688"/>
      <c r="B305" s="710"/>
      <c r="C305" s="136" t="s">
        <v>172</v>
      </c>
      <c r="D305" s="34" t="s">
        <v>13</v>
      </c>
      <c r="E305" s="34" t="s">
        <v>38</v>
      </c>
      <c r="F305" s="57">
        <f>'Додаток 2'!K107</f>
        <v>0</v>
      </c>
      <c r="G305" s="57">
        <f>'Додаток 2'!L107</f>
        <v>49.789</v>
      </c>
      <c r="H305" s="57">
        <f>'Додаток 2'!M107</f>
        <v>0</v>
      </c>
      <c r="I305" s="57">
        <f>'Додаток 2'!N107</f>
        <v>0</v>
      </c>
      <c r="J305" s="57">
        <f>'Додаток 2'!O107</f>
        <v>0</v>
      </c>
    </row>
    <row r="306" spans="1:10" ht="15.75">
      <c r="A306" s="688"/>
      <c r="B306" s="710"/>
      <c r="C306" s="136" t="str">
        <f>'Додаток 2'!B108</f>
        <v>коригування проектно-вишукувальної документації</v>
      </c>
      <c r="D306" s="34" t="s">
        <v>13</v>
      </c>
      <c r="E306" s="34" t="s">
        <v>38</v>
      </c>
      <c r="F306" s="57">
        <f>'Додаток 2'!K108</f>
        <v>0</v>
      </c>
      <c r="G306" s="57">
        <f>'Додаток 2'!L108</f>
        <v>0</v>
      </c>
      <c r="H306" s="57">
        <f>'Додаток 2'!M108</f>
        <v>60.087</v>
      </c>
      <c r="I306" s="57">
        <f>'Додаток 2'!N108</f>
        <v>0</v>
      </c>
      <c r="J306" s="57">
        <f>'Додаток 2'!O108</f>
        <v>0</v>
      </c>
    </row>
    <row r="307" spans="1:10" ht="17.25" customHeight="1">
      <c r="A307" s="688"/>
      <c r="B307" s="710"/>
      <c r="C307" s="41" t="s">
        <v>14</v>
      </c>
      <c r="D307" s="34"/>
      <c r="E307" s="34"/>
      <c r="F307" s="21"/>
      <c r="G307" s="21"/>
      <c r="H307" s="21"/>
      <c r="I307" s="86"/>
      <c r="J307" s="86"/>
    </row>
    <row r="308" spans="1:10" ht="22.5" customHeight="1">
      <c r="A308" s="688"/>
      <c r="B308" s="710"/>
      <c r="C308" s="82" t="s">
        <v>169</v>
      </c>
      <c r="D308" s="214" t="s">
        <v>15</v>
      </c>
      <c r="E308" s="164" t="s">
        <v>27</v>
      </c>
      <c r="F308" s="181"/>
      <c r="G308" s="348">
        <v>830</v>
      </c>
      <c r="H308" s="348">
        <v>976.1</v>
      </c>
      <c r="I308" s="327"/>
      <c r="J308" s="327"/>
    </row>
    <row r="309" spans="1:10" ht="14.25" customHeight="1">
      <c r="A309" s="688"/>
      <c r="B309" s="710"/>
      <c r="C309" s="41" t="s">
        <v>16</v>
      </c>
      <c r="D309" s="665" t="s">
        <v>17</v>
      </c>
      <c r="E309" s="669" t="s">
        <v>132</v>
      </c>
      <c r="F309" s="707"/>
      <c r="G309" s="708">
        <f>G304/G308</f>
        <v>1.307221686746988</v>
      </c>
      <c r="H309" s="708">
        <f>H304/H308</f>
        <v>2.2318215346788235</v>
      </c>
      <c r="I309" s="667"/>
      <c r="J309" s="667"/>
    </row>
    <row r="310" spans="1:10" ht="17.25" customHeight="1">
      <c r="A310" s="688"/>
      <c r="B310" s="710"/>
      <c r="C310" s="42" t="s">
        <v>131</v>
      </c>
      <c r="D310" s="665"/>
      <c r="E310" s="669"/>
      <c r="F310" s="707"/>
      <c r="G310" s="708"/>
      <c r="H310" s="708"/>
      <c r="I310" s="668"/>
      <c r="J310" s="668"/>
    </row>
    <row r="311" spans="1:10" ht="18" customHeight="1">
      <c r="A311" s="688"/>
      <c r="B311" s="710"/>
      <c r="C311" s="41" t="s">
        <v>19</v>
      </c>
      <c r="D311" s="53"/>
      <c r="E311" s="53"/>
      <c r="F311" s="55"/>
      <c r="G311" s="55"/>
      <c r="H311" s="55"/>
      <c r="I311" s="86"/>
      <c r="J311" s="86"/>
    </row>
    <row r="312" spans="1:10" ht="18" customHeight="1">
      <c r="A312" s="688"/>
      <c r="B312" s="711"/>
      <c r="C312" s="42" t="s">
        <v>73</v>
      </c>
      <c r="D312" s="35" t="s">
        <v>83</v>
      </c>
      <c r="E312" s="63" t="s">
        <v>75</v>
      </c>
      <c r="F312" s="68"/>
      <c r="G312" s="349">
        <f>(G308/1806.1)*100</f>
        <v>45.955373456619235</v>
      </c>
      <c r="H312" s="68">
        <v>100</v>
      </c>
      <c r="I312" s="86"/>
      <c r="J312" s="86"/>
    </row>
    <row r="313" spans="1:19" ht="23.25" customHeight="1">
      <c r="A313" s="159" t="s">
        <v>283</v>
      </c>
      <c r="B313" s="85"/>
      <c r="C313" s="319" t="str">
        <f>'Додаток 2'!B109</f>
        <v>ЗДО № 3 </v>
      </c>
      <c r="D313" s="324"/>
      <c r="E313" s="324"/>
      <c r="F313" s="326">
        <f>F318</f>
        <v>0</v>
      </c>
      <c r="G313" s="326">
        <f>G318</f>
        <v>46.74025</v>
      </c>
      <c r="H313" s="326">
        <f>H318</f>
        <v>0</v>
      </c>
      <c r="I313" s="326">
        <f>I318</f>
        <v>7590.784</v>
      </c>
      <c r="J313" s="326">
        <f>J318</f>
        <v>0</v>
      </c>
      <c r="Q313" s="200">
        <f>F313+G313+H313</f>
        <v>46.74025</v>
      </c>
      <c r="S313" s="199">
        <f>Q313-'Додаток 2'!J109</f>
        <v>-7590.784</v>
      </c>
    </row>
    <row r="314" spans="1:18" ht="45" customHeight="1">
      <c r="A314" s="706" t="s">
        <v>284</v>
      </c>
      <c r="B314" s="700"/>
      <c r="C314" s="666" t="str">
        <f>'Додаток 2'!B110</f>
        <v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 у т.ч.:</v>
      </c>
      <c r="D314" s="666"/>
      <c r="E314" s="666"/>
      <c r="F314" s="666"/>
      <c r="G314" s="666"/>
      <c r="H314" s="666"/>
      <c r="I314" s="666"/>
      <c r="J314" s="666"/>
      <c r="R314" s="112"/>
    </row>
    <row r="315" spans="1:10" ht="15.75">
      <c r="A315" s="706"/>
      <c r="B315" s="701"/>
      <c r="C315" s="41" t="s">
        <v>12</v>
      </c>
      <c r="D315" s="34"/>
      <c r="E315" s="34"/>
      <c r="F315" s="179"/>
      <c r="G315" s="57"/>
      <c r="H315" s="57"/>
      <c r="I315" s="86"/>
      <c r="J315" s="86"/>
    </row>
    <row r="316" spans="1:10" ht="15.75">
      <c r="A316" s="706"/>
      <c r="B316" s="701"/>
      <c r="C316" s="64" t="s">
        <v>235</v>
      </c>
      <c r="D316" s="34" t="s">
        <v>13</v>
      </c>
      <c r="E316" s="34" t="s">
        <v>36</v>
      </c>
      <c r="F316" s="179"/>
      <c r="G316" s="65">
        <v>1</v>
      </c>
      <c r="H316" s="57"/>
      <c r="I316" s="86"/>
      <c r="J316" s="86"/>
    </row>
    <row r="317" spans="1:10" ht="15.75">
      <c r="A317" s="706"/>
      <c r="B317" s="701"/>
      <c r="C317" s="42" t="s">
        <v>133</v>
      </c>
      <c r="D317" s="35" t="s">
        <v>71</v>
      </c>
      <c r="E317" s="307" t="s">
        <v>91</v>
      </c>
      <c r="F317" s="177"/>
      <c r="G317" s="65"/>
      <c r="H317" s="145"/>
      <c r="I317" s="145">
        <v>1232.8</v>
      </c>
      <c r="J317" s="86"/>
    </row>
    <row r="318" spans="1:10" ht="15.75">
      <c r="A318" s="706"/>
      <c r="B318" s="701"/>
      <c r="C318" s="60" t="s">
        <v>340</v>
      </c>
      <c r="D318" s="34" t="s">
        <v>13</v>
      </c>
      <c r="E318" s="34" t="s">
        <v>10</v>
      </c>
      <c r="F318" s="57">
        <f>'Додаток 2'!K110</f>
        <v>0</v>
      </c>
      <c r="G318" s="57">
        <f>'Додаток 2'!L110</f>
        <v>46.74025</v>
      </c>
      <c r="H318" s="57">
        <f>'Додаток 2'!M110</f>
        <v>0</v>
      </c>
      <c r="I318" s="57">
        <f>'Додаток 2'!N110</f>
        <v>7590.784</v>
      </c>
      <c r="J318" s="57">
        <f>'Додаток 2'!O110</f>
        <v>0</v>
      </c>
    </row>
    <row r="319" spans="1:10" ht="15.75">
      <c r="A319" s="706"/>
      <c r="B319" s="701"/>
      <c r="C319" s="136" t="str">
        <f>'Додаток 2'!B111</f>
        <v>проектно-вишукувальні роботи</v>
      </c>
      <c r="D319" s="34" t="s">
        <v>13</v>
      </c>
      <c r="E319" s="34" t="s">
        <v>10</v>
      </c>
      <c r="F319" s="57">
        <f>'Додаток 2'!K111</f>
        <v>0</v>
      </c>
      <c r="G319" s="57">
        <f>'Додаток 2'!L111</f>
        <v>46.74025</v>
      </c>
      <c r="H319" s="57">
        <f>'Додаток 2'!M111</f>
        <v>0</v>
      </c>
      <c r="I319" s="57">
        <f>'Додаток 2'!N111</f>
        <v>0</v>
      </c>
      <c r="J319" s="57">
        <f>'Додаток 2'!O111</f>
        <v>0</v>
      </c>
    </row>
    <row r="320" spans="1:10" ht="15.75">
      <c r="A320" s="706"/>
      <c r="B320" s="701"/>
      <c r="C320" s="136" t="str">
        <f>'Додаток 2'!B112</f>
        <v>коригування проектно-вишукувальної документації</v>
      </c>
      <c r="D320" s="34" t="s">
        <v>13</v>
      </c>
      <c r="E320" s="34" t="s">
        <v>10</v>
      </c>
      <c r="F320" s="57">
        <f>'Додаток 2'!K112</f>
        <v>0</v>
      </c>
      <c r="G320" s="57">
        <f>'Додаток 2'!L112</f>
        <v>0</v>
      </c>
      <c r="H320" s="57">
        <f>'Додаток 2'!M112</f>
        <v>0</v>
      </c>
      <c r="I320" s="57">
        <f>'Додаток 2'!N112</f>
        <v>70.164</v>
      </c>
      <c r="J320" s="57">
        <f>'Додаток 2'!O112</f>
        <v>0</v>
      </c>
    </row>
    <row r="321" spans="1:10" ht="15.75">
      <c r="A321" s="706"/>
      <c r="B321" s="701"/>
      <c r="C321" s="41" t="s">
        <v>14</v>
      </c>
      <c r="D321" s="307"/>
      <c r="E321" s="307"/>
      <c r="F321" s="57"/>
      <c r="G321" s="21"/>
      <c r="H321" s="21"/>
      <c r="I321" s="86"/>
      <c r="J321" s="86"/>
    </row>
    <row r="322" spans="1:10" ht="15.75">
      <c r="A322" s="706"/>
      <c r="B322" s="701"/>
      <c r="C322" s="42" t="s">
        <v>76</v>
      </c>
      <c r="D322" s="307" t="s">
        <v>15</v>
      </c>
      <c r="E322" s="307" t="s">
        <v>91</v>
      </c>
      <c r="F322" s="177"/>
      <c r="G322" s="21"/>
      <c r="H322" s="22"/>
      <c r="I322" s="22">
        <v>1232.8</v>
      </c>
      <c r="J322" s="86"/>
    </row>
    <row r="323" spans="1:10" ht="15.75">
      <c r="A323" s="706"/>
      <c r="B323" s="701"/>
      <c r="C323" s="42" t="s">
        <v>236</v>
      </c>
      <c r="D323" s="336" t="s">
        <v>13</v>
      </c>
      <c r="E323" s="336" t="s">
        <v>36</v>
      </c>
      <c r="F323" s="177"/>
      <c r="G323" s="21">
        <v>1</v>
      </c>
      <c r="H323" s="21"/>
      <c r="I323" s="86"/>
      <c r="J323" s="86"/>
    </row>
    <row r="324" spans="1:10" ht="15.75">
      <c r="A324" s="706"/>
      <c r="B324" s="701"/>
      <c r="C324" s="41" t="s">
        <v>16</v>
      </c>
      <c r="D324" s="86"/>
      <c r="E324" s="86"/>
      <c r="F324" s="18"/>
      <c r="G324" s="18"/>
      <c r="H324" s="18"/>
      <c r="I324" s="86"/>
      <c r="J324" s="86"/>
    </row>
    <row r="325" spans="1:10" ht="18">
      <c r="A325" s="706"/>
      <c r="B325" s="701"/>
      <c r="C325" s="42" t="s">
        <v>72</v>
      </c>
      <c r="D325" s="306" t="s">
        <v>17</v>
      </c>
      <c r="E325" s="307" t="s">
        <v>28</v>
      </c>
      <c r="F325" s="18"/>
      <c r="G325" s="18"/>
      <c r="H325" s="18"/>
      <c r="I325" s="18">
        <f>I318/I322</f>
        <v>6.157352368591823</v>
      </c>
      <c r="J325" s="86"/>
    </row>
    <row r="326" spans="1:10" ht="15">
      <c r="A326" s="706"/>
      <c r="B326" s="701"/>
      <c r="C326" s="42" t="s">
        <v>254</v>
      </c>
      <c r="D326" s="338" t="s">
        <v>17</v>
      </c>
      <c r="E326" s="336" t="s">
        <v>18</v>
      </c>
      <c r="F326" s="18"/>
      <c r="G326" s="18">
        <f>G318/G323</f>
        <v>46.74025</v>
      </c>
      <c r="H326" s="18"/>
      <c r="I326" s="86"/>
      <c r="J326" s="86"/>
    </row>
    <row r="327" spans="1:10" ht="15.75">
      <c r="A327" s="706"/>
      <c r="B327" s="701"/>
      <c r="C327" s="41" t="s">
        <v>19</v>
      </c>
      <c r="D327" s="53"/>
      <c r="E327" s="53"/>
      <c r="F327" s="55"/>
      <c r="G327" s="55"/>
      <c r="H327" s="55"/>
      <c r="I327" s="86"/>
      <c r="J327" s="86"/>
    </row>
    <row r="328" spans="1:10" ht="15.75" customHeight="1">
      <c r="A328" s="706"/>
      <c r="B328" s="702"/>
      <c r="C328" s="42" t="s">
        <v>221</v>
      </c>
      <c r="D328" s="62" t="s">
        <v>74</v>
      </c>
      <c r="E328" s="61" t="s">
        <v>75</v>
      </c>
      <c r="F328" s="14"/>
      <c r="G328" s="175">
        <v>5.5</v>
      </c>
      <c r="H328" s="175"/>
      <c r="I328" s="318">
        <v>100</v>
      </c>
      <c r="J328" s="86"/>
    </row>
    <row r="329" spans="1:10" ht="15.75">
      <c r="A329" s="159" t="s">
        <v>126</v>
      </c>
      <c r="B329" s="119"/>
      <c r="C329" s="329" t="str">
        <f>'Додаток 2'!B113</f>
        <v>ЗДО №5 </v>
      </c>
      <c r="D329" s="325"/>
      <c r="E329" s="325"/>
      <c r="F329" s="326">
        <f>F333</f>
        <v>0</v>
      </c>
      <c r="G329" s="326">
        <f>G333</f>
        <v>61.017</v>
      </c>
      <c r="H329" s="326">
        <f>H333</f>
        <v>0</v>
      </c>
      <c r="I329" s="326">
        <f>I333</f>
        <v>0</v>
      </c>
      <c r="J329" s="326">
        <f>J333</f>
        <v>0</v>
      </c>
    </row>
    <row r="330" spans="1:19" ht="35.25" customHeight="1">
      <c r="A330" s="705" t="s">
        <v>224</v>
      </c>
      <c r="B330" s="58"/>
      <c r="C330" s="666" t="str">
        <f>'Додаток 2'!B116</f>
        <v>Проектно-вишукувальні роботи "Капітальний ремонт елементів благоустрою комунального закладу дошкільної освіти (ясла-садок) №5 "Теремок" комбінованого типу Южненської міської ради Одеського району Одеської області, за адресою: вул. Т.Г. Шевченка, 3 м. Южного Одеської області» </v>
      </c>
      <c r="D330" s="666"/>
      <c r="E330" s="666"/>
      <c r="F330" s="666"/>
      <c r="G330" s="666"/>
      <c r="H330" s="666"/>
      <c r="I330" s="666"/>
      <c r="J330" s="666"/>
      <c r="K330" s="93"/>
      <c r="Q330" s="200" t="e">
        <f>F340+G340+H340</f>
        <v>#REF!</v>
      </c>
      <c r="S330" s="199" t="e">
        <f>Q330-'Додаток 2'!J117</f>
        <v>#REF!</v>
      </c>
    </row>
    <row r="331" spans="1:10" ht="36.75" customHeight="1" hidden="1">
      <c r="A331" s="705"/>
      <c r="B331" s="85"/>
      <c r="C331" s="41" t="s">
        <v>12</v>
      </c>
      <c r="D331" s="34"/>
      <c r="E331" s="34"/>
      <c r="F331" s="179"/>
      <c r="G331" s="57"/>
      <c r="H331" s="57"/>
      <c r="I331" s="86"/>
      <c r="J331" s="86"/>
    </row>
    <row r="332" spans="1:10" ht="15.75" customHeight="1" hidden="1">
      <c r="A332" s="705"/>
      <c r="B332" s="85"/>
      <c r="C332" s="42" t="s">
        <v>235</v>
      </c>
      <c r="D332" s="35" t="s">
        <v>13</v>
      </c>
      <c r="E332" s="34" t="s">
        <v>36</v>
      </c>
      <c r="F332" s="65"/>
      <c r="G332" s="65">
        <v>1</v>
      </c>
      <c r="H332" s="145"/>
      <c r="I332" s="318"/>
      <c r="J332" s="86"/>
    </row>
    <row r="333" spans="1:10" ht="15.75" hidden="1">
      <c r="A333" s="705"/>
      <c r="B333" s="85"/>
      <c r="C333" s="60" t="s">
        <v>70</v>
      </c>
      <c r="D333" s="34" t="s">
        <v>13</v>
      </c>
      <c r="E333" s="34" t="s">
        <v>38</v>
      </c>
      <c r="F333" s="57">
        <f>'Додаток 2'!K116</f>
        <v>0</v>
      </c>
      <c r="G333" s="57">
        <f>'Додаток 2'!L116</f>
        <v>61.017</v>
      </c>
      <c r="H333" s="57">
        <f>'Додаток 2'!M116</f>
        <v>0</v>
      </c>
      <c r="I333" s="57">
        <f>'Додаток 2'!N116</f>
        <v>0</v>
      </c>
      <c r="J333" s="57">
        <f>'Додаток 2'!O116</f>
        <v>0</v>
      </c>
    </row>
    <row r="334" spans="1:10" ht="15.75" hidden="1">
      <c r="A334" s="705"/>
      <c r="B334" s="85"/>
      <c r="C334" s="41" t="s">
        <v>14</v>
      </c>
      <c r="D334" s="669" t="s">
        <v>15</v>
      </c>
      <c r="E334" s="669" t="s">
        <v>36</v>
      </c>
      <c r="F334" s="662"/>
      <c r="G334" s="662">
        <v>1</v>
      </c>
      <c r="H334" s="766"/>
      <c r="I334" s="667"/>
      <c r="J334" s="667"/>
    </row>
    <row r="335" spans="1:10" ht="15" hidden="1">
      <c r="A335" s="705"/>
      <c r="B335" s="85"/>
      <c r="C335" s="42" t="s">
        <v>236</v>
      </c>
      <c r="D335" s="669"/>
      <c r="E335" s="669"/>
      <c r="F335" s="662"/>
      <c r="G335" s="662"/>
      <c r="H335" s="766"/>
      <c r="I335" s="668"/>
      <c r="J335" s="668"/>
    </row>
    <row r="336" spans="1:10" ht="24.75" customHeight="1" hidden="1">
      <c r="A336" s="705"/>
      <c r="B336" s="85"/>
      <c r="C336" s="41" t="s">
        <v>16</v>
      </c>
      <c r="D336" s="665" t="s">
        <v>17</v>
      </c>
      <c r="E336" s="669" t="s">
        <v>18</v>
      </c>
      <c r="F336" s="664"/>
      <c r="G336" s="771">
        <f>G333/G334</f>
        <v>61.017</v>
      </c>
      <c r="H336" s="771"/>
      <c r="I336" s="771"/>
      <c r="J336" s="667"/>
    </row>
    <row r="337" spans="1:10" ht="15" hidden="1">
      <c r="A337" s="705"/>
      <c r="B337" s="85"/>
      <c r="C337" s="42" t="s">
        <v>237</v>
      </c>
      <c r="D337" s="665"/>
      <c r="E337" s="669"/>
      <c r="F337" s="664"/>
      <c r="G337" s="772"/>
      <c r="H337" s="772"/>
      <c r="I337" s="772"/>
      <c r="J337" s="668"/>
    </row>
    <row r="338" spans="1:10" ht="15.75" hidden="1">
      <c r="A338" s="705"/>
      <c r="B338" s="85"/>
      <c r="C338" s="687" t="s">
        <v>19</v>
      </c>
      <c r="D338" s="687"/>
      <c r="E338" s="687"/>
      <c r="F338" s="687"/>
      <c r="G338" s="687"/>
      <c r="H338" s="687"/>
      <c r="I338" s="318"/>
      <c r="J338" s="86"/>
    </row>
    <row r="339" spans="1:10" ht="15" hidden="1">
      <c r="A339" s="705"/>
      <c r="B339" s="58"/>
      <c r="C339" s="42" t="s">
        <v>80</v>
      </c>
      <c r="D339" s="62" t="s">
        <v>74</v>
      </c>
      <c r="E339" s="61" t="s">
        <v>75</v>
      </c>
      <c r="F339" s="14"/>
      <c r="G339" s="14">
        <v>100</v>
      </c>
      <c r="H339" s="178"/>
      <c r="I339" s="318"/>
      <c r="J339" s="86"/>
    </row>
    <row r="340" spans="1:10" ht="12.75" customHeight="1" hidden="1">
      <c r="A340" s="159" t="s">
        <v>138</v>
      </c>
      <c r="B340" s="269" t="s">
        <v>64</v>
      </c>
      <c r="C340" s="330"/>
      <c r="D340" s="324"/>
      <c r="E340" s="324"/>
      <c r="F340" s="326" t="e">
        <f>F356+#REF!+F372</f>
        <v>#REF!</v>
      </c>
      <c r="G340" s="326" t="e">
        <f>G356+#REF!+G372</f>
        <v>#REF!</v>
      </c>
      <c r="H340" s="326" t="e">
        <f>H356+#REF!+H372</f>
        <v>#REF!</v>
      </c>
      <c r="I340" s="326" t="e">
        <f>I356+#REF!+I372</f>
        <v>#REF!</v>
      </c>
      <c r="J340" s="326" t="e">
        <f>J356+#REF!+J372</f>
        <v>#REF!</v>
      </c>
    </row>
    <row r="341" spans="1:8" ht="30" hidden="1">
      <c r="A341" s="706" t="s">
        <v>2</v>
      </c>
      <c r="B341" s="690"/>
      <c r="C341" s="84" t="str">
        <f>'Додаток 2'!B121</f>
        <v>Капітальний ремонт  з утепленням частини будівлі управління ОКСМП ЮМР  за адресою  ,  пр-кт  Григорівського десанту  26-а. м.Южне Одеська область, у т.ч.:</v>
      </c>
      <c r="D341" s="59"/>
      <c r="E341" s="61"/>
      <c r="F341" s="34"/>
      <c r="G341" s="103"/>
      <c r="H341" s="56"/>
    </row>
    <row r="342" spans="1:10" ht="23.25" customHeight="1">
      <c r="A342" s="688"/>
      <c r="B342" s="691"/>
      <c r="C342" s="41" t="s">
        <v>12</v>
      </c>
      <c r="D342" s="669" t="s">
        <v>71</v>
      </c>
      <c r="E342" s="669" t="s">
        <v>39</v>
      </c>
      <c r="F342" s="679"/>
      <c r="G342" s="678">
        <v>1</v>
      </c>
      <c r="H342" s="481"/>
      <c r="I342" s="692"/>
      <c r="J342" s="692"/>
    </row>
    <row r="343" spans="1:10" ht="15" customHeight="1">
      <c r="A343" s="688"/>
      <c r="B343" s="691"/>
      <c r="C343" s="115" t="s">
        <v>78</v>
      </c>
      <c r="D343" s="669"/>
      <c r="E343" s="669"/>
      <c r="F343" s="680"/>
      <c r="G343" s="678"/>
      <c r="H343" s="481"/>
      <c r="I343" s="692"/>
      <c r="J343" s="692"/>
    </row>
    <row r="344" spans="1:10" ht="15.75">
      <c r="A344" s="688"/>
      <c r="B344" s="691"/>
      <c r="C344" s="64" t="s">
        <v>85</v>
      </c>
      <c r="D344" s="34" t="s">
        <v>22</v>
      </c>
      <c r="E344" s="34" t="s">
        <v>38</v>
      </c>
      <c r="F344" s="40">
        <f>'Додаток 2'!K116</f>
        <v>0</v>
      </c>
      <c r="G344" s="40">
        <f>'Додаток 2'!L116</f>
        <v>61.017</v>
      </c>
      <c r="H344" s="40">
        <f>'Додаток 2'!M116</f>
        <v>0</v>
      </c>
      <c r="I344" s="40">
        <f>'Додаток 2'!N116</f>
        <v>0</v>
      </c>
      <c r="J344" s="40">
        <f>'Додаток 2'!O121</f>
        <v>0</v>
      </c>
    </row>
    <row r="345" spans="1:10" ht="15.75">
      <c r="A345" s="688"/>
      <c r="B345" s="691"/>
      <c r="C345" s="66" t="s">
        <v>14</v>
      </c>
      <c r="D345" s="34"/>
      <c r="E345" s="34"/>
      <c r="F345" s="121"/>
      <c r="G345" s="94"/>
      <c r="H345" s="33"/>
      <c r="I345" s="33"/>
      <c r="J345" s="33"/>
    </row>
    <row r="346" spans="1:10" ht="15.75">
      <c r="A346" s="688"/>
      <c r="B346" s="691"/>
      <c r="C346" s="75" t="s">
        <v>130</v>
      </c>
      <c r="D346" s="38" t="s">
        <v>15</v>
      </c>
      <c r="E346" s="34" t="s">
        <v>39</v>
      </c>
      <c r="F346" s="124"/>
      <c r="G346" s="94">
        <v>1</v>
      </c>
      <c r="H346" s="39"/>
      <c r="I346" s="39"/>
      <c r="J346" s="39"/>
    </row>
    <row r="347" spans="1:10" ht="15.75">
      <c r="A347" s="688"/>
      <c r="B347" s="691"/>
      <c r="C347" s="66" t="s">
        <v>16</v>
      </c>
      <c r="D347" s="665" t="s">
        <v>17</v>
      </c>
      <c r="E347" s="669" t="s">
        <v>18</v>
      </c>
      <c r="F347" s="689"/>
      <c r="G347" s="689">
        <f>G344/G342</f>
        <v>61.017</v>
      </c>
      <c r="H347" s="689"/>
      <c r="I347" s="689"/>
      <c r="J347" s="689"/>
    </row>
    <row r="348" spans="1:10" ht="15">
      <c r="A348" s="688"/>
      <c r="B348" s="691"/>
      <c r="C348" s="67" t="s">
        <v>32</v>
      </c>
      <c r="D348" s="665"/>
      <c r="E348" s="669"/>
      <c r="F348" s="689"/>
      <c r="G348" s="689"/>
      <c r="H348" s="689"/>
      <c r="I348" s="689"/>
      <c r="J348" s="689"/>
    </row>
    <row r="349" spans="1:8" ht="15.75">
      <c r="A349" s="688"/>
      <c r="B349" s="691"/>
      <c r="C349" s="681" t="s">
        <v>19</v>
      </c>
      <c r="D349" s="682"/>
      <c r="E349" s="682"/>
      <c r="F349" s="682"/>
      <c r="G349" s="682"/>
      <c r="H349" s="683"/>
    </row>
    <row r="350" spans="1:10" ht="16.5" customHeight="1">
      <c r="A350" s="688"/>
      <c r="B350" s="691"/>
      <c r="C350" s="42" t="s">
        <v>110</v>
      </c>
      <c r="D350" s="314" t="s">
        <v>74</v>
      </c>
      <c r="E350" s="331" t="s">
        <v>75</v>
      </c>
      <c r="F350" s="332"/>
      <c r="G350" s="332">
        <v>100</v>
      </c>
      <c r="H350" s="333"/>
      <c r="I350" s="333"/>
      <c r="J350" s="333"/>
    </row>
    <row r="351" spans="1:10" ht="16.5" customHeight="1">
      <c r="A351" s="444">
        <v>7</v>
      </c>
      <c r="B351" s="445"/>
      <c r="C351" s="446" t="str">
        <f>'Додаток 2'!B117</f>
        <v>Інші заклади </v>
      </c>
      <c r="D351" s="447"/>
      <c r="E351" s="448"/>
      <c r="F351" s="449">
        <f>F356+F372</f>
        <v>0</v>
      </c>
      <c r="G351" s="449">
        <f>G356+G372</f>
        <v>68.017</v>
      </c>
      <c r="H351" s="449">
        <f>H356+H372</f>
        <v>0</v>
      </c>
      <c r="I351" s="449">
        <f>I356+I372</f>
        <v>102.86911</v>
      </c>
      <c r="J351" s="449">
        <f>J356+J372</f>
        <v>1981.86789</v>
      </c>
    </row>
    <row r="352" spans="1:10" ht="20.25" customHeight="1">
      <c r="A352" s="705" t="s">
        <v>225</v>
      </c>
      <c r="B352" s="688"/>
      <c r="C352" s="666" t="str">
        <f>'Додаток 2'!B124</f>
        <v>Реконструкція системи газопостачання в Сичавському будинку культури Одеського району Одеської області, за адресою: с.Сичавка, вул.Цветаєва 2А, у т.ч.:</v>
      </c>
      <c r="D352" s="666"/>
      <c r="E352" s="666"/>
      <c r="F352" s="666"/>
      <c r="G352" s="666"/>
      <c r="H352" s="666"/>
      <c r="I352" s="666"/>
      <c r="J352" s="666"/>
    </row>
    <row r="353" spans="1:10" ht="23.25" customHeight="1">
      <c r="A353" s="691"/>
      <c r="B353" s="688"/>
      <c r="C353" s="134" t="s">
        <v>12</v>
      </c>
      <c r="D353" s="669" t="s">
        <v>13</v>
      </c>
      <c r="E353" s="669" t="s">
        <v>36</v>
      </c>
      <c r="F353" s="475"/>
      <c r="G353" s="476"/>
      <c r="H353" s="476"/>
      <c r="I353" s="474"/>
      <c r="J353" s="474"/>
    </row>
    <row r="354" spans="1:10" ht="18" customHeight="1">
      <c r="A354" s="691"/>
      <c r="B354" s="688"/>
      <c r="C354" s="111" t="s">
        <v>336</v>
      </c>
      <c r="D354" s="669"/>
      <c r="E354" s="669"/>
      <c r="F354" s="477"/>
      <c r="G354" s="141">
        <v>1</v>
      </c>
      <c r="H354" s="141"/>
      <c r="I354" s="328"/>
      <c r="J354" s="119"/>
    </row>
    <row r="355" spans="1:10" ht="15" customHeight="1">
      <c r="A355" s="691"/>
      <c r="B355" s="688"/>
      <c r="C355" s="116" t="s">
        <v>209</v>
      </c>
      <c r="D355" s="669"/>
      <c r="E355" s="669"/>
      <c r="F355" s="477"/>
      <c r="G355" s="141"/>
      <c r="H355" s="141"/>
      <c r="I355" s="328">
        <v>1</v>
      </c>
      <c r="J355" s="119"/>
    </row>
    <row r="356" spans="1:10" ht="15.75">
      <c r="A356" s="691"/>
      <c r="B356" s="688"/>
      <c r="C356" s="116" t="s">
        <v>77</v>
      </c>
      <c r="D356" s="307" t="s">
        <v>13</v>
      </c>
      <c r="E356" s="307" t="s">
        <v>10</v>
      </c>
      <c r="F356" s="127">
        <f>'Додаток 2'!K124</f>
        <v>0</v>
      </c>
      <c r="G356" s="127">
        <f>'Додаток 2'!L124</f>
        <v>68.017</v>
      </c>
      <c r="H356" s="127">
        <f>'Додаток 2'!M124</f>
        <v>0</v>
      </c>
      <c r="I356" s="127">
        <f>'Додаток 2'!N124</f>
        <v>52.87411</v>
      </c>
      <c r="J356" s="127">
        <f>'Додаток 2'!O124</f>
        <v>1509.67789</v>
      </c>
    </row>
    <row r="357" spans="1:10" ht="15.75">
      <c r="A357" s="691"/>
      <c r="B357" s="688"/>
      <c r="C357" s="116" t="str">
        <f>'Додаток 2'!B125</f>
        <v>проектно-вишукувальні роботи</v>
      </c>
      <c r="D357" s="307" t="s">
        <v>13</v>
      </c>
      <c r="E357" s="307" t="s">
        <v>10</v>
      </c>
      <c r="F357" s="127">
        <f>'Додаток 2'!K125</f>
        <v>0</v>
      </c>
      <c r="G357" s="127">
        <f>'Додаток 2'!L125</f>
        <v>68.017</v>
      </c>
      <c r="H357" s="127">
        <f>'Додаток 2'!M125</f>
        <v>0</v>
      </c>
      <c r="I357" s="127">
        <f>'Додаток 2'!N125</f>
        <v>0</v>
      </c>
      <c r="J357" s="127"/>
    </row>
    <row r="358" spans="1:10" ht="15.75">
      <c r="A358" s="691"/>
      <c r="B358" s="688"/>
      <c r="C358" s="116" t="str">
        <f>'Додаток 2'!B126</f>
        <v>коригування проектно-вишукувальної документації</v>
      </c>
      <c r="D358" s="473" t="s">
        <v>13</v>
      </c>
      <c r="E358" s="473" t="s">
        <v>10</v>
      </c>
      <c r="F358" s="127">
        <f>'Додаток 2'!K126</f>
        <v>0</v>
      </c>
      <c r="G358" s="127"/>
      <c r="H358" s="127"/>
      <c r="I358" s="127">
        <f>'Додаток 2'!N126</f>
        <v>52.87411</v>
      </c>
      <c r="J358" s="127"/>
    </row>
    <row r="359" spans="1:10" ht="15.75">
      <c r="A359" s="691"/>
      <c r="B359" s="688"/>
      <c r="C359" s="134" t="s">
        <v>14</v>
      </c>
      <c r="D359" s="669" t="s">
        <v>211</v>
      </c>
      <c r="E359" s="307"/>
      <c r="F359" s="142"/>
      <c r="G359" s="142"/>
      <c r="H359" s="142"/>
      <c r="I359" s="86"/>
      <c r="J359" s="86"/>
    </row>
    <row r="360" spans="1:10" ht="15.75">
      <c r="A360" s="691"/>
      <c r="B360" s="688"/>
      <c r="C360" s="111" t="s">
        <v>337</v>
      </c>
      <c r="D360" s="669"/>
      <c r="E360" s="473" t="s">
        <v>36</v>
      </c>
      <c r="F360" s="142"/>
      <c r="G360" s="142">
        <v>1</v>
      </c>
      <c r="H360" s="142"/>
      <c r="I360" s="86"/>
      <c r="J360" s="86"/>
    </row>
    <row r="361" spans="1:10" ht="15">
      <c r="A361" s="691"/>
      <c r="B361" s="688"/>
      <c r="C361" s="116" t="s">
        <v>210</v>
      </c>
      <c r="D361" s="669"/>
      <c r="E361" s="307" t="s">
        <v>36</v>
      </c>
      <c r="F361" s="135"/>
      <c r="G361" s="142"/>
      <c r="H361" s="142"/>
      <c r="I361" s="318">
        <v>1</v>
      </c>
      <c r="J361" s="86"/>
    </row>
    <row r="362" spans="1:10" ht="15.75">
      <c r="A362" s="691"/>
      <c r="B362" s="688"/>
      <c r="C362" s="134" t="s">
        <v>16</v>
      </c>
      <c r="D362" s="306"/>
      <c r="E362" s="307"/>
      <c r="F362" s="135"/>
      <c r="G362" s="135"/>
      <c r="H362" s="135"/>
      <c r="I362" s="86"/>
      <c r="J362" s="86"/>
    </row>
    <row r="363" spans="1:10" ht="15.75">
      <c r="A363" s="691"/>
      <c r="B363" s="688"/>
      <c r="C363" s="111" t="s">
        <v>272</v>
      </c>
      <c r="D363" s="128" t="s">
        <v>17</v>
      </c>
      <c r="E363" s="120" t="s">
        <v>18</v>
      </c>
      <c r="F363" s="135"/>
      <c r="G363" s="142">
        <v>1</v>
      </c>
      <c r="H363" s="135"/>
      <c r="I363" s="441">
        <f>I358</f>
        <v>52.87411</v>
      </c>
      <c r="J363" s="86"/>
    </row>
    <row r="364" spans="1:10" ht="15">
      <c r="A364" s="691"/>
      <c r="B364" s="688"/>
      <c r="C364" s="116" t="s">
        <v>212</v>
      </c>
      <c r="D364" s="128" t="s">
        <v>17</v>
      </c>
      <c r="E364" s="120" t="s">
        <v>18</v>
      </c>
      <c r="F364" s="309"/>
      <c r="G364" s="309"/>
      <c r="H364" s="337"/>
      <c r="I364" s="369"/>
      <c r="J364" s="441">
        <f>J356</f>
        <v>1509.67789</v>
      </c>
    </row>
    <row r="365" spans="1:10" ht="16.5" customHeight="1">
      <c r="A365" s="691"/>
      <c r="B365" s="688"/>
      <c r="C365" s="687" t="s">
        <v>19</v>
      </c>
      <c r="D365" s="687"/>
      <c r="E365" s="687"/>
      <c r="F365" s="687"/>
      <c r="G365" s="687"/>
      <c r="H365" s="687"/>
      <c r="I365" s="86"/>
      <c r="J365" s="86"/>
    </row>
    <row r="366" spans="1:10" ht="16.5" customHeight="1">
      <c r="A366" s="691"/>
      <c r="B366" s="688"/>
      <c r="C366" s="111" t="s">
        <v>80</v>
      </c>
      <c r="D366" s="137" t="s">
        <v>74</v>
      </c>
      <c r="E366" s="129" t="s">
        <v>75</v>
      </c>
      <c r="F366" s="472"/>
      <c r="G366" s="244">
        <v>100</v>
      </c>
      <c r="H366" s="472"/>
      <c r="I366" s="86"/>
      <c r="J366" s="86"/>
    </row>
    <row r="367" spans="1:10" ht="20.25" customHeight="1">
      <c r="A367" s="691"/>
      <c r="B367" s="688"/>
      <c r="C367" s="114" t="s">
        <v>137</v>
      </c>
      <c r="D367" s="137" t="s">
        <v>74</v>
      </c>
      <c r="E367" s="129" t="s">
        <v>75</v>
      </c>
      <c r="F367" s="308"/>
      <c r="G367" s="308"/>
      <c r="H367" s="308"/>
      <c r="I367" s="374">
        <v>100</v>
      </c>
      <c r="J367" s="318">
        <v>100</v>
      </c>
    </row>
    <row r="368" spans="1:10" ht="28.5" customHeight="1">
      <c r="A368" s="705" t="s">
        <v>226</v>
      </c>
      <c r="B368" s="688"/>
      <c r="C368" s="666" t="str">
        <f>'Додаток 2'!B127</f>
        <v>Капітальний ремонт котельні селищного клубу розташованого за адресою: вул. Театральна, 4, смт Нові Білярі, Одеського району, Одеської області, у т.ч.:</v>
      </c>
      <c r="D368" s="666"/>
      <c r="E368" s="666"/>
      <c r="F368" s="666"/>
      <c r="G368" s="666"/>
      <c r="H368" s="666"/>
      <c r="I368" s="666"/>
      <c r="J368" s="666"/>
    </row>
    <row r="369" spans="1:10" ht="15.75">
      <c r="A369" s="691"/>
      <c r="B369" s="688"/>
      <c r="C369" s="134" t="s">
        <v>12</v>
      </c>
      <c r="D369" s="669" t="s">
        <v>13</v>
      </c>
      <c r="E369" s="669" t="s">
        <v>36</v>
      </c>
      <c r="F369" s="677"/>
      <c r="G369" s="663"/>
      <c r="H369" s="663"/>
      <c r="I369" s="667">
        <v>1</v>
      </c>
      <c r="J369" s="660"/>
    </row>
    <row r="370" spans="1:10" ht="16.5" customHeight="1">
      <c r="A370" s="691"/>
      <c r="B370" s="688"/>
      <c r="C370" s="111" t="s">
        <v>78</v>
      </c>
      <c r="D370" s="669"/>
      <c r="E370" s="669"/>
      <c r="F370" s="677"/>
      <c r="G370" s="663"/>
      <c r="H370" s="663"/>
      <c r="I370" s="686"/>
      <c r="J370" s="773"/>
    </row>
    <row r="371" spans="1:10" ht="16.5" customHeight="1">
      <c r="A371" s="691"/>
      <c r="B371" s="688"/>
      <c r="C371" s="116" t="s">
        <v>232</v>
      </c>
      <c r="D371" s="669"/>
      <c r="E371" s="669"/>
      <c r="F371" s="677"/>
      <c r="G371" s="663"/>
      <c r="H371" s="663"/>
      <c r="I371" s="668"/>
      <c r="J371" s="661"/>
    </row>
    <row r="372" spans="1:10" ht="15.75">
      <c r="A372" s="691"/>
      <c r="B372" s="688"/>
      <c r="C372" s="116" t="s">
        <v>77</v>
      </c>
      <c r="D372" s="307" t="s">
        <v>13</v>
      </c>
      <c r="E372" s="307" t="s">
        <v>10</v>
      </c>
      <c r="F372" s="123">
        <f>'Додаток 2'!K127</f>
        <v>0</v>
      </c>
      <c r="G372" s="123">
        <f>'Додаток 2'!L127</f>
        <v>0</v>
      </c>
      <c r="H372" s="123">
        <f>'Додаток 2'!M127</f>
        <v>0</v>
      </c>
      <c r="I372" s="123">
        <f>'Додаток 2'!N127</f>
        <v>49.995</v>
      </c>
      <c r="J372" s="130">
        <f>'Додаток 2'!O127</f>
        <v>472.18999999999994</v>
      </c>
    </row>
    <row r="373" spans="1:19" ht="18.75">
      <c r="A373" s="691"/>
      <c r="B373" s="688"/>
      <c r="C373" s="116" t="str">
        <f>'Додаток 2'!B128</f>
        <v>проектні роботи</v>
      </c>
      <c r="D373" s="372" t="s">
        <v>13</v>
      </c>
      <c r="E373" s="372" t="s">
        <v>10</v>
      </c>
      <c r="F373" s="123">
        <f>'Додаток 2'!K128</f>
        <v>0</v>
      </c>
      <c r="G373" s="123">
        <f>'Додаток 2'!L128</f>
        <v>0</v>
      </c>
      <c r="H373" s="123">
        <f>'Додаток 2'!M128</f>
        <v>0</v>
      </c>
      <c r="I373" s="123">
        <f>'Додаток 2'!N128</f>
        <v>49.995</v>
      </c>
      <c r="J373" s="123">
        <f>'Додаток 2'!O128</f>
        <v>0</v>
      </c>
      <c r="K373" s="93"/>
      <c r="Q373" s="200">
        <f>F383+G383+H383</f>
        <v>2719.0676200000003</v>
      </c>
      <c r="S373" s="199">
        <f>Q373-'Додаток 2'!J211</f>
        <v>2719.0676200000003</v>
      </c>
    </row>
    <row r="374" spans="1:10" ht="24" customHeight="1">
      <c r="A374" s="691"/>
      <c r="B374" s="688"/>
      <c r="C374" s="134" t="s">
        <v>14</v>
      </c>
      <c r="D374" s="669" t="s">
        <v>17</v>
      </c>
      <c r="E374" s="307"/>
      <c r="F374" s="21"/>
      <c r="G374" s="21"/>
      <c r="H374" s="21"/>
      <c r="I374" s="318"/>
      <c r="J374" s="328"/>
    </row>
    <row r="375" spans="1:10" ht="27.75" customHeight="1">
      <c r="A375" s="691"/>
      <c r="B375" s="688"/>
      <c r="C375" s="111" t="s">
        <v>151</v>
      </c>
      <c r="D375" s="669"/>
      <c r="E375" s="372" t="s">
        <v>36</v>
      </c>
      <c r="F375" s="21"/>
      <c r="G375" s="21"/>
      <c r="H375" s="21"/>
      <c r="I375" s="318">
        <v>1</v>
      </c>
      <c r="J375" s="328"/>
    </row>
    <row r="376" spans="1:10" ht="19.5" customHeight="1">
      <c r="A376" s="691"/>
      <c r="B376" s="688"/>
      <c r="C376" s="116" t="s">
        <v>233</v>
      </c>
      <c r="D376" s="669"/>
      <c r="E376" s="307" t="s">
        <v>23</v>
      </c>
      <c r="F376" s="22"/>
      <c r="G376" s="21"/>
      <c r="H376" s="21"/>
      <c r="I376" s="318"/>
      <c r="J376" s="328">
        <v>1</v>
      </c>
    </row>
    <row r="377" spans="1:10" ht="21.75" customHeight="1">
      <c r="A377" s="691"/>
      <c r="B377" s="688"/>
      <c r="C377" s="134" t="s">
        <v>16</v>
      </c>
      <c r="D377" s="306"/>
      <c r="E377" s="307"/>
      <c r="F377" s="22"/>
      <c r="G377" s="22"/>
      <c r="H377" s="22"/>
      <c r="I377" s="318"/>
      <c r="J377" s="328"/>
    </row>
    <row r="378" spans="1:10" ht="18.75" customHeight="1">
      <c r="A378" s="691"/>
      <c r="B378" s="688"/>
      <c r="C378" s="111" t="s">
        <v>152</v>
      </c>
      <c r="D378" s="373" t="s">
        <v>17</v>
      </c>
      <c r="E378" s="372" t="s">
        <v>18</v>
      </c>
      <c r="F378" s="22"/>
      <c r="G378" s="22"/>
      <c r="H378" s="22"/>
      <c r="I378" s="441">
        <f>I373</f>
        <v>49.995</v>
      </c>
      <c r="J378" s="328"/>
    </row>
    <row r="379" spans="1:10" ht="18.75" customHeight="1">
      <c r="A379" s="691"/>
      <c r="B379" s="688"/>
      <c r="C379" s="116" t="s">
        <v>234</v>
      </c>
      <c r="D379" s="128" t="s">
        <v>17</v>
      </c>
      <c r="E379" s="117" t="s">
        <v>18</v>
      </c>
      <c r="F379" s="18"/>
      <c r="G379" s="18"/>
      <c r="H379" s="18"/>
      <c r="I379" s="213"/>
      <c r="J379" s="213">
        <f>J372/J376</f>
        <v>472.18999999999994</v>
      </c>
    </row>
    <row r="380" spans="1:10" ht="24.75" customHeight="1">
      <c r="A380" s="691"/>
      <c r="B380" s="688"/>
      <c r="C380" s="687" t="s">
        <v>19</v>
      </c>
      <c r="D380" s="687"/>
      <c r="E380" s="687"/>
      <c r="F380" s="687"/>
      <c r="G380" s="687"/>
      <c r="H380" s="687"/>
      <c r="I380" s="318"/>
      <c r="J380" s="328"/>
    </row>
    <row r="381" spans="1:10" ht="20.25" customHeight="1">
      <c r="A381" s="691"/>
      <c r="B381" s="688"/>
      <c r="C381" s="111" t="s">
        <v>80</v>
      </c>
      <c r="D381" s="137" t="s">
        <v>74</v>
      </c>
      <c r="E381" s="129" t="s">
        <v>75</v>
      </c>
      <c r="F381" s="371"/>
      <c r="G381" s="244"/>
      <c r="H381" s="371"/>
      <c r="I381" s="318">
        <v>100</v>
      </c>
      <c r="J381" s="328"/>
    </row>
    <row r="382" spans="1:10" ht="15.75" customHeight="1">
      <c r="A382" s="691"/>
      <c r="B382" s="688"/>
      <c r="C382" s="114" t="s">
        <v>157</v>
      </c>
      <c r="D382" s="137" t="s">
        <v>74</v>
      </c>
      <c r="E382" s="129" t="s">
        <v>75</v>
      </c>
      <c r="F382" s="164"/>
      <c r="G382" s="164"/>
      <c r="H382" s="164"/>
      <c r="I382" s="374"/>
      <c r="J382" s="374">
        <v>100</v>
      </c>
    </row>
    <row r="383" spans="1:13" ht="27.75" customHeight="1">
      <c r="A383" s="159"/>
      <c r="B383" s="36"/>
      <c r="C383" s="334" t="s">
        <v>180</v>
      </c>
      <c r="D383" s="324"/>
      <c r="E383" s="324"/>
      <c r="F383" s="326">
        <f>F387+F397+F407+F417+F427+F438+F451+F461+F474+F484</f>
        <v>0</v>
      </c>
      <c r="G383" s="326">
        <f>G387+G397+G407+G417+G427+G438+G451+G461+G474+G484</f>
        <v>2419.52462</v>
      </c>
      <c r="H383" s="326">
        <f>H387+H397+H407+H417+H427+H438+H451+H461+H474+H484</f>
        <v>299.543</v>
      </c>
      <c r="I383" s="326">
        <f>I387+I397+I407+I417+I427+I438+I451+I461+I474+I484</f>
        <v>4876.28191</v>
      </c>
      <c r="J383" s="326">
        <f>J387+J397+J407+J417+J427+J438+J451+J461+J474+J484</f>
        <v>15053.12079</v>
      </c>
      <c r="L383" s="442">
        <f>G383+H383+I383+J383+F383</f>
        <v>22648.47032</v>
      </c>
      <c r="M383" s="442">
        <f>L383-'Додаток 2'!J132</f>
        <v>0</v>
      </c>
    </row>
    <row r="384" spans="1:10" ht="20.25" customHeight="1">
      <c r="A384" s="684" t="s">
        <v>181</v>
      </c>
      <c r="B384" s="667"/>
      <c r="C384" s="666" t="str">
        <f>'Додаток 2'!B135</f>
        <v>Виготовлення проектно-кошторисної документації на монтаж (реконструкцію) системи киснепостачання КНП "Южненська міська лікарня"  Южненської міської ради за адресою: Одеська область, м. Южне, вул. Хіміків 1</v>
      </c>
      <c r="D384" s="666"/>
      <c r="E384" s="666"/>
      <c r="F384" s="666"/>
      <c r="G384" s="666"/>
      <c r="H384" s="666"/>
      <c r="I384" s="666"/>
      <c r="J384" s="666"/>
    </row>
    <row r="385" spans="1:10" ht="19.5" customHeight="1">
      <c r="A385" s="685"/>
      <c r="B385" s="686"/>
      <c r="C385" s="41" t="s">
        <v>12</v>
      </c>
      <c r="D385" s="86"/>
      <c r="E385" s="86"/>
      <c r="F385" s="65"/>
      <c r="G385" s="65"/>
      <c r="H385" s="65"/>
      <c r="I385" s="86"/>
      <c r="J385" s="86"/>
    </row>
    <row r="386" spans="1:18" ht="24" customHeight="1">
      <c r="A386" s="685"/>
      <c r="B386" s="686"/>
      <c r="C386" s="115" t="s">
        <v>78</v>
      </c>
      <c r="D386" s="137" t="s">
        <v>93</v>
      </c>
      <c r="E386" s="14" t="s">
        <v>36</v>
      </c>
      <c r="F386" s="65"/>
      <c r="G386" s="65">
        <v>1</v>
      </c>
      <c r="H386" s="65"/>
      <c r="I386" s="86"/>
      <c r="J386" s="86"/>
      <c r="P386" s="6"/>
      <c r="R386" s="112"/>
    </row>
    <row r="387" spans="1:10" ht="15.75">
      <c r="A387" s="685"/>
      <c r="B387" s="686"/>
      <c r="C387" s="64" t="s">
        <v>85</v>
      </c>
      <c r="D387" s="14" t="s">
        <v>13</v>
      </c>
      <c r="E387" s="14" t="s">
        <v>10</v>
      </c>
      <c r="F387" s="20">
        <f>'Додаток 2'!K135</f>
        <v>0</v>
      </c>
      <c r="G387" s="123">
        <f>'Додаток 2'!L135</f>
        <v>49.8</v>
      </c>
      <c r="H387" s="20">
        <f>'Додаток 2'!M135</f>
        <v>0</v>
      </c>
      <c r="I387" s="20">
        <f>'Додаток 2'!N135</f>
        <v>0</v>
      </c>
      <c r="J387" s="20">
        <f>'Додаток 2'!O135</f>
        <v>0</v>
      </c>
    </row>
    <row r="388" spans="1:10" ht="15.75" customHeight="1" hidden="1">
      <c r="A388" s="685"/>
      <c r="B388" s="686"/>
      <c r="C388" s="66" t="s">
        <v>14</v>
      </c>
      <c r="D388" s="24"/>
      <c r="E388" s="14"/>
      <c r="F388" s="21"/>
      <c r="G388" s="20"/>
      <c r="H388" s="20"/>
      <c r="I388" s="86"/>
      <c r="J388" s="86"/>
    </row>
    <row r="389" spans="1:10" ht="15.75" customHeight="1" hidden="1">
      <c r="A389" s="685"/>
      <c r="B389" s="686"/>
      <c r="C389" s="75" t="s">
        <v>130</v>
      </c>
      <c r="D389" s="14" t="s">
        <v>83</v>
      </c>
      <c r="E389" s="14" t="s">
        <v>39</v>
      </c>
      <c r="F389" s="21"/>
      <c r="G389" s="21">
        <v>1</v>
      </c>
      <c r="H389" s="21"/>
      <c r="I389" s="86"/>
      <c r="J389" s="86"/>
    </row>
    <row r="390" spans="1:10" ht="15.75">
      <c r="A390" s="685"/>
      <c r="B390" s="686"/>
      <c r="C390" s="66" t="s">
        <v>16</v>
      </c>
      <c r="D390" s="17"/>
      <c r="E390" s="14"/>
      <c r="F390" s="23"/>
      <c r="G390" s="23"/>
      <c r="H390" s="22"/>
      <c r="I390" s="86"/>
      <c r="J390" s="86"/>
    </row>
    <row r="391" spans="1:10" ht="15">
      <c r="A391" s="685"/>
      <c r="B391" s="686"/>
      <c r="C391" s="67" t="s">
        <v>32</v>
      </c>
      <c r="D391" s="19" t="s">
        <v>17</v>
      </c>
      <c r="E391" s="19" t="s">
        <v>18</v>
      </c>
      <c r="F391" s="23"/>
      <c r="G391" s="18">
        <f>G387/G389</f>
        <v>49.8</v>
      </c>
      <c r="H391" s="18"/>
      <c r="I391" s="86"/>
      <c r="J391" s="86"/>
    </row>
    <row r="392" spans="1:10" ht="15.75">
      <c r="A392" s="685"/>
      <c r="B392" s="686"/>
      <c r="C392" s="687" t="s">
        <v>19</v>
      </c>
      <c r="D392" s="687"/>
      <c r="E392" s="687"/>
      <c r="F392" s="687"/>
      <c r="G392" s="687"/>
      <c r="H392" s="687"/>
      <c r="I392" s="86"/>
      <c r="J392" s="86"/>
    </row>
    <row r="393" spans="1:10" ht="15">
      <c r="A393" s="685"/>
      <c r="B393" s="668"/>
      <c r="C393" s="42" t="s">
        <v>110</v>
      </c>
      <c r="D393" s="54" t="s">
        <v>74</v>
      </c>
      <c r="E393" s="81" t="s">
        <v>75</v>
      </c>
      <c r="F393" s="31"/>
      <c r="G393" s="31">
        <v>100</v>
      </c>
      <c r="H393" s="108"/>
      <c r="I393" s="86"/>
      <c r="J393" s="86"/>
    </row>
    <row r="394" spans="1:10" ht="28.5" customHeight="1">
      <c r="A394" s="684" t="s">
        <v>183</v>
      </c>
      <c r="B394" s="667"/>
      <c r="C394" s="666" t="str">
        <f>'Додаток 2'!B136</f>
        <v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1»</v>
      </c>
      <c r="D394" s="666"/>
      <c r="E394" s="666"/>
      <c r="F394" s="666"/>
      <c r="G394" s="666"/>
      <c r="H394" s="666"/>
      <c r="I394" s="666"/>
      <c r="J394" s="666"/>
    </row>
    <row r="395" spans="1:10" ht="19.5" customHeight="1">
      <c r="A395" s="685"/>
      <c r="B395" s="686"/>
      <c r="C395" s="41" t="s">
        <v>12</v>
      </c>
      <c r="D395" s="86"/>
      <c r="E395" s="86"/>
      <c r="F395" s="65"/>
      <c r="G395" s="65"/>
      <c r="H395" s="65"/>
      <c r="I395" s="86"/>
      <c r="J395" s="86"/>
    </row>
    <row r="396" spans="1:18" ht="19.5" customHeight="1">
      <c r="A396" s="685"/>
      <c r="B396" s="686"/>
      <c r="C396" s="115" t="s">
        <v>78</v>
      </c>
      <c r="D396" s="137" t="s">
        <v>93</v>
      </c>
      <c r="E396" s="14" t="s">
        <v>36</v>
      </c>
      <c r="F396" s="65"/>
      <c r="G396" s="65">
        <v>1</v>
      </c>
      <c r="H396" s="65"/>
      <c r="I396" s="86"/>
      <c r="J396" s="86"/>
      <c r="P396" s="6"/>
      <c r="R396" s="112"/>
    </row>
    <row r="397" spans="1:10" ht="15.75">
      <c r="A397" s="685"/>
      <c r="B397" s="686"/>
      <c r="C397" s="64" t="s">
        <v>85</v>
      </c>
      <c r="D397" s="14" t="s">
        <v>13</v>
      </c>
      <c r="E397" s="14" t="s">
        <v>10</v>
      </c>
      <c r="F397" s="20">
        <f>'Додаток 2'!K136</f>
        <v>0</v>
      </c>
      <c r="G397" s="123">
        <f>'Додаток 2'!L136</f>
        <v>50</v>
      </c>
      <c r="H397" s="20">
        <f>'Додаток 2'!M136</f>
        <v>0</v>
      </c>
      <c r="I397" s="20">
        <f>'Додаток 2'!N136</f>
        <v>0</v>
      </c>
      <c r="J397" s="20">
        <f>'Додаток 2'!O136</f>
        <v>0</v>
      </c>
    </row>
    <row r="398" spans="1:10" ht="15.75" customHeight="1" hidden="1">
      <c r="A398" s="685"/>
      <c r="B398" s="686"/>
      <c r="C398" s="66" t="s">
        <v>14</v>
      </c>
      <c r="D398" s="24"/>
      <c r="E398" s="14"/>
      <c r="F398" s="21"/>
      <c r="G398" s="20"/>
      <c r="H398" s="20"/>
      <c r="I398" s="86"/>
      <c r="J398" s="86"/>
    </row>
    <row r="399" spans="1:10" ht="15.75" customHeight="1" hidden="1">
      <c r="A399" s="685"/>
      <c r="B399" s="686"/>
      <c r="C399" s="75" t="s">
        <v>130</v>
      </c>
      <c r="D399" s="14" t="s">
        <v>83</v>
      </c>
      <c r="E399" s="14" t="s">
        <v>39</v>
      </c>
      <c r="F399" s="21"/>
      <c r="G399" s="21">
        <v>1</v>
      </c>
      <c r="H399" s="21"/>
      <c r="I399" s="86"/>
      <c r="J399" s="86"/>
    </row>
    <row r="400" spans="1:10" ht="15.75">
      <c r="A400" s="685"/>
      <c r="B400" s="686"/>
      <c r="C400" s="66" t="s">
        <v>16</v>
      </c>
      <c r="D400" s="17"/>
      <c r="E400" s="14"/>
      <c r="F400" s="23"/>
      <c r="G400" s="23"/>
      <c r="H400" s="22"/>
      <c r="I400" s="86"/>
      <c r="J400" s="86"/>
    </row>
    <row r="401" spans="1:10" ht="15">
      <c r="A401" s="685"/>
      <c r="B401" s="686"/>
      <c r="C401" s="67" t="s">
        <v>32</v>
      </c>
      <c r="D401" s="19" t="s">
        <v>17</v>
      </c>
      <c r="E401" s="19" t="s">
        <v>18</v>
      </c>
      <c r="F401" s="23"/>
      <c r="G401" s="18">
        <f>G397/G399</f>
        <v>50</v>
      </c>
      <c r="H401" s="18"/>
      <c r="I401" s="86"/>
      <c r="J401" s="86"/>
    </row>
    <row r="402" spans="1:10" ht="15.75">
      <c r="A402" s="685"/>
      <c r="B402" s="686"/>
      <c r="C402" s="687" t="s">
        <v>19</v>
      </c>
      <c r="D402" s="687"/>
      <c r="E402" s="687"/>
      <c r="F402" s="687"/>
      <c r="G402" s="687"/>
      <c r="H402" s="687"/>
      <c r="I402" s="86"/>
      <c r="J402" s="86"/>
    </row>
    <row r="403" spans="1:10" ht="15">
      <c r="A403" s="685"/>
      <c r="B403" s="668"/>
      <c r="C403" s="42" t="s">
        <v>110</v>
      </c>
      <c r="D403" s="54" t="s">
        <v>74</v>
      </c>
      <c r="E403" s="81" t="s">
        <v>75</v>
      </c>
      <c r="F403" s="31"/>
      <c r="G403" s="31">
        <v>100</v>
      </c>
      <c r="H403" s="108"/>
      <c r="I403" s="86"/>
      <c r="J403" s="86"/>
    </row>
    <row r="404" spans="1:10" ht="30.75" customHeight="1">
      <c r="A404" s="684" t="s">
        <v>188</v>
      </c>
      <c r="B404" s="667"/>
      <c r="C404" s="666" t="str">
        <f>'Додаток 2'!B137</f>
        <v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19»</v>
      </c>
      <c r="D404" s="666"/>
      <c r="E404" s="666"/>
      <c r="F404" s="666"/>
      <c r="G404" s="666"/>
      <c r="H404" s="666"/>
      <c r="I404" s="666"/>
      <c r="J404" s="666"/>
    </row>
    <row r="405" spans="1:10" ht="19.5" customHeight="1">
      <c r="A405" s="685"/>
      <c r="B405" s="686"/>
      <c r="C405" s="41" t="s">
        <v>12</v>
      </c>
      <c r="D405" s="86"/>
      <c r="E405" s="86"/>
      <c r="F405" s="65"/>
      <c r="G405" s="65"/>
      <c r="H405" s="65"/>
      <c r="I405" s="86"/>
      <c r="J405" s="86"/>
    </row>
    <row r="406" spans="1:18" ht="32.25" customHeight="1">
      <c r="A406" s="685"/>
      <c r="B406" s="686"/>
      <c r="C406" s="115" t="s">
        <v>78</v>
      </c>
      <c r="D406" s="137" t="s">
        <v>93</v>
      </c>
      <c r="E406" s="14" t="s">
        <v>36</v>
      </c>
      <c r="F406" s="65"/>
      <c r="G406" s="65">
        <v>1</v>
      </c>
      <c r="H406" s="65"/>
      <c r="I406" s="86"/>
      <c r="J406" s="86"/>
      <c r="P406" s="6"/>
      <c r="R406" s="112"/>
    </row>
    <row r="407" spans="1:10" ht="15.75">
      <c r="A407" s="685"/>
      <c r="B407" s="686"/>
      <c r="C407" s="64" t="s">
        <v>85</v>
      </c>
      <c r="D407" s="14" t="s">
        <v>13</v>
      </c>
      <c r="E407" s="14" t="s">
        <v>10</v>
      </c>
      <c r="F407" s="20">
        <f>'Додаток 2'!K137</f>
        <v>0</v>
      </c>
      <c r="G407" s="123">
        <f>'Додаток 2'!L137</f>
        <v>50</v>
      </c>
      <c r="H407" s="123">
        <f>'Додаток 2'!M137</f>
        <v>0</v>
      </c>
      <c r="I407" s="123">
        <f>'Додаток 2'!N137</f>
        <v>0</v>
      </c>
      <c r="J407" s="123">
        <f>'Додаток 2'!O137</f>
        <v>0</v>
      </c>
    </row>
    <row r="408" spans="1:10" ht="15.75" customHeight="1" hidden="1">
      <c r="A408" s="685"/>
      <c r="B408" s="686"/>
      <c r="C408" s="66" t="s">
        <v>14</v>
      </c>
      <c r="D408" s="24"/>
      <c r="E408" s="14"/>
      <c r="F408" s="21"/>
      <c r="G408" s="20"/>
      <c r="H408" s="20"/>
      <c r="I408" s="86"/>
      <c r="J408" s="86"/>
    </row>
    <row r="409" spans="1:10" ht="15.75" customHeight="1" hidden="1">
      <c r="A409" s="685"/>
      <c r="B409" s="686"/>
      <c r="C409" s="75" t="s">
        <v>130</v>
      </c>
      <c r="D409" s="14" t="s">
        <v>83</v>
      </c>
      <c r="E409" s="14" t="s">
        <v>39</v>
      </c>
      <c r="F409" s="21"/>
      <c r="G409" s="21">
        <v>1</v>
      </c>
      <c r="H409" s="21"/>
      <c r="I409" s="86"/>
      <c r="J409" s="86"/>
    </row>
    <row r="410" spans="1:10" ht="15.75">
      <c r="A410" s="685"/>
      <c r="B410" s="686"/>
      <c r="C410" s="66" t="s">
        <v>16</v>
      </c>
      <c r="D410" s="17"/>
      <c r="E410" s="14"/>
      <c r="F410" s="23"/>
      <c r="G410" s="23"/>
      <c r="H410" s="22"/>
      <c r="I410" s="86"/>
      <c r="J410" s="86"/>
    </row>
    <row r="411" spans="1:10" ht="15">
      <c r="A411" s="685"/>
      <c r="B411" s="686"/>
      <c r="C411" s="67" t="s">
        <v>32</v>
      </c>
      <c r="D411" s="19" t="s">
        <v>17</v>
      </c>
      <c r="E411" s="19" t="s">
        <v>18</v>
      </c>
      <c r="F411" s="23"/>
      <c r="G411" s="18">
        <f>G407/G409</f>
        <v>50</v>
      </c>
      <c r="H411" s="18"/>
      <c r="I411" s="86"/>
      <c r="J411" s="86"/>
    </row>
    <row r="412" spans="1:10" ht="15.75">
      <c r="A412" s="685"/>
      <c r="B412" s="686"/>
      <c r="C412" s="687" t="s">
        <v>19</v>
      </c>
      <c r="D412" s="687"/>
      <c r="E412" s="687"/>
      <c r="F412" s="687"/>
      <c r="G412" s="687"/>
      <c r="H412" s="687"/>
      <c r="I412" s="86"/>
      <c r="J412" s="86"/>
    </row>
    <row r="413" spans="1:10" ht="15">
      <c r="A413" s="685"/>
      <c r="B413" s="668"/>
      <c r="C413" s="42" t="s">
        <v>110</v>
      </c>
      <c r="D413" s="54" t="s">
        <v>74</v>
      </c>
      <c r="E413" s="81" t="s">
        <v>75</v>
      </c>
      <c r="F413" s="31"/>
      <c r="G413" s="31">
        <v>100</v>
      </c>
      <c r="H413" s="108"/>
      <c r="I413" s="86"/>
      <c r="J413" s="86"/>
    </row>
    <row r="414" spans="1:10" ht="39" customHeight="1">
      <c r="A414" s="684" t="s">
        <v>197</v>
      </c>
      <c r="B414" s="667"/>
      <c r="C414" s="666" t="str">
        <f>'Додаток 2'!B138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v>
      </c>
      <c r="D414" s="666"/>
      <c r="E414" s="666"/>
      <c r="F414" s="666"/>
      <c r="G414" s="666"/>
      <c r="H414" s="666"/>
      <c r="I414" s="666"/>
      <c r="J414" s="666"/>
    </row>
    <row r="415" spans="1:10" ht="19.5" customHeight="1">
      <c r="A415" s="685"/>
      <c r="B415" s="686"/>
      <c r="C415" s="41" t="s">
        <v>12</v>
      </c>
      <c r="D415" s="86"/>
      <c r="E415" s="86"/>
      <c r="F415" s="65"/>
      <c r="G415" s="65"/>
      <c r="H415" s="65"/>
      <c r="I415" s="86"/>
      <c r="J415" s="86"/>
    </row>
    <row r="416" spans="1:18" ht="32.25" customHeight="1">
      <c r="A416" s="685"/>
      <c r="B416" s="686"/>
      <c r="C416" s="115" t="s">
        <v>205</v>
      </c>
      <c r="D416" s="137" t="s">
        <v>93</v>
      </c>
      <c r="E416" s="14" t="s">
        <v>36</v>
      </c>
      <c r="F416" s="65"/>
      <c r="G416" s="65">
        <v>1</v>
      </c>
      <c r="H416" s="65"/>
      <c r="I416" s="318">
        <v>1</v>
      </c>
      <c r="J416" s="86"/>
      <c r="P416" s="6"/>
      <c r="R416" s="112"/>
    </row>
    <row r="417" spans="1:10" ht="15.75">
      <c r="A417" s="685"/>
      <c r="B417" s="686"/>
      <c r="C417" s="64" t="s">
        <v>85</v>
      </c>
      <c r="D417" s="14" t="s">
        <v>13</v>
      </c>
      <c r="E417" s="14" t="s">
        <v>10</v>
      </c>
      <c r="F417" s="20">
        <f>'Додаток 2'!K138</f>
        <v>0</v>
      </c>
      <c r="G417" s="123">
        <f>'Додаток 2'!L138</f>
        <v>1264.34762</v>
      </c>
      <c r="H417" s="123">
        <f>'Додаток 2'!M138</f>
        <v>0</v>
      </c>
      <c r="I417" s="20">
        <f>'Додаток 2'!N138</f>
        <v>0</v>
      </c>
      <c r="J417" s="123">
        <f>'Додаток 2'!O138</f>
        <v>199.134</v>
      </c>
    </row>
    <row r="418" spans="1:10" ht="15.75" customHeight="1" hidden="1">
      <c r="A418" s="685"/>
      <c r="B418" s="686"/>
      <c r="C418" s="66" t="s">
        <v>14</v>
      </c>
      <c r="D418" s="24"/>
      <c r="E418" s="14"/>
      <c r="F418" s="21"/>
      <c r="G418" s="20"/>
      <c r="H418" s="20"/>
      <c r="I418" s="318"/>
      <c r="J418" s="86"/>
    </row>
    <row r="419" spans="1:10" ht="15.75" customHeight="1" hidden="1">
      <c r="A419" s="685"/>
      <c r="B419" s="686"/>
      <c r="C419" s="75" t="s">
        <v>206</v>
      </c>
      <c r="D419" s="14" t="s">
        <v>83</v>
      </c>
      <c r="E419" s="14" t="s">
        <v>39</v>
      </c>
      <c r="F419" s="21"/>
      <c r="G419" s="21">
        <v>1</v>
      </c>
      <c r="H419" s="21"/>
      <c r="I419" s="318">
        <v>1</v>
      </c>
      <c r="J419" s="86"/>
    </row>
    <row r="420" spans="1:10" ht="15.75">
      <c r="A420" s="685"/>
      <c r="B420" s="686"/>
      <c r="C420" s="66" t="s">
        <v>16</v>
      </c>
      <c r="D420" s="17"/>
      <c r="E420" s="14"/>
      <c r="F420" s="23"/>
      <c r="G420" s="23"/>
      <c r="H420" s="22"/>
      <c r="I420" s="318"/>
      <c r="J420" s="86"/>
    </row>
    <row r="421" spans="1:10" ht="15">
      <c r="A421" s="685"/>
      <c r="B421" s="686"/>
      <c r="C421" s="67" t="s">
        <v>207</v>
      </c>
      <c r="D421" s="19" t="s">
        <v>17</v>
      </c>
      <c r="E421" s="19" t="s">
        <v>18</v>
      </c>
      <c r="F421" s="23"/>
      <c r="G421" s="18">
        <f>G417/G419</f>
        <v>1264.34762</v>
      </c>
      <c r="H421" s="18"/>
      <c r="I421" s="18"/>
      <c r="J421" s="18">
        <f>J417</f>
        <v>199.134</v>
      </c>
    </row>
    <row r="422" spans="1:10" ht="15.75">
      <c r="A422" s="685"/>
      <c r="B422" s="686"/>
      <c r="C422" s="687" t="s">
        <v>19</v>
      </c>
      <c r="D422" s="687"/>
      <c r="E422" s="687"/>
      <c r="F422" s="687"/>
      <c r="G422" s="687"/>
      <c r="H422" s="687"/>
      <c r="I422" s="318"/>
      <c r="J422" s="318"/>
    </row>
    <row r="423" spans="1:10" ht="15">
      <c r="A423" s="685"/>
      <c r="B423" s="668"/>
      <c r="C423" s="42" t="s">
        <v>134</v>
      </c>
      <c r="D423" s="54" t="s">
        <v>74</v>
      </c>
      <c r="E423" s="81" t="s">
        <v>75</v>
      </c>
      <c r="F423" s="31"/>
      <c r="G423" s="31">
        <v>86.4</v>
      </c>
      <c r="H423" s="31"/>
      <c r="I423" s="318"/>
      <c r="J423" s="318">
        <v>100</v>
      </c>
    </row>
    <row r="424" spans="1:10" ht="38.25" customHeight="1">
      <c r="A424" s="684" t="s">
        <v>199</v>
      </c>
      <c r="B424" s="667"/>
      <c r="C424" s="666" t="str">
        <f>'Додаток 2'!B139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v>
      </c>
      <c r="D424" s="666"/>
      <c r="E424" s="666"/>
      <c r="F424" s="666"/>
      <c r="G424" s="666"/>
      <c r="H424" s="666"/>
      <c r="I424" s="666"/>
      <c r="J424" s="666"/>
    </row>
    <row r="425" spans="1:10" ht="19.5" customHeight="1">
      <c r="A425" s="685"/>
      <c r="B425" s="686"/>
      <c r="C425" s="41" t="s">
        <v>12</v>
      </c>
      <c r="D425" s="86"/>
      <c r="E425" s="86"/>
      <c r="F425" s="65"/>
      <c r="G425" s="65"/>
      <c r="H425" s="65"/>
      <c r="I425" s="86"/>
      <c r="J425" s="86"/>
    </row>
    <row r="426" spans="1:18" ht="32.25" customHeight="1">
      <c r="A426" s="685"/>
      <c r="B426" s="686"/>
      <c r="C426" s="115" t="s">
        <v>205</v>
      </c>
      <c r="D426" s="137" t="s">
        <v>93</v>
      </c>
      <c r="E426" s="14" t="s">
        <v>36</v>
      </c>
      <c r="F426" s="65"/>
      <c r="G426" s="65">
        <v>1</v>
      </c>
      <c r="H426" s="65"/>
      <c r="I426" s="318">
        <v>1</v>
      </c>
      <c r="J426" s="86"/>
      <c r="P426" s="6"/>
      <c r="R426" s="112"/>
    </row>
    <row r="427" spans="1:10" ht="15.75">
      <c r="A427" s="685"/>
      <c r="B427" s="686"/>
      <c r="C427" s="64" t="s">
        <v>85</v>
      </c>
      <c r="D427" s="14" t="s">
        <v>13</v>
      </c>
      <c r="E427" s="14" t="s">
        <v>10</v>
      </c>
      <c r="F427" s="20">
        <f>'Додаток 2'!K139</f>
        <v>0</v>
      </c>
      <c r="G427" s="123">
        <f>'Додаток 2'!L139</f>
        <v>365.336</v>
      </c>
      <c r="H427" s="123">
        <f>'Додаток 2'!M139</f>
        <v>0</v>
      </c>
      <c r="I427" s="20">
        <f>'Додаток 2'!N139</f>
        <v>508.54566</v>
      </c>
      <c r="J427" s="20">
        <f>'Додаток 2'!O139</f>
        <v>0</v>
      </c>
    </row>
    <row r="428" spans="1:10" ht="15.75">
      <c r="A428" s="685"/>
      <c r="B428" s="686"/>
      <c r="C428" s="66" t="s">
        <v>14</v>
      </c>
      <c r="D428" s="24"/>
      <c r="E428" s="14"/>
      <c r="F428" s="21"/>
      <c r="G428" s="20"/>
      <c r="H428" s="20"/>
      <c r="I428" s="318"/>
      <c r="J428" s="86"/>
    </row>
    <row r="429" spans="1:10" ht="15.75" customHeight="1" hidden="1">
      <c r="A429" s="685"/>
      <c r="B429" s="686"/>
      <c r="C429" s="75" t="s">
        <v>206</v>
      </c>
      <c r="D429" s="14" t="s">
        <v>83</v>
      </c>
      <c r="E429" s="14" t="s">
        <v>39</v>
      </c>
      <c r="F429" s="21"/>
      <c r="G429" s="21">
        <v>1</v>
      </c>
      <c r="H429" s="21"/>
      <c r="I429" s="318">
        <v>1</v>
      </c>
      <c r="J429" s="86"/>
    </row>
    <row r="430" spans="1:10" ht="15.75" customHeight="1" hidden="1">
      <c r="A430" s="685"/>
      <c r="B430" s="686"/>
      <c r="C430" s="66" t="s">
        <v>16</v>
      </c>
      <c r="D430" s="17"/>
      <c r="E430" s="14"/>
      <c r="F430" s="23"/>
      <c r="G430" s="23"/>
      <c r="H430" s="22"/>
      <c r="I430" s="318"/>
      <c r="J430" s="86"/>
    </row>
    <row r="431" spans="1:10" ht="15">
      <c r="A431" s="685"/>
      <c r="B431" s="686"/>
      <c r="C431" s="67" t="s">
        <v>207</v>
      </c>
      <c r="D431" s="19" t="s">
        <v>17</v>
      </c>
      <c r="E431" s="19" t="s">
        <v>18</v>
      </c>
      <c r="F431" s="23"/>
      <c r="G431" s="18">
        <f>G427/G429</f>
        <v>365.336</v>
      </c>
      <c r="H431" s="18"/>
      <c r="I431" s="18">
        <f>I427/I429</f>
        <v>508.54566</v>
      </c>
      <c r="J431" s="86"/>
    </row>
    <row r="432" spans="1:10" ht="15.75">
      <c r="A432" s="685"/>
      <c r="B432" s="686"/>
      <c r="C432" s="687" t="s">
        <v>19</v>
      </c>
      <c r="D432" s="687"/>
      <c r="E432" s="687"/>
      <c r="F432" s="687"/>
      <c r="G432" s="687"/>
      <c r="H432" s="687"/>
      <c r="I432" s="318"/>
      <c r="J432" s="86"/>
    </row>
    <row r="433" spans="1:10" ht="15">
      <c r="A433" s="685"/>
      <c r="B433" s="668"/>
      <c r="C433" s="42" t="s">
        <v>134</v>
      </c>
      <c r="D433" s="54" t="s">
        <v>74</v>
      </c>
      <c r="E433" s="81" t="s">
        <v>75</v>
      </c>
      <c r="F433" s="31"/>
      <c r="G433" s="31">
        <v>28.8</v>
      </c>
      <c r="H433" s="31"/>
      <c r="I433" s="318">
        <v>100</v>
      </c>
      <c r="J433" s="86"/>
    </row>
    <row r="434" spans="1:10" ht="29.25" customHeight="1">
      <c r="A434" s="684" t="s">
        <v>200</v>
      </c>
      <c r="B434" s="667"/>
      <c r="C434" s="666" t="str">
        <f>'Додаток 2'!B140</f>
        <v>Реконструкція будівлі КНП «ЦПМСД» Южненської міської ради за адресою: вул. Каштанова,33 а, с.Сичавка, Одеського району, Одеської області, в т.ч.:</v>
      </c>
      <c r="D434" s="666"/>
      <c r="E434" s="666"/>
      <c r="F434" s="666"/>
      <c r="G434" s="666"/>
      <c r="H434" s="666"/>
      <c r="I434" s="666"/>
      <c r="J434" s="666"/>
    </row>
    <row r="435" spans="1:10" ht="15.75">
      <c r="A435" s="685"/>
      <c r="B435" s="686"/>
      <c r="C435" s="41" t="s">
        <v>12</v>
      </c>
      <c r="D435" s="86"/>
      <c r="E435" s="86"/>
      <c r="F435" s="65"/>
      <c r="G435" s="65"/>
      <c r="H435" s="65"/>
      <c r="I435" s="86"/>
      <c r="J435" s="86"/>
    </row>
    <row r="436" spans="1:10" ht="15.75">
      <c r="A436" s="685"/>
      <c r="B436" s="686"/>
      <c r="C436" s="115" t="s">
        <v>229</v>
      </c>
      <c r="D436" s="382" t="s">
        <v>93</v>
      </c>
      <c r="E436" s="14" t="s">
        <v>36</v>
      </c>
      <c r="F436" s="65"/>
      <c r="G436" s="65">
        <v>1</v>
      </c>
      <c r="H436" s="65"/>
      <c r="I436" s="86"/>
      <c r="J436" s="86"/>
    </row>
    <row r="437" spans="1:10" ht="15" customHeight="1">
      <c r="A437" s="685"/>
      <c r="B437" s="686"/>
      <c r="C437" s="115" t="s">
        <v>297</v>
      </c>
      <c r="D437" s="382" t="s">
        <v>231</v>
      </c>
      <c r="E437" s="14" t="s">
        <v>298</v>
      </c>
      <c r="F437" s="65"/>
      <c r="G437" s="65"/>
      <c r="H437" s="65"/>
      <c r="I437" s="318"/>
      <c r="J437" s="318">
        <v>0.8177</v>
      </c>
    </row>
    <row r="438" spans="1:10" ht="21.75" customHeight="1">
      <c r="A438" s="685"/>
      <c r="B438" s="686"/>
      <c r="C438" s="64" t="s">
        <v>85</v>
      </c>
      <c r="D438" s="17" t="s">
        <v>13</v>
      </c>
      <c r="E438" s="14" t="s">
        <v>10</v>
      </c>
      <c r="F438" s="123">
        <f>'Додаток 2'!K140</f>
        <v>0</v>
      </c>
      <c r="G438" s="123">
        <f>'Додаток 2'!L140</f>
        <v>640.041</v>
      </c>
      <c r="H438" s="123">
        <f>'Додаток 2'!M140</f>
        <v>0</v>
      </c>
      <c r="I438" s="123">
        <f>'Додаток 2'!N140</f>
        <v>0</v>
      </c>
      <c r="J438" s="123">
        <f>'Додаток 2'!O140</f>
        <v>10462.967</v>
      </c>
    </row>
    <row r="439" spans="1:10" ht="15.75">
      <c r="A439" s="685"/>
      <c r="B439" s="686"/>
      <c r="C439" s="66" t="s">
        <v>14</v>
      </c>
      <c r="D439" s="17"/>
      <c r="E439" s="14"/>
      <c r="F439" s="21"/>
      <c r="G439" s="20"/>
      <c r="H439" s="20"/>
      <c r="I439" s="318"/>
      <c r="J439" s="318"/>
    </row>
    <row r="440" spans="1:16" ht="15.75">
      <c r="A440" s="685"/>
      <c r="B440" s="686"/>
      <c r="C440" s="75" t="s">
        <v>230</v>
      </c>
      <c r="D440" s="17" t="s">
        <v>83</v>
      </c>
      <c r="E440" s="14" t="s">
        <v>39</v>
      </c>
      <c r="F440" s="21"/>
      <c r="G440" s="21">
        <v>1</v>
      </c>
      <c r="H440" s="21"/>
      <c r="I440" s="318"/>
      <c r="J440" s="318"/>
      <c r="P440" s="52"/>
    </row>
    <row r="441" spans="1:10" ht="15.75">
      <c r="A441" s="685"/>
      <c r="B441" s="686"/>
      <c r="C441" s="75" t="s">
        <v>302</v>
      </c>
      <c r="D441" s="17" t="s">
        <v>231</v>
      </c>
      <c r="E441" s="14" t="s">
        <v>299</v>
      </c>
      <c r="F441" s="21"/>
      <c r="G441" s="21"/>
      <c r="H441" s="21"/>
      <c r="I441" s="318"/>
      <c r="J441" s="318">
        <v>0.8177</v>
      </c>
    </row>
    <row r="442" spans="1:10" ht="15.75" customHeight="1" hidden="1">
      <c r="A442" s="685"/>
      <c r="B442" s="686"/>
      <c r="C442" s="66" t="s">
        <v>16</v>
      </c>
      <c r="D442" s="17"/>
      <c r="E442" s="14"/>
      <c r="F442" s="23"/>
      <c r="G442" s="23"/>
      <c r="H442" s="22"/>
      <c r="I442" s="318"/>
      <c r="J442" s="318"/>
    </row>
    <row r="443" spans="1:10" ht="15.75" customHeight="1" hidden="1">
      <c r="A443" s="685"/>
      <c r="B443" s="686"/>
      <c r="C443" s="67" t="s">
        <v>32</v>
      </c>
      <c r="D443" s="17" t="s">
        <v>17</v>
      </c>
      <c r="E443" s="19" t="s">
        <v>18</v>
      </c>
      <c r="F443" s="23"/>
      <c r="G443" s="18">
        <f>G438/G440</f>
        <v>640.041</v>
      </c>
      <c r="H443" s="18"/>
      <c r="I443" s="18"/>
      <c r="J443" s="18"/>
    </row>
    <row r="444" spans="1:10" ht="15">
      <c r="A444" s="685"/>
      <c r="B444" s="686"/>
      <c r="C444" s="67" t="s">
        <v>300</v>
      </c>
      <c r="D444" s="17" t="s">
        <v>17</v>
      </c>
      <c r="E444" s="19" t="s">
        <v>301</v>
      </c>
      <c r="F444" s="23"/>
      <c r="G444" s="18"/>
      <c r="H444" s="18"/>
      <c r="I444" s="18"/>
      <c r="J444" s="18">
        <f>J438/J441</f>
        <v>12795.60596795891</v>
      </c>
    </row>
    <row r="445" spans="1:10" ht="15.75">
      <c r="A445" s="685"/>
      <c r="B445" s="686"/>
      <c r="C445" s="687" t="s">
        <v>19</v>
      </c>
      <c r="D445" s="687"/>
      <c r="E445" s="687"/>
      <c r="F445" s="687"/>
      <c r="G445" s="687"/>
      <c r="H445" s="687"/>
      <c r="I445" s="318"/>
      <c r="J445" s="318"/>
    </row>
    <row r="446" spans="1:10" ht="15.75">
      <c r="A446" s="685"/>
      <c r="B446" s="686"/>
      <c r="C446" s="111" t="s">
        <v>258</v>
      </c>
      <c r="D446" s="383" t="s">
        <v>17</v>
      </c>
      <c r="E446" s="81" t="s">
        <v>75</v>
      </c>
      <c r="F446" s="111"/>
      <c r="G446" s="111"/>
      <c r="H446" s="271"/>
      <c r="I446" s="318"/>
      <c r="J446" s="318">
        <v>100</v>
      </c>
    </row>
    <row r="447" spans="1:10" ht="15.75">
      <c r="A447" s="685"/>
      <c r="B447" s="668"/>
      <c r="C447" s="42" t="s">
        <v>80</v>
      </c>
      <c r="D447" s="83" t="s">
        <v>74</v>
      </c>
      <c r="E447" s="81" t="s">
        <v>75</v>
      </c>
      <c r="F447" s="31"/>
      <c r="G447" s="8">
        <v>100</v>
      </c>
      <c r="H447" s="108"/>
      <c r="I447" s="86"/>
      <c r="J447" s="86"/>
    </row>
    <row r="448" spans="1:10" ht="29.25" customHeight="1">
      <c r="A448" s="684" t="s">
        <v>201</v>
      </c>
      <c r="B448" s="667"/>
      <c r="C448" s="666" t="str">
        <f>'Додаток 2'!B142</f>
        <v>Капітальний ремонт індивідуального теплового пункту і системи опалення поліклінічного відділення КНП «Южненська міська лікарня» Южненської міської ради за адресою: вул. Будівельників, 19 м.Южне Одеського району Одеської області </v>
      </c>
      <c r="D448" s="666"/>
      <c r="E448" s="666"/>
      <c r="F448" s="666"/>
      <c r="G448" s="666"/>
      <c r="H448" s="666"/>
      <c r="I448" s="666"/>
      <c r="J448" s="666"/>
    </row>
    <row r="449" spans="1:10" ht="19.5" customHeight="1">
      <c r="A449" s="685"/>
      <c r="B449" s="686"/>
      <c r="C449" s="41" t="s">
        <v>12</v>
      </c>
      <c r="D449" s="86"/>
      <c r="E449" s="86"/>
      <c r="F449" s="65"/>
      <c r="G449" s="65"/>
      <c r="H449" s="65"/>
      <c r="I449" s="86"/>
      <c r="J449" s="86"/>
    </row>
    <row r="450" spans="1:18" ht="21" customHeight="1">
      <c r="A450" s="685"/>
      <c r="B450" s="686"/>
      <c r="C450" s="115" t="s">
        <v>256</v>
      </c>
      <c r="D450" s="137" t="s">
        <v>93</v>
      </c>
      <c r="E450" s="14" t="s">
        <v>36</v>
      </c>
      <c r="F450" s="65"/>
      <c r="G450" s="65"/>
      <c r="H450" s="65">
        <v>1</v>
      </c>
      <c r="I450" s="86"/>
      <c r="J450" s="86"/>
      <c r="P450" s="6"/>
      <c r="R450" s="112"/>
    </row>
    <row r="451" spans="1:10" ht="15.75">
      <c r="A451" s="685"/>
      <c r="B451" s="686"/>
      <c r="C451" s="64" t="s">
        <v>85</v>
      </c>
      <c r="D451" s="14" t="s">
        <v>13</v>
      </c>
      <c r="E451" s="14" t="s">
        <v>10</v>
      </c>
      <c r="F451" s="123">
        <f>'Додаток 2'!K142</f>
        <v>0</v>
      </c>
      <c r="G451" s="123">
        <f>'Додаток 2'!L142</f>
        <v>0</v>
      </c>
      <c r="H451" s="123">
        <f>'Додаток 2'!M142</f>
        <v>299.543</v>
      </c>
      <c r="I451" s="123">
        <f>'Додаток 2'!N142</f>
        <v>0</v>
      </c>
      <c r="J451" s="123">
        <f>'Додаток 2'!O142</f>
        <v>0</v>
      </c>
    </row>
    <row r="452" spans="1:10" ht="15.75" customHeight="1" hidden="1">
      <c r="A452" s="685"/>
      <c r="B452" s="686"/>
      <c r="C452" s="66" t="s">
        <v>14</v>
      </c>
      <c r="D452" s="24"/>
      <c r="E452" s="14"/>
      <c r="F452" s="21"/>
      <c r="G452" s="20"/>
      <c r="H452" s="20"/>
      <c r="I452" s="86"/>
      <c r="J452" s="86"/>
    </row>
    <row r="453" spans="1:10" ht="15.75" customHeight="1" hidden="1">
      <c r="A453" s="685"/>
      <c r="B453" s="686"/>
      <c r="C453" s="75" t="s">
        <v>257</v>
      </c>
      <c r="D453" s="14" t="s">
        <v>83</v>
      </c>
      <c r="E453" s="14" t="s">
        <v>39</v>
      </c>
      <c r="F453" s="21"/>
      <c r="G453" s="21"/>
      <c r="H453" s="21">
        <v>1</v>
      </c>
      <c r="I453" s="86"/>
      <c r="J453" s="86"/>
    </row>
    <row r="454" spans="1:10" ht="15.75">
      <c r="A454" s="685"/>
      <c r="B454" s="686"/>
      <c r="C454" s="66" t="s">
        <v>16</v>
      </c>
      <c r="D454" s="17"/>
      <c r="E454" s="14"/>
      <c r="F454" s="23"/>
      <c r="G454" s="23"/>
      <c r="H454" s="22"/>
      <c r="I454" s="86"/>
      <c r="J454" s="86"/>
    </row>
    <row r="455" spans="1:10" ht="15">
      <c r="A455" s="685"/>
      <c r="B455" s="686"/>
      <c r="C455" s="67" t="s">
        <v>32</v>
      </c>
      <c r="D455" s="19" t="s">
        <v>17</v>
      </c>
      <c r="E455" s="19" t="s">
        <v>18</v>
      </c>
      <c r="F455" s="23"/>
      <c r="G455" s="18"/>
      <c r="H455" s="18">
        <f>H451/H453</f>
        <v>299.543</v>
      </c>
      <c r="I455" s="86"/>
      <c r="J455" s="86"/>
    </row>
    <row r="456" spans="1:10" ht="15.75">
      <c r="A456" s="685"/>
      <c r="B456" s="686"/>
      <c r="C456" s="687" t="s">
        <v>19</v>
      </c>
      <c r="D456" s="687"/>
      <c r="E456" s="687"/>
      <c r="F456" s="687"/>
      <c r="G456" s="687"/>
      <c r="H456" s="687"/>
      <c r="I456" s="86"/>
      <c r="J456" s="86"/>
    </row>
    <row r="457" spans="1:10" ht="15.75">
      <c r="A457" s="685"/>
      <c r="B457" s="668"/>
      <c r="C457" s="42" t="s">
        <v>157</v>
      </c>
      <c r="D457" s="54" t="s">
        <v>74</v>
      </c>
      <c r="E457" s="81" t="s">
        <v>75</v>
      </c>
      <c r="F457" s="31"/>
      <c r="G457" s="8"/>
      <c r="H457" s="31">
        <v>100</v>
      </c>
      <c r="I457" s="86"/>
      <c r="J457" s="86"/>
    </row>
    <row r="458" spans="1:10" ht="15.75">
      <c r="A458" s="684" t="s">
        <v>202</v>
      </c>
      <c r="B458" s="667"/>
      <c r="C458" s="666" t="str">
        <f>'Додаток 2'!B143</f>
        <v>Капітальнй ремонт системи водовідведення КЗ "Южненська міська лікарня" за адресою: м. Южне, вул. Хіміків,1, в т.ч.</v>
      </c>
      <c r="D458" s="666"/>
      <c r="E458" s="666"/>
      <c r="F458" s="666"/>
      <c r="G458" s="666"/>
      <c r="H458" s="666"/>
      <c r="I458" s="666"/>
      <c r="J458" s="666"/>
    </row>
    <row r="459" spans="1:10" ht="15.75">
      <c r="A459" s="685"/>
      <c r="B459" s="686"/>
      <c r="C459" s="41" t="s">
        <v>12</v>
      </c>
      <c r="D459" s="86"/>
      <c r="E459" s="86"/>
      <c r="F459" s="65"/>
      <c r="G459" s="65"/>
      <c r="H459" s="65"/>
      <c r="I459" s="86"/>
      <c r="J459" s="86"/>
    </row>
    <row r="460" spans="1:10" ht="15" customHeight="1">
      <c r="A460" s="685"/>
      <c r="B460" s="686"/>
      <c r="C460" s="115" t="s">
        <v>268</v>
      </c>
      <c r="D460" s="137" t="s">
        <v>93</v>
      </c>
      <c r="E460" s="14" t="s">
        <v>36</v>
      </c>
      <c r="F460" s="65"/>
      <c r="G460" s="65"/>
      <c r="H460" s="65"/>
      <c r="I460" s="328">
        <v>1</v>
      </c>
      <c r="J460" s="86"/>
    </row>
    <row r="461" spans="1:10" ht="18" customHeight="1">
      <c r="A461" s="685"/>
      <c r="B461" s="686"/>
      <c r="C461" s="64" t="s">
        <v>85</v>
      </c>
      <c r="D461" s="14" t="s">
        <v>13</v>
      </c>
      <c r="E461" s="14" t="s">
        <v>10</v>
      </c>
      <c r="F461" s="123">
        <f>'Додаток 2'!K143</f>
        <v>0</v>
      </c>
      <c r="G461" s="123">
        <f>'Додаток 2'!L143</f>
        <v>0</v>
      </c>
      <c r="H461" s="123">
        <f>'Додаток 2'!M143</f>
        <v>0</v>
      </c>
      <c r="I461" s="123">
        <f>'Додаток 2'!N143</f>
        <v>0</v>
      </c>
      <c r="J461" s="123">
        <f>'Додаток 2'!O143</f>
        <v>1648.616</v>
      </c>
    </row>
    <row r="462" spans="1:10" ht="15.75">
      <c r="A462" s="685"/>
      <c r="B462" s="686"/>
      <c r="C462" s="66" t="s">
        <v>14</v>
      </c>
      <c r="D462" s="24"/>
      <c r="E462" s="14"/>
      <c r="F462" s="21"/>
      <c r="G462" s="20"/>
      <c r="H462" s="20"/>
      <c r="I462" s="86"/>
      <c r="J462" s="86"/>
    </row>
    <row r="463" spans="1:16" ht="15.75">
      <c r="A463" s="685"/>
      <c r="B463" s="686"/>
      <c r="C463" s="75" t="s">
        <v>269</v>
      </c>
      <c r="D463" s="14" t="s">
        <v>83</v>
      </c>
      <c r="E463" s="14" t="s">
        <v>39</v>
      </c>
      <c r="F463" s="21"/>
      <c r="G463" s="21"/>
      <c r="H463" s="21"/>
      <c r="I463" s="328"/>
      <c r="J463" s="318">
        <v>1</v>
      </c>
      <c r="P463" s="52"/>
    </row>
    <row r="464" spans="1:10" ht="15.75">
      <c r="A464" s="685"/>
      <c r="B464" s="686"/>
      <c r="C464" s="75" t="s">
        <v>271</v>
      </c>
      <c r="D464" s="14" t="s">
        <v>83</v>
      </c>
      <c r="E464" s="14" t="s">
        <v>39</v>
      </c>
      <c r="F464" s="21"/>
      <c r="G464" s="21"/>
      <c r="H464" s="21"/>
      <c r="I464" s="328"/>
      <c r="J464" s="318"/>
    </row>
    <row r="465" spans="1:10" ht="15.75" customHeight="1" hidden="1">
      <c r="A465" s="685"/>
      <c r="B465" s="686"/>
      <c r="C465" s="66" t="s">
        <v>16</v>
      </c>
      <c r="D465" s="17"/>
      <c r="E465" s="14"/>
      <c r="F465" s="23"/>
      <c r="G465" s="23"/>
      <c r="H465" s="22"/>
      <c r="I465" s="86"/>
      <c r="J465" s="318"/>
    </row>
    <row r="466" spans="1:10" ht="15.75" customHeight="1" hidden="1">
      <c r="A466" s="685"/>
      <c r="B466" s="686"/>
      <c r="C466" s="75" t="s">
        <v>272</v>
      </c>
      <c r="D466" s="19" t="s">
        <v>17</v>
      </c>
      <c r="E466" s="19" t="s">
        <v>18</v>
      </c>
      <c r="F466" s="18"/>
      <c r="G466" s="23"/>
      <c r="H466" s="22"/>
      <c r="I466" s="86"/>
      <c r="J466" s="318"/>
    </row>
    <row r="467" spans="1:10" ht="15">
      <c r="A467" s="685"/>
      <c r="B467" s="686"/>
      <c r="C467" s="67" t="s">
        <v>32</v>
      </c>
      <c r="D467" s="19" t="s">
        <v>17</v>
      </c>
      <c r="E467" s="19" t="s">
        <v>18</v>
      </c>
      <c r="F467" s="23"/>
      <c r="G467" s="18"/>
      <c r="H467" s="18"/>
      <c r="I467" s="318"/>
      <c r="J467" s="441">
        <f>J461</f>
        <v>1648.616</v>
      </c>
    </row>
    <row r="468" spans="1:10" ht="15.75">
      <c r="A468" s="685"/>
      <c r="B468" s="686"/>
      <c r="C468" s="687" t="s">
        <v>19</v>
      </c>
      <c r="D468" s="687"/>
      <c r="E468" s="687"/>
      <c r="F468" s="687"/>
      <c r="G468" s="687"/>
      <c r="H468" s="687"/>
      <c r="I468" s="318"/>
      <c r="J468" s="318"/>
    </row>
    <row r="469" spans="1:10" ht="15.75">
      <c r="A469" s="685"/>
      <c r="B469" s="686"/>
      <c r="C469" s="264" t="s">
        <v>80</v>
      </c>
      <c r="D469" s="54" t="s">
        <v>74</v>
      </c>
      <c r="E469" s="81" t="s">
        <v>75</v>
      </c>
      <c r="F469" s="244"/>
      <c r="G469" s="350"/>
      <c r="H469" s="350"/>
      <c r="I469" s="318"/>
      <c r="J469" s="318"/>
    </row>
    <row r="470" spans="1:10" ht="15.75">
      <c r="A470" s="685"/>
      <c r="B470" s="668"/>
      <c r="C470" s="82" t="s">
        <v>157</v>
      </c>
      <c r="D470" s="54" t="s">
        <v>74</v>
      </c>
      <c r="E470" s="81" t="s">
        <v>75</v>
      </c>
      <c r="F470" s="31"/>
      <c r="G470" s="8"/>
      <c r="H470" s="31"/>
      <c r="I470" s="352"/>
      <c r="J470" s="318">
        <v>100</v>
      </c>
    </row>
    <row r="471" spans="1:10" ht="32.25" customHeight="1">
      <c r="A471" s="684" t="s">
        <v>308</v>
      </c>
      <c r="B471" s="667"/>
      <c r="C471" s="666" t="str">
        <f>'Додаток 2'!B145</f>
        <v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v>
      </c>
      <c r="D471" s="666"/>
      <c r="E471" s="666"/>
      <c r="F471" s="666"/>
      <c r="G471" s="666"/>
      <c r="H471" s="666"/>
      <c r="I471" s="666"/>
      <c r="J471" s="666"/>
    </row>
    <row r="472" spans="1:10" ht="19.5" customHeight="1">
      <c r="A472" s="685"/>
      <c r="B472" s="686"/>
      <c r="C472" s="41" t="s">
        <v>12</v>
      </c>
      <c r="D472" s="86"/>
      <c r="E472" s="86"/>
      <c r="F472" s="65"/>
      <c r="G472" s="65"/>
      <c r="H472" s="65"/>
      <c r="I472" s="86"/>
      <c r="J472" s="86"/>
    </row>
    <row r="473" spans="1:10" ht="24.75" customHeight="1">
      <c r="A473" s="685"/>
      <c r="B473" s="686"/>
      <c r="C473" s="115" t="s">
        <v>309</v>
      </c>
      <c r="D473" s="137" t="s">
        <v>93</v>
      </c>
      <c r="E473" s="14" t="s">
        <v>36</v>
      </c>
      <c r="F473" s="65"/>
      <c r="G473" s="65"/>
      <c r="H473" s="65"/>
      <c r="I473" s="328">
        <v>1</v>
      </c>
      <c r="J473" s="86"/>
    </row>
    <row r="474" spans="1:10" ht="26.25" customHeight="1">
      <c r="A474" s="685"/>
      <c r="B474" s="686"/>
      <c r="C474" s="64" t="s">
        <v>85</v>
      </c>
      <c r="D474" s="14" t="s">
        <v>13</v>
      </c>
      <c r="E474" s="14" t="s">
        <v>10</v>
      </c>
      <c r="F474" s="20">
        <f>'Додаток 2'!K145</f>
        <v>0</v>
      </c>
      <c r="G474" s="20">
        <f>'Додаток 2'!L145</f>
        <v>0</v>
      </c>
      <c r="H474" s="20">
        <f>'Додаток 2'!M145</f>
        <v>0</v>
      </c>
      <c r="I474" s="123">
        <f>'Додаток 2'!N145</f>
        <v>674.54404</v>
      </c>
      <c r="J474" s="123">
        <f>'Додаток 2'!O145</f>
        <v>0</v>
      </c>
    </row>
    <row r="475" spans="1:10" ht="15.75">
      <c r="A475" s="685"/>
      <c r="B475" s="686"/>
      <c r="C475" s="66" t="s">
        <v>14</v>
      </c>
      <c r="D475" s="24"/>
      <c r="E475" s="14"/>
      <c r="F475" s="21"/>
      <c r="G475" s="20"/>
      <c r="H475" s="20"/>
      <c r="I475" s="328"/>
      <c r="J475" s="86"/>
    </row>
    <row r="476" spans="1:10" ht="15.75">
      <c r="A476" s="685"/>
      <c r="B476" s="686"/>
      <c r="C476" s="75" t="s">
        <v>310</v>
      </c>
      <c r="D476" s="14" t="s">
        <v>83</v>
      </c>
      <c r="E476" s="14" t="s">
        <v>39</v>
      </c>
      <c r="F476" s="21"/>
      <c r="G476" s="21"/>
      <c r="H476" s="21"/>
      <c r="I476" s="328">
        <v>1</v>
      </c>
      <c r="J476" s="86"/>
    </row>
    <row r="477" spans="1:10" ht="15.75">
      <c r="A477" s="685"/>
      <c r="B477" s="686"/>
      <c r="C477" s="66" t="s">
        <v>16</v>
      </c>
      <c r="D477" s="17"/>
      <c r="E477" s="14"/>
      <c r="F477" s="23"/>
      <c r="G477" s="23"/>
      <c r="H477" s="22"/>
      <c r="I477" s="328"/>
      <c r="J477" s="86"/>
    </row>
    <row r="478" spans="1:10" ht="15">
      <c r="A478" s="685"/>
      <c r="B478" s="686"/>
      <c r="C478" s="67" t="s">
        <v>32</v>
      </c>
      <c r="D478" s="19" t="s">
        <v>17</v>
      </c>
      <c r="E478" s="19" t="s">
        <v>18</v>
      </c>
      <c r="F478" s="23"/>
      <c r="G478" s="18"/>
      <c r="H478" s="18"/>
      <c r="I478" s="386">
        <f>I474/I476</f>
        <v>674.54404</v>
      </c>
      <c r="J478" s="86"/>
    </row>
    <row r="479" spans="1:10" ht="15.75">
      <c r="A479" s="685"/>
      <c r="B479" s="686"/>
      <c r="C479" s="687" t="s">
        <v>19</v>
      </c>
      <c r="D479" s="687"/>
      <c r="E479" s="687"/>
      <c r="F479" s="687"/>
      <c r="G479" s="687"/>
      <c r="H479" s="687"/>
      <c r="I479" s="328"/>
      <c r="J479" s="86"/>
    </row>
    <row r="480" spans="1:10" ht="15">
      <c r="A480" s="685"/>
      <c r="B480" s="668"/>
      <c r="C480" s="42" t="s">
        <v>110</v>
      </c>
      <c r="D480" s="54" t="s">
        <v>74</v>
      </c>
      <c r="E480" s="81" t="s">
        <v>75</v>
      </c>
      <c r="F480" s="31"/>
      <c r="G480" s="31"/>
      <c r="H480" s="108"/>
      <c r="I480" s="328">
        <v>100</v>
      </c>
      <c r="J480" s="86"/>
    </row>
    <row r="481" spans="1:10" ht="26.25" customHeight="1">
      <c r="A481" s="684" t="s">
        <v>313</v>
      </c>
      <c r="B481" s="667"/>
      <c r="C481" s="666" t="str">
        <f>'Додаток 2'!B146</f>
        <v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v>
      </c>
      <c r="D481" s="666"/>
      <c r="E481" s="666"/>
      <c r="F481" s="666"/>
      <c r="G481" s="666"/>
      <c r="H481" s="666"/>
      <c r="I481" s="666"/>
      <c r="J481" s="666"/>
    </row>
    <row r="482" spans="1:10" ht="15.75">
      <c r="A482" s="685"/>
      <c r="B482" s="686"/>
      <c r="C482" s="41" t="s">
        <v>12</v>
      </c>
      <c r="D482" s="86"/>
      <c r="E482" s="86"/>
      <c r="F482" s="65"/>
      <c r="G482" s="65"/>
      <c r="H482" s="65"/>
      <c r="I482" s="86"/>
      <c r="J482" s="86"/>
    </row>
    <row r="483" spans="1:10" ht="15.75">
      <c r="A483" s="685"/>
      <c r="B483" s="686"/>
      <c r="C483" s="115" t="s">
        <v>78</v>
      </c>
      <c r="D483" s="137" t="s">
        <v>93</v>
      </c>
      <c r="E483" s="14" t="s">
        <v>36</v>
      </c>
      <c r="F483" s="65"/>
      <c r="G483" s="65"/>
      <c r="H483" s="65"/>
      <c r="I483" s="86"/>
      <c r="J483" s="86"/>
    </row>
    <row r="484" spans="1:10" ht="15.75">
      <c r="A484" s="685"/>
      <c r="B484" s="686"/>
      <c r="C484" s="116" t="s">
        <v>77</v>
      </c>
      <c r="D484" s="392" t="s">
        <v>13</v>
      </c>
      <c r="E484" s="392" t="s">
        <v>10</v>
      </c>
      <c r="F484" s="20">
        <f>'Додаток 2'!K284</f>
        <v>0</v>
      </c>
      <c r="G484" s="123">
        <f>'Додаток 2'!L284</f>
        <v>0</v>
      </c>
      <c r="H484" s="20">
        <f>'Додаток 2'!M284</f>
        <v>0</v>
      </c>
      <c r="I484" s="123">
        <f>'Додаток 2'!N146</f>
        <v>3693.19221</v>
      </c>
      <c r="J484" s="123">
        <f>'Додаток 2'!O146</f>
        <v>2742.4037899999994</v>
      </c>
    </row>
    <row r="485" spans="1:10" ht="15.75">
      <c r="A485" s="685"/>
      <c r="B485" s="686"/>
      <c r="C485" s="42" t="s">
        <v>90</v>
      </c>
      <c r="D485" s="392" t="s">
        <v>13</v>
      </c>
      <c r="E485" s="392" t="s">
        <v>10</v>
      </c>
      <c r="F485" s="20"/>
      <c r="G485" s="123"/>
      <c r="H485" s="20"/>
      <c r="I485" s="123">
        <f>'Додаток 2'!N147</f>
        <v>167.5</v>
      </c>
      <c r="J485" s="123"/>
    </row>
    <row r="486" spans="1:10" ht="15.75">
      <c r="A486" s="685"/>
      <c r="B486" s="686"/>
      <c r="C486" s="66" t="s">
        <v>14</v>
      </c>
      <c r="D486" s="24"/>
      <c r="E486" s="14"/>
      <c r="F486" s="21"/>
      <c r="G486" s="20"/>
      <c r="H486" s="20"/>
      <c r="I486" s="86"/>
      <c r="J486" s="86"/>
    </row>
    <row r="487" spans="1:10" ht="15.75">
      <c r="A487" s="685"/>
      <c r="B487" s="686"/>
      <c r="C487" s="75" t="s">
        <v>130</v>
      </c>
      <c r="D487" s="14" t="s">
        <v>83</v>
      </c>
      <c r="E487" s="14" t="s">
        <v>39</v>
      </c>
      <c r="F487" s="21"/>
      <c r="G487" s="21"/>
      <c r="H487" s="21"/>
      <c r="I487" s="21">
        <v>1</v>
      </c>
      <c r="J487" s="86"/>
    </row>
    <row r="488" spans="1:10" ht="15.75">
      <c r="A488" s="685"/>
      <c r="B488" s="686"/>
      <c r="C488" s="75" t="s">
        <v>314</v>
      </c>
      <c r="D488" s="14" t="s">
        <v>83</v>
      </c>
      <c r="E488" s="14" t="s">
        <v>39</v>
      </c>
      <c r="F488" s="21"/>
      <c r="G488" s="21"/>
      <c r="H488" s="21"/>
      <c r="I488" s="21">
        <v>1</v>
      </c>
      <c r="J488" s="318">
        <v>1</v>
      </c>
    </row>
    <row r="489" spans="1:10" ht="15.75">
      <c r="A489" s="685"/>
      <c r="B489" s="686"/>
      <c r="C489" s="66" t="s">
        <v>16</v>
      </c>
      <c r="D489" s="17"/>
      <c r="E489" s="14"/>
      <c r="F489" s="23"/>
      <c r="G489" s="23"/>
      <c r="H489" s="22"/>
      <c r="I489" s="23"/>
      <c r="J489" s="318"/>
    </row>
    <row r="490" spans="1:10" ht="15">
      <c r="A490" s="685"/>
      <c r="B490" s="686"/>
      <c r="C490" s="67" t="s">
        <v>32</v>
      </c>
      <c r="D490" s="19" t="s">
        <v>17</v>
      </c>
      <c r="E490" s="19" t="s">
        <v>18</v>
      </c>
      <c r="F490" s="23"/>
      <c r="G490" s="18"/>
      <c r="H490" s="18"/>
      <c r="I490" s="18">
        <f>I484/I487</f>
        <v>3693.19221</v>
      </c>
      <c r="J490" s="441">
        <f>J484</f>
        <v>2742.4037899999994</v>
      </c>
    </row>
    <row r="491" spans="1:10" ht="15.75">
      <c r="A491" s="685"/>
      <c r="B491" s="686"/>
      <c r="C491" s="75" t="s">
        <v>315</v>
      </c>
      <c r="D491" s="14" t="s">
        <v>83</v>
      </c>
      <c r="E491" s="14" t="s">
        <v>39</v>
      </c>
      <c r="F491" s="23"/>
      <c r="G491" s="18"/>
      <c r="H491" s="18"/>
      <c r="I491" s="18">
        <f>I485</f>
        <v>167.5</v>
      </c>
      <c r="J491" s="318"/>
    </row>
    <row r="492" spans="1:10" ht="15.75">
      <c r="A492" s="685"/>
      <c r="B492" s="686"/>
      <c r="C492" s="687" t="s">
        <v>19</v>
      </c>
      <c r="D492" s="687"/>
      <c r="E492" s="687"/>
      <c r="F492" s="687"/>
      <c r="G492" s="687"/>
      <c r="H492" s="687"/>
      <c r="I492" s="86"/>
      <c r="J492" s="318"/>
    </row>
    <row r="493" spans="1:10" ht="15">
      <c r="A493" s="685"/>
      <c r="B493" s="668"/>
      <c r="C493" s="42" t="s">
        <v>110</v>
      </c>
      <c r="D493" s="54" t="s">
        <v>74</v>
      </c>
      <c r="E493" s="81" t="s">
        <v>75</v>
      </c>
      <c r="F493" s="31"/>
      <c r="G493" s="31"/>
      <c r="H493" s="108"/>
      <c r="I493" s="31">
        <v>100</v>
      </c>
      <c r="J493" s="318"/>
    </row>
    <row r="494" spans="1:10" ht="15">
      <c r="A494" s="391"/>
      <c r="B494" s="318"/>
      <c r="C494" s="82" t="s">
        <v>157</v>
      </c>
      <c r="D494" s="54" t="s">
        <v>74</v>
      </c>
      <c r="E494" s="81" t="s">
        <v>75</v>
      </c>
      <c r="F494" s="31"/>
      <c r="G494" s="31"/>
      <c r="H494" s="108"/>
      <c r="I494" s="531">
        <f>I484/'Додаток 2'!C146</f>
        <v>0.5738694924292949</v>
      </c>
      <c r="J494" s="532">
        <f>1-I494</f>
        <v>0.42613050757070514</v>
      </c>
    </row>
    <row r="495" spans="1:9" ht="15">
      <c r="A495" s="247"/>
      <c r="B495" s="248"/>
      <c r="C495" s="249"/>
      <c r="D495" s="387"/>
      <c r="E495" s="388"/>
      <c r="F495" s="289"/>
      <c r="G495" s="289"/>
      <c r="H495" s="389"/>
      <c r="I495" s="390"/>
    </row>
    <row r="496" spans="1:8" ht="15">
      <c r="A496" s="247"/>
      <c r="B496" s="248"/>
      <c r="C496" s="249"/>
      <c r="D496" s="250"/>
      <c r="E496" s="251"/>
      <c r="F496" s="252"/>
      <c r="G496" s="252"/>
      <c r="H496" s="253"/>
    </row>
    <row r="497" spans="1:8" ht="18.75">
      <c r="A497" s="76"/>
      <c r="B497" s="79"/>
      <c r="C497" s="73">
        <f>'Додаток 1'!A11</f>
        <v>0</v>
      </c>
      <c r="D497" s="712">
        <f>'Додаток 1'!D11</f>
        <v>0</v>
      </c>
      <c r="E497" s="712"/>
      <c r="F497" s="73"/>
      <c r="G497" s="73"/>
      <c r="H497" s="76"/>
    </row>
    <row r="498" spans="1:8" ht="12.75">
      <c r="A498" s="78"/>
      <c r="B498" s="79"/>
      <c r="C498" s="9"/>
      <c r="D498" s="9"/>
      <c r="E498" s="9"/>
      <c r="F498" s="9"/>
      <c r="G498" s="9"/>
      <c r="H498" s="78"/>
    </row>
    <row r="499" spans="1:8" ht="12.75">
      <c r="A499" s="78"/>
      <c r="B499" s="79"/>
      <c r="C499" s="9"/>
      <c r="D499" s="9"/>
      <c r="E499" s="9"/>
      <c r="F499" s="9"/>
      <c r="G499" s="9"/>
      <c r="H499" s="78"/>
    </row>
    <row r="500" spans="1:8" ht="12.75">
      <c r="A500" s="78"/>
      <c r="B500" s="79"/>
      <c r="C500" s="9"/>
      <c r="D500" s="9"/>
      <c r="E500" s="9"/>
      <c r="F500" s="9"/>
      <c r="G500" s="9"/>
      <c r="H500" s="78"/>
    </row>
    <row r="501" spans="1:8" ht="12.75">
      <c r="A501" s="78"/>
      <c r="B501" s="79"/>
      <c r="C501" s="9"/>
      <c r="D501" s="9"/>
      <c r="E501" s="9"/>
      <c r="F501" s="9"/>
      <c r="G501" s="9"/>
      <c r="H501" s="78"/>
    </row>
    <row r="502" spans="1:8" ht="12.75">
      <c r="A502" s="78"/>
      <c r="B502" s="79"/>
      <c r="C502" s="9"/>
      <c r="D502" s="9"/>
      <c r="E502" s="9"/>
      <c r="F502" s="9"/>
      <c r="G502" s="9"/>
      <c r="H502" s="78"/>
    </row>
    <row r="503" spans="1:8" ht="12.75">
      <c r="A503" s="78"/>
      <c r="B503" s="79"/>
      <c r="C503" s="9"/>
      <c r="D503" s="9"/>
      <c r="E503" s="9"/>
      <c r="F503" s="9"/>
      <c r="G503" s="9"/>
      <c r="H503" s="78"/>
    </row>
    <row r="504" spans="1:8" ht="12.75">
      <c r="A504" s="78"/>
      <c r="B504" s="77"/>
      <c r="C504" s="9"/>
      <c r="D504" s="9"/>
      <c r="E504" s="9"/>
      <c r="F504" s="9"/>
      <c r="G504" s="9"/>
      <c r="H504" s="78"/>
    </row>
    <row r="505" spans="1:8" ht="12.75">
      <c r="A505" s="9"/>
      <c r="B505" s="9"/>
      <c r="C505" s="9"/>
      <c r="D505" s="9"/>
      <c r="E505" s="9"/>
      <c r="F505" s="9"/>
      <c r="G505" s="9"/>
      <c r="H505" s="78"/>
    </row>
    <row r="506" spans="1:8" ht="18.75">
      <c r="A506" s="9"/>
      <c r="B506" s="73"/>
      <c r="C506" s="9"/>
      <c r="D506" s="9"/>
      <c r="E506" s="9"/>
      <c r="F506" s="9"/>
      <c r="G506" s="9"/>
      <c r="H506" s="78"/>
    </row>
    <row r="507" spans="1:8" ht="12.75">
      <c r="A507" s="9"/>
      <c r="B507" s="9"/>
      <c r="C507" s="9"/>
      <c r="D507" s="9"/>
      <c r="E507" s="9"/>
      <c r="F507" s="9"/>
      <c r="G507" s="9"/>
      <c r="H507" s="78"/>
    </row>
    <row r="508" spans="1:8" ht="18.75">
      <c r="A508" s="9"/>
      <c r="B508" s="73"/>
      <c r="C508" s="9"/>
      <c r="D508" s="9"/>
      <c r="E508" s="9"/>
      <c r="F508" s="9"/>
      <c r="G508" s="9"/>
      <c r="H508" s="78"/>
    </row>
    <row r="509" spans="1:8" ht="12.75">
      <c r="A509" s="9"/>
      <c r="B509" s="9"/>
      <c r="C509" s="9"/>
      <c r="D509" s="9"/>
      <c r="E509" s="9"/>
      <c r="F509" s="9"/>
      <c r="G509" s="9"/>
      <c r="H509" s="78"/>
    </row>
    <row r="510" spans="1:8" ht="12.75">
      <c r="A510" s="9"/>
      <c r="B510" s="9"/>
      <c r="C510" s="9"/>
      <c r="D510" s="9"/>
      <c r="E510" s="9"/>
      <c r="F510" s="9"/>
      <c r="G510" s="9"/>
      <c r="H510" s="78"/>
    </row>
    <row r="511" spans="1:8" ht="12.75">
      <c r="A511" s="9"/>
      <c r="B511" s="9"/>
      <c r="C511" s="9"/>
      <c r="D511" s="9"/>
      <c r="E511" s="9"/>
      <c r="F511" s="9"/>
      <c r="G511" s="9"/>
      <c r="H511" s="78"/>
    </row>
    <row r="512" spans="1:8" ht="12.75">
      <c r="A512" s="9"/>
      <c r="B512" s="9"/>
      <c r="C512" s="9"/>
      <c r="D512" s="9"/>
      <c r="E512" s="9"/>
      <c r="F512" s="9"/>
      <c r="G512" s="9"/>
      <c r="H512" s="78"/>
    </row>
    <row r="513" spans="1:8" ht="12.75">
      <c r="A513" s="9"/>
      <c r="B513" s="9"/>
      <c r="C513" s="9"/>
      <c r="D513" s="9"/>
      <c r="E513" s="9"/>
      <c r="F513" s="9"/>
      <c r="G513" s="9"/>
      <c r="H513" s="78"/>
    </row>
    <row r="514" spans="1:8" ht="12.75">
      <c r="A514" s="9"/>
      <c r="B514" s="9"/>
      <c r="C514" s="9"/>
      <c r="D514" s="9"/>
      <c r="E514" s="9"/>
      <c r="F514" s="9"/>
      <c r="G514" s="9"/>
      <c r="H514" s="78"/>
    </row>
    <row r="515" spans="1:8" ht="12.75">
      <c r="A515" s="9"/>
      <c r="B515" s="9"/>
      <c r="C515" s="9"/>
      <c r="D515" s="9"/>
      <c r="E515" s="9"/>
      <c r="F515" s="9"/>
      <c r="G515" s="9"/>
      <c r="H515" s="78"/>
    </row>
    <row r="516" spans="1:8" ht="12.75">
      <c r="A516" s="9"/>
      <c r="B516" s="9"/>
      <c r="C516" s="9"/>
      <c r="D516" s="9"/>
      <c r="E516" s="9"/>
      <c r="F516" s="9"/>
      <c r="G516" s="9"/>
      <c r="H516" s="78"/>
    </row>
    <row r="517" spans="1:8" ht="12.75">
      <c r="A517" s="9"/>
      <c r="B517" s="9"/>
      <c r="C517" s="9"/>
      <c r="D517" s="9"/>
      <c r="E517" s="9"/>
      <c r="F517" s="9"/>
      <c r="G517" s="9"/>
      <c r="H517" s="78"/>
    </row>
    <row r="518" spans="1:8" ht="12.75">
      <c r="A518" s="9"/>
      <c r="B518" s="9"/>
      <c r="C518" s="9"/>
      <c r="D518" s="9"/>
      <c r="E518" s="9"/>
      <c r="F518" s="9"/>
      <c r="G518" s="9"/>
      <c r="H518" s="78"/>
    </row>
    <row r="519" spans="1:8" ht="12.75">
      <c r="A519" s="9"/>
      <c r="B519" s="9"/>
      <c r="C519" s="9"/>
      <c r="D519" s="9"/>
      <c r="E519" s="9"/>
      <c r="F519" s="9"/>
      <c r="G519" s="9"/>
      <c r="H519" s="78"/>
    </row>
    <row r="520" spans="1:8" ht="12.75">
      <c r="A520" s="9"/>
      <c r="B520" s="9"/>
      <c r="C520" s="9"/>
      <c r="D520" s="9"/>
      <c r="E520" s="9"/>
      <c r="F520" s="9"/>
      <c r="G520" s="9"/>
      <c r="H520" s="78"/>
    </row>
    <row r="521" spans="1:8" ht="12.75">
      <c r="A521" s="9"/>
      <c r="B521" s="9"/>
      <c r="C521" s="9"/>
      <c r="D521" s="9"/>
      <c r="E521" s="9"/>
      <c r="F521" s="9"/>
      <c r="G521" s="9"/>
      <c r="H521" s="78"/>
    </row>
    <row r="522" spans="1:8" ht="12.75">
      <c r="A522" s="9"/>
      <c r="B522" s="9"/>
      <c r="C522" s="9"/>
      <c r="D522" s="9"/>
      <c r="E522" s="9"/>
      <c r="F522" s="9"/>
      <c r="G522" s="9"/>
      <c r="H522" s="78"/>
    </row>
    <row r="523" spans="1:8" ht="12.75">
      <c r="A523" s="9"/>
      <c r="B523" s="9"/>
      <c r="C523" s="9"/>
      <c r="D523" s="9"/>
      <c r="E523" s="9"/>
      <c r="F523" s="9"/>
      <c r="G523" s="9"/>
      <c r="H523" s="78"/>
    </row>
    <row r="524" spans="1:8" ht="12.75">
      <c r="A524" s="9"/>
      <c r="B524" s="9"/>
      <c r="C524" s="9"/>
      <c r="D524" s="9"/>
      <c r="E524" s="9"/>
      <c r="F524" s="9"/>
      <c r="G524" s="9"/>
      <c r="H524" s="78"/>
    </row>
    <row r="525" spans="1:8" ht="12.75">
      <c r="A525" s="9"/>
      <c r="B525" s="9"/>
      <c r="C525" s="9"/>
      <c r="D525" s="9"/>
      <c r="E525" s="9"/>
      <c r="F525" s="9"/>
      <c r="G525" s="9"/>
      <c r="H525" s="78"/>
    </row>
    <row r="526" spans="1:8" ht="12.75">
      <c r="A526" s="9"/>
      <c r="B526" s="9"/>
      <c r="C526" s="9"/>
      <c r="D526" s="9"/>
      <c r="E526" s="9"/>
      <c r="F526" s="9"/>
      <c r="G526" s="9"/>
      <c r="H526" s="78"/>
    </row>
    <row r="527" spans="1:8" ht="12.75">
      <c r="A527" s="9"/>
      <c r="B527" s="9"/>
      <c r="C527" s="9"/>
      <c r="D527" s="9"/>
      <c r="E527" s="9"/>
      <c r="F527" s="9"/>
      <c r="G527" s="9"/>
      <c r="H527" s="78"/>
    </row>
    <row r="528" spans="1:8" ht="12.75">
      <c r="A528" s="9"/>
      <c r="B528" s="9"/>
      <c r="C528" s="9"/>
      <c r="D528" s="9"/>
      <c r="E528" s="9"/>
      <c r="F528" s="9"/>
      <c r="G528" s="9"/>
      <c r="H528" s="78"/>
    </row>
    <row r="529" spans="1:8" ht="12.75">
      <c r="A529" s="9"/>
      <c r="B529" s="9"/>
      <c r="C529" s="9"/>
      <c r="D529" s="9"/>
      <c r="E529" s="9"/>
      <c r="F529" s="9"/>
      <c r="G529" s="9"/>
      <c r="H529" s="78"/>
    </row>
    <row r="530" spans="1:8" ht="12.75">
      <c r="A530" s="9"/>
      <c r="B530" s="9"/>
      <c r="C530" s="9"/>
      <c r="D530" s="9"/>
      <c r="E530" s="9"/>
      <c r="F530" s="9"/>
      <c r="G530" s="9"/>
      <c r="H530" s="78"/>
    </row>
    <row r="531" spans="1:8" ht="12.75">
      <c r="A531" s="9"/>
      <c r="B531" s="9"/>
      <c r="C531" s="9"/>
      <c r="D531" s="9"/>
      <c r="E531" s="9"/>
      <c r="F531" s="9"/>
      <c r="G531" s="9"/>
      <c r="H531" s="78"/>
    </row>
    <row r="532" spans="1:8" ht="12.75">
      <c r="A532" s="9"/>
      <c r="B532" s="9"/>
      <c r="C532" s="9"/>
      <c r="D532" s="9"/>
      <c r="E532" s="9"/>
      <c r="F532" s="9"/>
      <c r="G532" s="9"/>
      <c r="H532" s="78"/>
    </row>
    <row r="533" spans="1:8" ht="12.75">
      <c r="A533" s="9"/>
      <c r="B533" s="9"/>
      <c r="C533" s="9"/>
      <c r="D533" s="9"/>
      <c r="E533" s="9"/>
      <c r="F533" s="9"/>
      <c r="G533" s="9"/>
      <c r="H533" s="78"/>
    </row>
    <row r="534" spans="1:8" ht="12.75">
      <c r="A534" s="9"/>
      <c r="B534" s="9"/>
      <c r="C534" s="9"/>
      <c r="D534" s="9"/>
      <c r="E534" s="9"/>
      <c r="F534" s="9"/>
      <c r="G534" s="9"/>
      <c r="H534" s="78"/>
    </row>
    <row r="535" spans="1:8" ht="12.75">
      <c r="A535" s="9"/>
      <c r="B535" s="9"/>
      <c r="C535" s="9"/>
      <c r="D535" s="9"/>
      <c r="E535" s="9"/>
      <c r="F535" s="9"/>
      <c r="G535" s="9"/>
      <c r="H535" s="78"/>
    </row>
    <row r="536" spans="1:8" ht="12.75">
      <c r="A536" s="9"/>
      <c r="B536" s="9"/>
      <c r="C536" s="9"/>
      <c r="D536" s="9"/>
      <c r="E536" s="9"/>
      <c r="F536" s="9"/>
      <c r="G536" s="9"/>
      <c r="H536" s="78"/>
    </row>
    <row r="537" spans="1:8" ht="12.75">
      <c r="A537" s="9"/>
      <c r="B537" s="9"/>
      <c r="C537" s="9"/>
      <c r="D537" s="9"/>
      <c r="E537" s="9"/>
      <c r="F537" s="9"/>
      <c r="G537" s="9"/>
      <c r="H537" s="78"/>
    </row>
    <row r="538" spans="1:8" ht="12.75">
      <c r="A538" s="9"/>
      <c r="B538" s="9"/>
      <c r="C538" s="9"/>
      <c r="D538" s="9"/>
      <c r="E538" s="9"/>
      <c r="F538" s="9"/>
      <c r="G538" s="9"/>
      <c r="H538" s="78"/>
    </row>
    <row r="539" spans="1:8" ht="12.75">
      <c r="A539" s="9"/>
      <c r="B539" s="9"/>
      <c r="C539" s="9"/>
      <c r="D539" s="9"/>
      <c r="E539" s="9"/>
      <c r="F539" s="9"/>
      <c r="G539" s="9"/>
      <c r="H539" s="78"/>
    </row>
    <row r="540" spans="1:8" ht="12.75">
      <c r="A540" s="9"/>
      <c r="B540" s="9"/>
      <c r="C540" s="9"/>
      <c r="D540" s="9"/>
      <c r="E540" s="9"/>
      <c r="F540" s="9"/>
      <c r="G540" s="9"/>
      <c r="H540" s="78"/>
    </row>
    <row r="541" spans="1:8" ht="12.75">
      <c r="A541" s="9"/>
      <c r="B541" s="9"/>
      <c r="C541" s="9"/>
      <c r="D541" s="9"/>
      <c r="E541" s="9"/>
      <c r="F541" s="9"/>
      <c r="G541" s="9"/>
      <c r="H541" s="78"/>
    </row>
    <row r="542" spans="1:8" ht="12.75">
      <c r="A542" s="9"/>
      <c r="B542" s="9"/>
      <c r="C542" s="9"/>
      <c r="D542" s="9"/>
      <c r="E542" s="9"/>
      <c r="F542" s="9"/>
      <c r="G542" s="9"/>
      <c r="H542" s="78"/>
    </row>
    <row r="543" spans="1:8" ht="12.75">
      <c r="A543" s="9"/>
      <c r="B543" s="9"/>
      <c r="C543" s="9"/>
      <c r="D543" s="9"/>
      <c r="E543" s="9"/>
      <c r="F543" s="9"/>
      <c r="G543" s="9"/>
      <c r="H543" s="78"/>
    </row>
    <row r="544" spans="1:8" ht="12.75">
      <c r="A544" s="9"/>
      <c r="B544" s="9"/>
      <c r="C544" s="9"/>
      <c r="D544" s="9"/>
      <c r="E544" s="9"/>
      <c r="F544" s="9"/>
      <c r="G544" s="9"/>
      <c r="H544" s="78"/>
    </row>
    <row r="545" spans="1:8" ht="12.75">
      <c r="A545" s="9"/>
      <c r="B545" s="9"/>
      <c r="C545" s="9"/>
      <c r="D545" s="9"/>
      <c r="E545" s="9"/>
      <c r="F545" s="9"/>
      <c r="G545" s="9"/>
      <c r="H545" s="78"/>
    </row>
    <row r="546" spans="1:8" ht="12.75">
      <c r="A546" s="9"/>
      <c r="B546" s="9"/>
      <c r="C546" s="9"/>
      <c r="D546" s="9"/>
      <c r="E546" s="9"/>
      <c r="F546" s="9"/>
      <c r="G546" s="9"/>
      <c r="H546" s="78"/>
    </row>
    <row r="547" spans="1:8" ht="12.75">
      <c r="A547" s="9"/>
      <c r="B547" s="9"/>
      <c r="C547" s="9"/>
      <c r="D547" s="9"/>
      <c r="E547" s="9"/>
      <c r="F547" s="9"/>
      <c r="G547" s="9"/>
      <c r="H547" s="78"/>
    </row>
    <row r="548" spans="1:8" ht="12.75">
      <c r="A548" s="9"/>
      <c r="B548" s="9"/>
      <c r="C548" s="9"/>
      <c r="D548" s="9"/>
      <c r="E548" s="9"/>
      <c r="F548" s="9"/>
      <c r="G548" s="9"/>
      <c r="H548" s="78"/>
    </row>
    <row r="549" spans="1:8" ht="12.75">
      <c r="A549" s="9"/>
      <c r="B549" s="9"/>
      <c r="C549" s="9"/>
      <c r="D549" s="9"/>
      <c r="E549" s="9"/>
      <c r="F549" s="9"/>
      <c r="G549" s="9"/>
      <c r="H549" s="78"/>
    </row>
    <row r="550" spans="1:8" ht="12.75">
      <c r="A550" s="9"/>
      <c r="B550" s="9"/>
      <c r="C550" s="9"/>
      <c r="D550" s="9"/>
      <c r="E550" s="9"/>
      <c r="F550" s="9"/>
      <c r="G550" s="9"/>
      <c r="H550" s="78"/>
    </row>
    <row r="551" spans="1:8" ht="12.75">
      <c r="A551" s="9"/>
      <c r="B551" s="9"/>
      <c r="C551" s="9"/>
      <c r="D551" s="9"/>
      <c r="E551" s="9"/>
      <c r="F551" s="9"/>
      <c r="G551" s="9"/>
      <c r="H551" s="78"/>
    </row>
    <row r="552" spans="1:8" ht="12.75">
      <c r="A552" s="9"/>
      <c r="B552" s="9"/>
      <c r="C552" s="9"/>
      <c r="D552" s="9"/>
      <c r="E552" s="9"/>
      <c r="F552" s="9"/>
      <c r="G552" s="9"/>
      <c r="H552" s="78"/>
    </row>
    <row r="553" spans="1:8" ht="12.75">
      <c r="A553" s="9"/>
      <c r="B553" s="9"/>
      <c r="C553" s="9"/>
      <c r="D553" s="9"/>
      <c r="E553" s="9"/>
      <c r="F553" s="9"/>
      <c r="G553" s="9"/>
      <c r="H553" s="78"/>
    </row>
    <row r="554" spans="1:8" ht="12.75">
      <c r="A554" s="9"/>
      <c r="B554" s="9"/>
      <c r="C554" s="9"/>
      <c r="D554" s="9"/>
      <c r="E554" s="9"/>
      <c r="F554" s="9"/>
      <c r="G554" s="9"/>
      <c r="H554" s="78"/>
    </row>
    <row r="555" spans="1:8" ht="12.75">
      <c r="A555" s="9"/>
      <c r="B555" s="9"/>
      <c r="C555" s="9"/>
      <c r="D555" s="9"/>
      <c r="E555" s="9"/>
      <c r="F555" s="9"/>
      <c r="G555" s="9"/>
      <c r="H555" s="78"/>
    </row>
    <row r="556" spans="1:8" ht="12.75">
      <c r="A556" s="9"/>
      <c r="B556" s="9"/>
      <c r="C556" s="9"/>
      <c r="D556" s="9"/>
      <c r="E556" s="9"/>
      <c r="F556" s="9"/>
      <c r="G556" s="9"/>
      <c r="H556" s="78"/>
    </row>
    <row r="557" spans="1:8" ht="12.75">
      <c r="A557" s="9"/>
      <c r="B557" s="9"/>
      <c r="C557" s="9"/>
      <c r="D557" s="9"/>
      <c r="E557" s="9"/>
      <c r="F557" s="9"/>
      <c r="G557" s="9"/>
      <c r="H557" s="78"/>
    </row>
    <row r="558" spans="1:8" ht="12.75">
      <c r="A558" s="9"/>
      <c r="B558" s="9"/>
      <c r="C558" s="9"/>
      <c r="D558" s="9"/>
      <c r="E558" s="9"/>
      <c r="F558" s="9"/>
      <c r="G558" s="9"/>
      <c r="H558" s="78"/>
    </row>
    <row r="559" spans="1:8" ht="12.75">
      <c r="A559" s="9"/>
      <c r="B559" s="9"/>
      <c r="C559" s="9"/>
      <c r="D559" s="9"/>
      <c r="E559" s="9"/>
      <c r="F559" s="9"/>
      <c r="G559" s="9"/>
      <c r="H559" s="78"/>
    </row>
    <row r="560" spans="1:8" ht="12.75">
      <c r="A560" s="9"/>
      <c r="B560" s="9"/>
      <c r="C560" s="9"/>
      <c r="D560" s="9"/>
      <c r="E560" s="9"/>
      <c r="F560" s="9"/>
      <c r="G560" s="9"/>
      <c r="H560" s="78"/>
    </row>
    <row r="561" spans="1:8" ht="12.75">
      <c r="A561" s="9"/>
      <c r="B561" s="9"/>
      <c r="C561" s="9"/>
      <c r="D561" s="9"/>
      <c r="E561" s="9"/>
      <c r="F561" s="9"/>
      <c r="G561" s="9"/>
      <c r="H561" s="78"/>
    </row>
    <row r="562" spans="1:8" ht="12.75">
      <c r="A562" s="9"/>
      <c r="B562" s="9"/>
      <c r="C562" s="9"/>
      <c r="D562" s="9"/>
      <c r="E562" s="9"/>
      <c r="F562" s="9"/>
      <c r="G562" s="9"/>
      <c r="H562" s="78"/>
    </row>
    <row r="563" spans="1:8" ht="12.75">
      <c r="A563" s="9"/>
      <c r="B563" s="9"/>
      <c r="C563" s="9"/>
      <c r="D563" s="9"/>
      <c r="E563" s="9"/>
      <c r="F563" s="9"/>
      <c r="G563" s="9"/>
      <c r="H563" s="78"/>
    </row>
    <row r="564" spans="1:8" ht="12.75">
      <c r="A564" s="9"/>
      <c r="B564" s="9"/>
      <c r="C564" s="9"/>
      <c r="D564" s="9"/>
      <c r="E564" s="9"/>
      <c r="F564" s="9"/>
      <c r="G564" s="9"/>
      <c r="H564" s="78"/>
    </row>
    <row r="565" spans="1:8" ht="12.75">
      <c r="A565" s="9"/>
      <c r="B565" s="9"/>
      <c r="C565" s="9"/>
      <c r="D565" s="9"/>
      <c r="E565" s="9"/>
      <c r="F565" s="9"/>
      <c r="G565" s="9"/>
      <c r="H565" s="78"/>
    </row>
    <row r="566" spans="1:8" ht="12.75">
      <c r="A566" s="9"/>
      <c r="B566" s="9"/>
      <c r="C566" s="9"/>
      <c r="D566" s="9"/>
      <c r="E566" s="9"/>
      <c r="F566" s="9"/>
      <c r="G566" s="9"/>
      <c r="H566" s="78"/>
    </row>
    <row r="567" spans="1:8" ht="12.75">
      <c r="A567" s="9"/>
      <c r="B567" s="9"/>
      <c r="C567" s="9"/>
      <c r="D567" s="9"/>
      <c r="E567" s="9"/>
      <c r="F567" s="9"/>
      <c r="G567" s="9"/>
      <c r="H567" s="78"/>
    </row>
    <row r="568" spans="2:8" ht="12.75">
      <c r="B568" s="9"/>
      <c r="H568" s="89"/>
    </row>
    <row r="569" spans="2:8" ht="12.75">
      <c r="B569" s="9"/>
      <c r="H569" s="89"/>
    </row>
    <row r="570" spans="2:8" ht="12.75">
      <c r="B570" s="9"/>
      <c r="H570" s="89"/>
    </row>
    <row r="571" spans="2:8" ht="12.75">
      <c r="B571" s="9"/>
      <c r="H571" s="89"/>
    </row>
    <row r="572" spans="2:8" ht="12.75">
      <c r="B572" s="9"/>
      <c r="H572" s="89"/>
    </row>
    <row r="573" spans="2:8" ht="12.75">
      <c r="B573" s="9"/>
      <c r="H573" s="89"/>
    </row>
    <row r="574" spans="2:8" ht="12.75">
      <c r="B574" s="9"/>
      <c r="H574" s="89"/>
    </row>
    <row r="575" spans="2:8" ht="12.75">
      <c r="B575" s="9"/>
      <c r="H575" s="89"/>
    </row>
    <row r="576" spans="2:8" ht="12.75">
      <c r="B576" s="9"/>
      <c r="H576" s="89"/>
    </row>
    <row r="577" spans="2:8" ht="12.75">
      <c r="B577" s="9"/>
      <c r="H577" s="89"/>
    </row>
    <row r="578" spans="2:8" ht="12.75">
      <c r="B578" s="9"/>
      <c r="H578" s="89"/>
    </row>
    <row r="579" spans="7:8" ht="12.75">
      <c r="G579" s="89"/>
      <c r="H579" s="89"/>
    </row>
    <row r="580" spans="7:8" ht="12.75">
      <c r="G580" s="89"/>
      <c r="H580" s="89"/>
    </row>
    <row r="581" spans="7:8" ht="12.75">
      <c r="G581" s="89"/>
      <c r="H581" s="89"/>
    </row>
    <row r="582" spans="7:8" ht="12.75">
      <c r="G582" s="89"/>
      <c r="H582" s="89"/>
    </row>
    <row r="583" spans="7:8" ht="12.75">
      <c r="G583" s="89"/>
      <c r="H583" s="89"/>
    </row>
    <row r="584" spans="7:8" ht="12.75">
      <c r="G584" s="89"/>
      <c r="H584" s="89"/>
    </row>
    <row r="585" spans="7:8" ht="12.75">
      <c r="G585" s="89"/>
      <c r="H585" s="89"/>
    </row>
    <row r="586" spans="7:8" ht="12.75">
      <c r="G586" s="89"/>
      <c r="H586" s="89"/>
    </row>
    <row r="587" spans="7:8" ht="12.75">
      <c r="G587" s="89"/>
      <c r="H587" s="89"/>
    </row>
  </sheetData>
  <sheetProtection/>
  <mergeCells count="267">
    <mergeCell ref="C448:J448"/>
    <mergeCell ref="C456:H456"/>
    <mergeCell ref="C434:J434"/>
    <mergeCell ref="C424:J424"/>
    <mergeCell ref="C404:J404"/>
    <mergeCell ref="A424:A433"/>
    <mergeCell ref="A448:A457"/>
    <mergeCell ref="B414:B423"/>
    <mergeCell ref="C422:H422"/>
    <mergeCell ref="B404:B413"/>
    <mergeCell ref="B424:B433"/>
    <mergeCell ref="A434:A447"/>
    <mergeCell ref="B434:B447"/>
    <mergeCell ref="B448:B457"/>
    <mergeCell ref="A394:A403"/>
    <mergeCell ref="B384:B393"/>
    <mergeCell ref="A384:A393"/>
    <mergeCell ref="B368:B382"/>
    <mergeCell ref="C380:H380"/>
    <mergeCell ref="B394:B403"/>
    <mergeCell ref="C392:H392"/>
    <mergeCell ref="C402:H402"/>
    <mergeCell ref="E369:E371"/>
    <mergeCell ref="A458:A470"/>
    <mergeCell ref="B458:B470"/>
    <mergeCell ref="C458:J458"/>
    <mergeCell ref="C468:H468"/>
    <mergeCell ref="C432:H432"/>
    <mergeCell ref="D374:D376"/>
    <mergeCell ref="C445:H445"/>
    <mergeCell ref="A368:A382"/>
    <mergeCell ref="C414:J414"/>
    <mergeCell ref="G369:G371"/>
    <mergeCell ref="C384:J384"/>
    <mergeCell ref="H369:H371"/>
    <mergeCell ref="F336:F337"/>
    <mergeCell ref="I336:I337"/>
    <mergeCell ref="J342:J343"/>
    <mergeCell ref="H336:H337"/>
    <mergeCell ref="D369:D371"/>
    <mergeCell ref="J336:J337"/>
    <mergeCell ref="G336:G337"/>
    <mergeCell ref="J347:J348"/>
    <mergeCell ref="D336:D337"/>
    <mergeCell ref="I347:I348"/>
    <mergeCell ref="I369:I371"/>
    <mergeCell ref="J369:J371"/>
    <mergeCell ref="B232:B241"/>
    <mergeCell ref="B288:B298"/>
    <mergeCell ref="F334:F335"/>
    <mergeCell ref="I334:I335"/>
    <mergeCell ref="C365:H365"/>
    <mergeCell ref="D309:D310"/>
    <mergeCell ref="H334:H335"/>
    <mergeCell ref="D155:D156"/>
    <mergeCell ref="F155:F156"/>
    <mergeCell ref="A232:A241"/>
    <mergeCell ref="B221:B231"/>
    <mergeCell ref="A252:A261"/>
    <mergeCell ref="C60:H60"/>
    <mergeCell ref="C119:J119"/>
    <mergeCell ref="B209:B220"/>
    <mergeCell ref="D217:D218"/>
    <mergeCell ref="C232:J232"/>
    <mergeCell ref="A276:A286"/>
    <mergeCell ref="B263:B274"/>
    <mergeCell ref="B262:C262"/>
    <mergeCell ref="C242:J242"/>
    <mergeCell ref="C252:J252"/>
    <mergeCell ref="E264:E265"/>
    <mergeCell ref="B276:B286"/>
    <mergeCell ref="A263:A274"/>
    <mergeCell ref="J283:J284"/>
    <mergeCell ref="G277:G278"/>
    <mergeCell ref="A183:A197"/>
    <mergeCell ref="B146:B158"/>
    <mergeCell ref="C146:J146"/>
    <mergeCell ref="A172:A182"/>
    <mergeCell ref="A110:A118"/>
    <mergeCell ref="A119:A131"/>
    <mergeCell ref="A159:A171"/>
    <mergeCell ref="A146:A158"/>
    <mergeCell ref="C159:J159"/>
    <mergeCell ref="C132:J132"/>
    <mergeCell ref="A221:A231"/>
    <mergeCell ref="D228:D229"/>
    <mergeCell ref="C198:J198"/>
    <mergeCell ref="B198:B207"/>
    <mergeCell ref="A198:A207"/>
    <mergeCell ref="A209:A220"/>
    <mergeCell ref="B208:C208"/>
    <mergeCell ref="E228:E229"/>
    <mergeCell ref="C209:J209"/>
    <mergeCell ref="C221:J221"/>
    <mergeCell ref="B36:B48"/>
    <mergeCell ref="A144:C144"/>
    <mergeCell ref="A36:A48"/>
    <mergeCell ref="A101:A109"/>
    <mergeCell ref="A73:A82"/>
    <mergeCell ref="A132:A143"/>
    <mergeCell ref="A62:A72"/>
    <mergeCell ref="C47:H47"/>
    <mergeCell ref="C92:J92"/>
    <mergeCell ref="C110:J110"/>
    <mergeCell ref="G30:G31"/>
    <mergeCell ref="B23:B35"/>
    <mergeCell ref="D18:D19"/>
    <mergeCell ref="E18:E19"/>
    <mergeCell ref="G18:G19"/>
    <mergeCell ref="C21:H21"/>
    <mergeCell ref="C34:H34"/>
    <mergeCell ref="D32:D33"/>
    <mergeCell ref="F30:F31"/>
    <mergeCell ref="D30:D31"/>
    <mergeCell ref="G15:G16"/>
    <mergeCell ref="J15:J16"/>
    <mergeCell ref="H15:H16"/>
    <mergeCell ref="A7:A22"/>
    <mergeCell ref="G8:G9"/>
    <mergeCell ref="B7:B22"/>
    <mergeCell ref="A92:A100"/>
    <mergeCell ref="A23:A35"/>
    <mergeCell ref="C23:J23"/>
    <mergeCell ref="B145:C145"/>
    <mergeCell ref="I155:I156"/>
    <mergeCell ref="H8:H9"/>
    <mergeCell ref="F8:F9"/>
    <mergeCell ref="I8:I9"/>
    <mergeCell ref="J8:J9"/>
    <mergeCell ref="I15:I16"/>
    <mergeCell ref="A242:A251"/>
    <mergeCell ref="G32:G33"/>
    <mergeCell ref="H32:H33"/>
    <mergeCell ref="C36:J36"/>
    <mergeCell ref="C62:J62"/>
    <mergeCell ref="C49:J49"/>
    <mergeCell ref="E217:E218"/>
    <mergeCell ref="A83:A91"/>
    <mergeCell ref="C83:J83"/>
    <mergeCell ref="E155:E156"/>
    <mergeCell ref="A6:C6"/>
    <mergeCell ref="E32:E33"/>
    <mergeCell ref="C7:J7"/>
    <mergeCell ref="J18:J19"/>
    <mergeCell ref="H30:H31"/>
    <mergeCell ref="E30:E31"/>
    <mergeCell ref="I18:I19"/>
    <mergeCell ref="F32:F33"/>
    <mergeCell ref="I32:I33"/>
    <mergeCell ref="F15:F16"/>
    <mergeCell ref="G1:H1"/>
    <mergeCell ref="F168:F169"/>
    <mergeCell ref="G168:G169"/>
    <mergeCell ref="H18:H19"/>
    <mergeCell ref="F18:F19"/>
    <mergeCell ref="J30:J31"/>
    <mergeCell ref="I30:I31"/>
    <mergeCell ref="A2:H2"/>
    <mergeCell ref="H155:H156"/>
    <mergeCell ref="A5:C5"/>
    <mergeCell ref="B300:B312"/>
    <mergeCell ref="A288:A298"/>
    <mergeCell ref="D497:E497"/>
    <mergeCell ref="E302:E303"/>
    <mergeCell ref="H309:H310"/>
    <mergeCell ref="D342:D343"/>
    <mergeCell ref="H302:H303"/>
    <mergeCell ref="D353:D355"/>
    <mergeCell ref="C301:J301"/>
    <mergeCell ref="C368:J368"/>
    <mergeCell ref="A314:A328"/>
    <mergeCell ref="A330:A339"/>
    <mergeCell ref="F309:F310"/>
    <mergeCell ref="E336:E337"/>
    <mergeCell ref="E342:E343"/>
    <mergeCell ref="B314:B328"/>
    <mergeCell ref="C330:J330"/>
    <mergeCell ref="D334:D335"/>
    <mergeCell ref="G309:G310"/>
    <mergeCell ref="I309:I310"/>
    <mergeCell ref="J155:J156"/>
    <mergeCell ref="G155:G156"/>
    <mergeCell ref="I179:I180"/>
    <mergeCell ref="A352:A367"/>
    <mergeCell ref="A341:A350"/>
    <mergeCell ref="A301:A312"/>
    <mergeCell ref="C314:J314"/>
    <mergeCell ref="J309:J310"/>
    <mergeCell ref="B183:B197"/>
    <mergeCell ref="C183:J183"/>
    <mergeCell ref="H168:H169"/>
    <mergeCell ref="C172:J172"/>
    <mergeCell ref="E192:E193"/>
    <mergeCell ref="B172:B182"/>
    <mergeCell ref="D192:D193"/>
    <mergeCell ref="G179:G180"/>
    <mergeCell ref="F179:F180"/>
    <mergeCell ref="B159:B171"/>
    <mergeCell ref="I342:I343"/>
    <mergeCell ref="E309:E310"/>
    <mergeCell ref="G334:G335"/>
    <mergeCell ref="C73:J73"/>
    <mergeCell ref="J32:J33"/>
    <mergeCell ref="C101:J101"/>
    <mergeCell ref="J179:J180"/>
    <mergeCell ref="J289:J290"/>
    <mergeCell ref="E283:E284"/>
    <mergeCell ref="C288:J288"/>
    <mergeCell ref="H179:H180"/>
    <mergeCell ref="J334:J335"/>
    <mergeCell ref="D289:D290"/>
    <mergeCell ref="F302:F303"/>
    <mergeCell ref="F289:F290"/>
    <mergeCell ref="I302:I303"/>
    <mergeCell ref="G289:G290"/>
    <mergeCell ref="E334:E335"/>
    <mergeCell ref="D264:D265"/>
    <mergeCell ref="C263:J263"/>
    <mergeCell ref="C479:H479"/>
    <mergeCell ref="E353:E355"/>
    <mergeCell ref="C412:H412"/>
    <mergeCell ref="B352:B367"/>
    <mergeCell ref="C352:J352"/>
    <mergeCell ref="D347:D348"/>
    <mergeCell ref="H347:H348"/>
    <mergeCell ref="B341:B350"/>
    <mergeCell ref="F347:F348"/>
    <mergeCell ref="D359:D361"/>
    <mergeCell ref="A481:A493"/>
    <mergeCell ref="B481:B493"/>
    <mergeCell ref="C481:J481"/>
    <mergeCell ref="C492:H492"/>
    <mergeCell ref="A404:A413"/>
    <mergeCell ref="C394:J394"/>
    <mergeCell ref="A414:A423"/>
    <mergeCell ref="A471:A480"/>
    <mergeCell ref="B471:B480"/>
    <mergeCell ref="C471:J471"/>
    <mergeCell ref="E289:E290"/>
    <mergeCell ref="G302:G303"/>
    <mergeCell ref="F369:F371"/>
    <mergeCell ref="G342:G343"/>
    <mergeCell ref="F342:F343"/>
    <mergeCell ref="C349:H349"/>
    <mergeCell ref="G347:G348"/>
    <mergeCell ref="C338:H338"/>
    <mergeCell ref="E347:E348"/>
    <mergeCell ref="J277:J278"/>
    <mergeCell ref="F281:F282"/>
    <mergeCell ref="D302:D303"/>
    <mergeCell ref="G283:G284"/>
    <mergeCell ref="B299:C299"/>
    <mergeCell ref="B287:C287"/>
    <mergeCell ref="I281:I282"/>
    <mergeCell ref="H277:H278"/>
    <mergeCell ref="I277:I278"/>
    <mergeCell ref="I283:I284"/>
    <mergeCell ref="B275:C275"/>
    <mergeCell ref="I289:I290"/>
    <mergeCell ref="G281:G282"/>
    <mergeCell ref="F277:F278"/>
    <mergeCell ref="H283:H284"/>
    <mergeCell ref="D283:D284"/>
    <mergeCell ref="H289:H290"/>
    <mergeCell ref="H281:H282"/>
    <mergeCell ref="C276:J276"/>
    <mergeCell ref="J281:J282"/>
  </mergeCells>
  <printOptions/>
  <pageMargins left="0.7480314960629921" right="0.7480314960629921" top="1.1811023622047245" bottom="0.3937007874015748" header="0.5118110236220472" footer="0.5118110236220472"/>
  <pageSetup horizontalDpi="600" verticalDpi="600" orientation="landscape" paperSize="9" scale="44" r:id="rId1"/>
  <rowBreaks count="9" manualBreakCount="9">
    <brk id="48" max="9" man="1"/>
    <brk id="109" max="9" man="1"/>
    <brk id="158" max="9" man="1"/>
    <brk id="207" max="9" man="1"/>
    <brk id="251" max="9" man="1"/>
    <brk id="312" max="9" man="1"/>
    <brk id="382" max="9" man="1"/>
    <brk id="447" max="9" man="1"/>
    <brk id="4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66" zoomScaleSheetLayoutView="66" workbookViewId="0" topLeftCell="A67">
      <selection activeCell="A1" sqref="A1:L73"/>
    </sheetView>
  </sheetViews>
  <sheetFormatPr defaultColWidth="9.00390625" defaultRowHeight="12.75"/>
  <cols>
    <col min="1" max="1" width="6.75390625" style="1" customWidth="1"/>
    <col min="2" max="2" width="91.875" style="0" customWidth="1"/>
    <col min="3" max="3" width="19.375" style="0" customWidth="1"/>
    <col min="4" max="4" width="14.25390625" style="0" customWidth="1"/>
    <col min="5" max="5" width="11.25390625" style="0" customWidth="1"/>
    <col min="6" max="6" width="16.375" style="0" customWidth="1"/>
    <col min="7" max="7" width="9.875" style="0" hidden="1" customWidth="1"/>
    <col min="8" max="8" width="1.25" style="0" hidden="1" customWidth="1"/>
    <col min="9" max="9" width="19.25390625" style="0" customWidth="1"/>
    <col min="10" max="10" width="21.125" style="0" customWidth="1"/>
    <col min="11" max="11" width="22.125" style="0" hidden="1" customWidth="1"/>
    <col min="12" max="12" width="22.125" style="0" customWidth="1"/>
    <col min="13" max="13" width="16.25390625" style="0" customWidth="1"/>
    <col min="14" max="14" width="14.00390625" style="0" customWidth="1"/>
    <col min="16" max="16" width="12.00390625" style="0" bestFit="1" customWidth="1"/>
  </cols>
  <sheetData>
    <row r="1" spans="1:12" ht="12.75">
      <c r="A1" s="184"/>
      <c r="B1" s="78"/>
      <c r="C1" s="78"/>
      <c r="D1" s="78"/>
      <c r="E1" s="78"/>
      <c r="F1" s="78"/>
      <c r="G1" s="78"/>
      <c r="H1" s="78"/>
      <c r="I1" s="78"/>
      <c r="J1" s="78"/>
      <c r="K1" s="78" t="s">
        <v>306</v>
      </c>
      <c r="L1" s="78" t="s">
        <v>306</v>
      </c>
    </row>
    <row r="2" spans="1:12" ht="30.75" customHeight="1">
      <c r="A2" s="621" t="s">
        <v>285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485"/>
    </row>
    <row r="3" spans="1:12" ht="33" customHeight="1">
      <c r="A3" s="602" t="s">
        <v>56</v>
      </c>
      <c r="B3" s="593" t="s">
        <v>60</v>
      </c>
      <c r="C3" s="593" t="s">
        <v>61</v>
      </c>
      <c r="D3" s="593" t="s">
        <v>170</v>
      </c>
      <c r="E3" s="593" t="s">
        <v>42</v>
      </c>
      <c r="F3" s="593" t="s">
        <v>57</v>
      </c>
      <c r="G3" s="593" t="s">
        <v>43</v>
      </c>
      <c r="H3" s="593"/>
      <c r="I3" s="593" t="s">
        <v>40</v>
      </c>
      <c r="J3" s="801" t="s">
        <v>58</v>
      </c>
      <c r="K3" s="802"/>
      <c r="L3" s="803"/>
    </row>
    <row r="4" spans="1:12" ht="48" customHeight="1">
      <c r="A4" s="602"/>
      <c r="B4" s="593"/>
      <c r="C4" s="587"/>
      <c r="D4" s="587"/>
      <c r="E4" s="593"/>
      <c r="F4" s="593"/>
      <c r="G4" s="593" t="s">
        <v>44</v>
      </c>
      <c r="H4" s="593" t="s">
        <v>45</v>
      </c>
      <c r="I4" s="593"/>
      <c r="J4" s="800" t="s">
        <v>303</v>
      </c>
      <c r="K4" s="606">
        <v>2023</v>
      </c>
      <c r="L4" s="606">
        <v>2024</v>
      </c>
    </row>
    <row r="5" spans="1:12" ht="7.5" customHeight="1">
      <c r="A5" s="602"/>
      <c r="B5" s="593"/>
      <c r="C5" s="587"/>
      <c r="D5" s="587"/>
      <c r="E5" s="593"/>
      <c r="F5" s="593"/>
      <c r="G5" s="593"/>
      <c r="H5" s="593"/>
      <c r="I5" s="593"/>
      <c r="J5" s="800"/>
      <c r="K5" s="608"/>
      <c r="L5" s="617"/>
    </row>
    <row r="6" spans="1:14" ht="31.5" customHeight="1">
      <c r="A6" s="576"/>
      <c r="B6" s="625" t="s">
        <v>54</v>
      </c>
      <c r="C6" s="625"/>
      <c r="D6" s="593"/>
      <c r="E6" s="593"/>
      <c r="F6" s="593"/>
      <c r="G6" s="10"/>
      <c r="H6" s="10"/>
      <c r="I6" s="26" t="s">
        <v>44</v>
      </c>
      <c r="J6" s="144">
        <f>J7+J9+J8+J10</f>
        <v>256477.56468999997</v>
      </c>
      <c r="K6" s="491">
        <f>K7+K9+K8+K10</f>
        <v>0</v>
      </c>
      <c r="L6" s="491">
        <f>L7+L9+L8+L10</f>
        <v>316287.75931</v>
      </c>
      <c r="N6" s="199">
        <f>K6-'Додаток 2'!N6</f>
        <v>-31440.671409999995</v>
      </c>
    </row>
    <row r="7" spans="1:14" ht="35.25" customHeight="1">
      <c r="A7" s="580"/>
      <c r="B7" s="626"/>
      <c r="C7" s="657"/>
      <c r="D7" s="593"/>
      <c r="E7" s="593"/>
      <c r="F7" s="593"/>
      <c r="G7" s="10"/>
      <c r="H7" s="10"/>
      <c r="I7" s="186" t="s">
        <v>50</v>
      </c>
      <c r="J7" s="491">
        <f>J13+J39</f>
        <v>196166.49899999998</v>
      </c>
      <c r="K7" s="491">
        <f>K13+K39</f>
        <v>0</v>
      </c>
      <c r="L7" s="491">
        <f>L13+L39</f>
        <v>224637.797</v>
      </c>
      <c r="N7" s="199">
        <f>K7-'Додаток 2'!N7</f>
        <v>0</v>
      </c>
    </row>
    <row r="8" spans="1:14" ht="36" customHeight="1">
      <c r="A8" s="580"/>
      <c r="B8" s="626"/>
      <c r="C8" s="657"/>
      <c r="D8" s="593"/>
      <c r="E8" s="593"/>
      <c r="F8" s="593"/>
      <c r="G8" s="10"/>
      <c r="H8" s="10"/>
      <c r="I8" s="28" t="s">
        <v>125</v>
      </c>
      <c r="J8" s="144">
        <f>K8</f>
        <v>0</v>
      </c>
      <c r="K8" s="491">
        <v>0</v>
      </c>
      <c r="L8" s="491">
        <v>0</v>
      </c>
      <c r="N8" s="199">
        <f>K8-'Додаток 2'!N8</f>
        <v>0</v>
      </c>
    </row>
    <row r="9" spans="1:14" ht="28.5">
      <c r="A9" s="580"/>
      <c r="B9" s="626"/>
      <c r="C9" s="627"/>
      <c r="D9" s="593"/>
      <c r="E9" s="593"/>
      <c r="F9" s="593"/>
      <c r="G9" s="10"/>
      <c r="H9" s="10"/>
      <c r="I9" s="28" t="s">
        <v>62</v>
      </c>
      <c r="J9" s="491">
        <f>J15+J41+J64+J57</f>
        <v>60311.06569</v>
      </c>
      <c r="K9" s="491">
        <f>K15+K41+K64+K57</f>
        <v>0</v>
      </c>
      <c r="L9" s="491">
        <f>L15+L41+L64+L57</f>
        <v>91649.96230999999</v>
      </c>
      <c r="N9" s="199">
        <f>K9-'Додаток 2'!N9</f>
        <v>-31440.671409999995</v>
      </c>
    </row>
    <row r="10" spans="1:14" ht="28.5">
      <c r="A10" s="577"/>
      <c r="B10" s="635"/>
      <c r="C10" s="125"/>
      <c r="D10" s="125"/>
      <c r="E10" s="125"/>
      <c r="F10" s="125"/>
      <c r="G10" s="10"/>
      <c r="H10" s="10"/>
      <c r="I10" s="28" t="s">
        <v>37</v>
      </c>
      <c r="J10" s="144">
        <f>J42+J16</f>
        <v>0</v>
      </c>
      <c r="K10" s="491">
        <f>K42+K16</f>
        <v>0</v>
      </c>
      <c r="L10" s="491">
        <f>L42+L16</f>
        <v>0</v>
      </c>
      <c r="N10" s="199">
        <f>K10-'Додаток 2'!N10</f>
        <v>0</v>
      </c>
    </row>
    <row r="11" spans="1:12" ht="27" customHeight="1">
      <c r="A11" s="624" t="s">
        <v>55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54"/>
      <c r="L11" s="484"/>
    </row>
    <row r="12" spans="1:13" ht="36.75" customHeight="1">
      <c r="A12" s="602"/>
      <c r="B12" s="602" t="s">
        <v>51</v>
      </c>
      <c r="C12" s="576"/>
      <c r="D12" s="602"/>
      <c r="E12" s="602"/>
      <c r="F12" s="602"/>
      <c r="G12" s="10" t="e">
        <f>#REF!</f>
        <v>#REF!</v>
      </c>
      <c r="H12" s="10" t="e">
        <f>#REF!</f>
        <v>#REF!</v>
      </c>
      <c r="I12" s="26" t="s">
        <v>44</v>
      </c>
      <c r="J12" s="491">
        <f>J15+J13+J14+J16</f>
        <v>216379.09199999998</v>
      </c>
      <c r="K12" s="491">
        <f>K15+K13+K14+K16</f>
        <v>0</v>
      </c>
      <c r="L12" s="491">
        <f>L15+L13+L14+L16</f>
        <v>285290.85599999997</v>
      </c>
      <c r="M12" s="199">
        <f>J12-'Додаток 2'!N14</f>
        <v>216379.09199999998</v>
      </c>
    </row>
    <row r="13" spans="1:13" ht="33" customHeight="1">
      <c r="A13" s="602"/>
      <c r="B13" s="602"/>
      <c r="C13" s="657"/>
      <c r="D13" s="602"/>
      <c r="E13" s="602"/>
      <c r="F13" s="602"/>
      <c r="G13" s="10"/>
      <c r="H13" s="10"/>
      <c r="I13" s="28" t="s">
        <v>50</v>
      </c>
      <c r="J13" s="491">
        <f>J23+J34</f>
        <v>196166.49899999998</v>
      </c>
      <c r="K13" s="491">
        <f>K23+K34</f>
        <v>0</v>
      </c>
      <c r="L13" s="491">
        <f>L23+L35</f>
        <v>224637.797</v>
      </c>
      <c r="M13" s="199">
        <f>J13-'Додаток 2'!N14</f>
        <v>196166.49899999998</v>
      </c>
    </row>
    <row r="14" spans="1:13" ht="30.75" customHeight="1">
      <c r="A14" s="602"/>
      <c r="B14" s="602"/>
      <c r="C14" s="657"/>
      <c r="D14" s="602"/>
      <c r="E14" s="602"/>
      <c r="F14" s="602"/>
      <c r="G14" s="10"/>
      <c r="H14" s="10"/>
      <c r="I14" s="28" t="s">
        <v>125</v>
      </c>
      <c r="J14" s="144">
        <f>K14</f>
        <v>0</v>
      </c>
      <c r="K14" s="491">
        <v>0</v>
      </c>
      <c r="L14" s="491">
        <v>0</v>
      </c>
      <c r="M14" s="199">
        <f>J14-'Додаток 2'!N15</f>
        <v>0</v>
      </c>
    </row>
    <row r="15" spans="1:13" ht="29.25" customHeight="1">
      <c r="A15" s="602"/>
      <c r="B15" s="602"/>
      <c r="C15" s="627"/>
      <c r="D15" s="602"/>
      <c r="E15" s="602"/>
      <c r="F15" s="602"/>
      <c r="G15" s="10"/>
      <c r="H15" s="10"/>
      <c r="I15" s="28" t="s">
        <v>62</v>
      </c>
      <c r="J15" s="491">
        <f>J21+J32+J34</f>
        <v>20212.593</v>
      </c>
      <c r="K15" s="491">
        <f>K21+K32+K34</f>
        <v>0</v>
      </c>
      <c r="L15" s="491">
        <f>L21+L32+L34</f>
        <v>60653.059</v>
      </c>
      <c r="M15" s="199">
        <f>J15-'Додаток 2'!N16</f>
        <v>17666.85007</v>
      </c>
    </row>
    <row r="16" spans="1:13" ht="33.75" customHeight="1">
      <c r="A16" s="29"/>
      <c r="B16" s="29"/>
      <c r="C16" s="29"/>
      <c r="D16" s="29"/>
      <c r="E16" s="29"/>
      <c r="F16" s="29"/>
      <c r="G16" s="10"/>
      <c r="H16" s="10"/>
      <c r="I16" s="28" t="s">
        <v>37</v>
      </c>
      <c r="J16" s="144">
        <f aca="true" t="shared" si="0" ref="J16:J22">K16</f>
        <v>0</v>
      </c>
      <c r="K16" s="491">
        <f>K22</f>
        <v>0</v>
      </c>
      <c r="L16" s="491">
        <f>L22</f>
        <v>0</v>
      </c>
      <c r="M16" s="199">
        <f>J16-'Додаток 2'!N17</f>
        <v>0</v>
      </c>
    </row>
    <row r="17" spans="1:12" s="9" customFormat="1" ht="24" customHeight="1" hidden="1">
      <c r="A17" s="580"/>
      <c r="B17" s="136" t="s">
        <v>3</v>
      </c>
      <c r="C17" s="71"/>
      <c r="D17" s="194"/>
      <c r="E17" s="29"/>
      <c r="F17" s="190"/>
      <c r="G17" s="10"/>
      <c r="H17" s="10"/>
      <c r="I17" s="8"/>
      <c r="J17" s="144">
        <f t="shared" si="0"/>
        <v>0</v>
      </c>
      <c r="K17" s="492"/>
      <c r="L17" s="130"/>
    </row>
    <row r="18" spans="1:12" s="9" customFormat="1" ht="24" customHeight="1" hidden="1">
      <c r="A18" s="580"/>
      <c r="B18" s="136" t="s">
        <v>49</v>
      </c>
      <c r="C18" s="71"/>
      <c r="D18" s="194"/>
      <c r="E18" s="29"/>
      <c r="F18" s="190"/>
      <c r="G18" s="10"/>
      <c r="H18" s="10"/>
      <c r="I18" s="8"/>
      <c r="J18" s="144">
        <f t="shared" si="0"/>
        <v>0</v>
      </c>
      <c r="K18" s="492"/>
      <c r="L18" s="130"/>
    </row>
    <row r="19" spans="1:12" s="9" customFormat="1" ht="35.25" customHeight="1" hidden="1">
      <c r="A19" s="580"/>
      <c r="B19" s="168" t="s">
        <v>116</v>
      </c>
      <c r="C19" s="71">
        <v>30</v>
      </c>
      <c r="D19" s="71">
        <v>30</v>
      </c>
      <c r="E19" s="125"/>
      <c r="F19" s="622" t="s">
        <v>97</v>
      </c>
      <c r="G19" s="10"/>
      <c r="H19" s="10"/>
      <c r="I19" s="8" t="s">
        <v>62</v>
      </c>
      <c r="J19" s="144">
        <f t="shared" si="0"/>
        <v>0</v>
      </c>
      <c r="K19" s="492"/>
      <c r="L19" s="130"/>
    </row>
    <row r="20" spans="1:12" s="9" customFormat="1" ht="30.75" customHeight="1" hidden="1">
      <c r="A20" s="577"/>
      <c r="B20" s="195" t="s">
        <v>94</v>
      </c>
      <c r="C20" s="71">
        <v>8</v>
      </c>
      <c r="D20" s="71">
        <v>8</v>
      </c>
      <c r="E20" s="29"/>
      <c r="F20" s="623"/>
      <c r="G20" s="10"/>
      <c r="H20" s="10"/>
      <c r="I20" s="8" t="s">
        <v>62</v>
      </c>
      <c r="J20" s="144">
        <f t="shared" si="0"/>
        <v>0</v>
      </c>
      <c r="K20" s="492"/>
      <c r="L20" s="130"/>
    </row>
    <row r="21" spans="1:12" s="272" customFormat="1" ht="32.25" customHeight="1">
      <c r="A21" s="576" t="s">
        <v>65</v>
      </c>
      <c r="B21" s="631" t="s">
        <v>228</v>
      </c>
      <c r="C21" s="651">
        <v>262619.043</v>
      </c>
      <c r="D21" s="651">
        <f>D26+D27+D29+D25-D28+11795.285</f>
        <v>12316.208999999999</v>
      </c>
      <c r="E21" s="576" t="s">
        <v>240</v>
      </c>
      <c r="F21" s="585" t="s">
        <v>31</v>
      </c>
      <c r="G21" s="7"/>
      <c r="H21" s="7"/>
      <c r="I21" s="143" t="s">
        <v>62</v>
      </c>
      <c r="J21" s="144">
        <f t="shared" si="0"/>
        <v>0</v>
      </c>
      <c r="K21" s="492"/>
      <c r="L21" s="492">
        <f>'Додаток 2'!O22</f>
        <v>40440.466</v>
      </c>
    </row>
    <row r="22" spans="1:12" s="272" customFormat="1" ht="31.5" customHeight="1">
      <c r="A22" s="580"/>
      <c r="B22" s="632"/>
      <c r="C22" s="652"/>
      <c r="D22" s="652"/>
      <c r="E22" s="580"/>
      <c r="F22" s="600"/>
      <c r="G22" s="7"/>
      <c r="H22" s="7"/>
      <c r="I22" s="143" t="s">
        <v>37</v>
      </c>
      <c r="J22" s="144">
        <f t="shared" si="0"/>
        <v>0</v>
      </c>
      <c r="K22" s="492">
        <f>'Додаток 2'!N23</f>
        <v>0</v>
      </c>
      <c r="L22" s="492">
        <f>'Додаток 2'!O23</f>
        <v>0</v>
      </c>
    </row>
    <row r="23" spans="1:12" s="272" customFormat="1" ht="36.75" customHeight="1">
      <c r="A23" s="580"/>
      <c r="B23" s="632"/>
      <c r="C23" s="652"/>
      <c r="D23" s="652"/>
      <c r="E23" s="580"/>
      <c r="F23" s="600"/>
      <c r="G23" s="7"/>
      <c r="H23" s="7"/>
      <c r="I23" s="143" t="s">
        <v>50</v>
      </c>
      <c r="J23" s="144">
        <f>'Додаток 2'!J24</f>
        <v>184353.906</v>
      </c>
      <c r="K23" s="492">
        <f>'Додаток 2'!N24</f>
        <v>0</v>
      </c>
      <c r="L23" s="493">
        <f>'Додаток 2'!O24</f>
        <v>181768.748</v>
      </c>
    </row>
    <row r="24" spans="1:12" s="272" customFormat="1" ht="33.75" customHeight="1">
      <c r="A24" s="580"/>
      <c r="B24" s="633"/>
      <c r="C24" s="653"/>
      <c r="D24" s="653"/>
      <c r="E24" s="580"/>
      <c r="F24" s="600"/>
      <c r="G24" s="7"/>
      <c r="H24" s="7"/>
      <c r="I24" s="143" t="s">
        <v>62</v>
      </c>
      <c r="J24" s="144">
        <f>K24</f>
        <v>0</v>
      </c>
      <c r="K24" s="492">
        <f>'Додаток 2'!N25</f>
        <v>0</v>
      </c>
      <c r="L24" s="493">
        <f>'Додаток 2'!O25</f>
        <v>0</v>
      </c>
    </row>
    <row r="25" spans="1:12" s="272" customFormat="1" ht="35.25" customHeight="1">
      <c r="A25" s="580"/>
      <c r="B25" s="136" t="s">
        <v>69</v>
      </c>
      <c r="C25" s="80">
        <v>430.847</v>
      </c>
      <c r="D25" s="80">
        <v>363.843</v>
      </c>
      <c r="E25" s="580"/>
      <c r="F25" s="600"/>
      <c r="G25" s="7"/>
      <c r="H25" s="7"/>
      <c r="I25" s="143" t="s">
        <v>62</v>
      </c>
      <c r="J25" s="144">
        <f>K25</f>
        <v>0</v>
      </c>
      <c r="K25" s="492">
        <f>'Додаток 2'!N26</f>
        <v>0</v>
      </c>
      <c r="L25" s="493">
        <f>'Додаток 2'!O26</f>
        <v>0</v>
      </c>
    </row>
    <row r="26" spans="1:12" s="272" customFormat="1" ht="33.75" customHeight="1" hidden="1">
      <c r="A26" s="580"/>
      <c r="B26" s="136" t="s">
        <v>140</v>
      </c>
      <c r="C26" s="80">
        <v>42.977</v>
      </c>
      <c r="D26" s="80">
        <v>41.68</v>
      </c>
      <c r="E26" s="580"/>
      <c r="F26" s="600"/>
      <c r="G26" s="7"/>
      <c r="H26" s="7"/>
      <c r="I26" s="143" t="s">
        <v>62</v>
      </c>
      <c r="J26" s="144">
        <f>K26</f>
        <v>0</v>
      </c>
      <c r="K26" s="492">
        <f>'Додаток 2'!N27</f>
        <v>0</v>
      </c>
      <c r="L26" s="493">
        <f>'Додаток 2'!O27</f>
        <v>0</v>
      </c>
    </row>
    <row r="27" spans="1:12" s="272" customFormat="1" ht="33.75" customHeight="1" hidden="1">
      <c r="A27" s="580"/>
      <c r="B27" s="136" t="s">
        <v>141</v>
      </c>
      <c r="C27" s="80">
        <v>1312.989</v>
      </c>
      <c r="D27" s="80">
        <f>115.401</f>
        <v>115.401</v>
      </c>
      <c r="E27" s="580"/>
      <c r="F27" s="600"/>
      <c r="G27" s="7"/>
      <c r="H27" s="7"/>
      <c r="I27" s="143" t="s">
        <v>62</v>
      </c>
      <c r="J27" s="144">
        <f>K27</f>
        <v>0</v>
      </c>
      <c r="K27" s="492">
        <f>'Додаток 2'!N28</f>
        <v>0</v>
      </c>
      <c r="L27" s="493">
        <f>'Додаток 2'!O28</f>
        <v>0</v>
      </c>
    </row>
    <row r="28" spans="1:12" s="272" customFormat="1" ht="6.75" customHeight="1" hidden="1">
      <c r="A28" s="580"/>
      <c r="B28" s="136" t="s">
        <v>142</v>
      </c>
      <c r="C28" s="80">
        <v>165.816</v>
      </c>
      <c r="D28" s="80">
        <v>0</v>
      </c>
      <c r="E28" s="580"/>
      <c r="F28" s="600"/>
      <c r="G28" s="7"/>
      <c r="H28" s="7"/>
      <c r="I28" s="143" t="s">
        <v>62</v>
      </c>
      <c r="J28" s="144">
        <f>K28</f>
        <v>0</v>
      </c>
      <c r="K28" s="492">
        <f>'Додаток 2'!N29</f>
        <v>0</v>
      </c>
      <c r="L28" s="493">
        <f>'Додаток 2'!O29</f>
        <v>0</v>
      </c>
    </row>
    <row r="29" spans="1:12" s="9" customFormat="1" ht="33.75" customHeight="1">
      <c r="A29" s="577"/>
      <c r="B29" s="136" t="s">
        <v>196</v>
      </c>
      <c r="C29" s="80">
        <f>'Додаток 2'!C30</f>
        <v>1757.63791</v>
      </c>
      <c r="D29" s="80"/>
      <c r="E29" s="577"/>
      <c r="F29" s="586"/>
      <c r="G29" s="7"/>
      <c r="H29" s="7"/>
      <c r="I29" s="143" t="s">
        <v>62</v>
      </c>
      <c r="J29" s="144">
        <f>'Додаток 2'!J30</f>
        <v>1757.63791</v>
      </c>
      <c r="K29" s="492">
        <f>'Додаток 2'!N30</f>
        <v>0</v>
      </c>
      <c r="L29" s="493">
        <f>'Додаток 2'!O30</f>
        <v>1208.07751</v>
      </c>
    </row>
    <row r="30" spans="1:12" s="201" customFormat="1" ht="24" customHeight="1" hidden="1">
      <c r="A30" s="580"/>
      <c r="B30" s="136" t="s">
        <v>3</v>
      </c>
      <c r="C30" s="105">
        <f>J30</f>
        <v>0</v>
      </c>
      <c r="D30" s="12"/>
      <c r="E30" s="580"/>
      <c r="F30" s="600"/>
      <c r="G30" s="7"/>
      <c r="H30" s="7"/>
      <c r="I30" s="597"/>
      <c r="J30" s="144">
        <f>K30</f>
        <v>0</v>
      </c>
      <c r="K30" s="492"/>
      <c r="L30" s="493">
        <f>'Додаток 2'!O31</f>
        <v>0</v>
      </c>
    </row>
    <row r="31" spans="1:12" s="201" customFormat="1" ht="19.5" customHeight="1" hidden="1">
      <c r="A31" s="577"/>
      <c r="B31" s="136" t="s">
        <v>49</v>
      </c>
      <c r="C31" s="105">
        <f>J31</f>
        <v>0</v>
      </c>
      <c r="D31" s="12"/>
      <c r="E31" s="577"/>
      <c r="F31" s="586"/>
      <c r="G31" s="7"/>
      <c r="H31" s="7"/>
      <c r="I31" s="590"/>
      <c r="J31" s="144">
        <f>K31</f>
        <v>0</v>
      </c>
      <c r="K31" s="492"/>
      <c r="L31" s="493">
        <f>'Додаток 2'!O32</f>
        <v>0</v>
      </c>
    </row>
    <row r="32" spans="1:12" s="272" customFormat="1" ht="50.25" customHeight="1">
      <c r="A32" s="165" t="s">
        <v>46</v>
      </c>
      <c r="B32" s="72" t="str">
        <f>'Додаток 2'!B42</f>
        <v>Будівництво ТП та електричних мереж від ГПП "Сичавка" у мікрорайоні 1.7 м.Южного Одеської області, в т.ч.:</v>
      </c>
      <c r="C32" s="80">
        <f>'Додаток 2'!C42</f>
        <v>8400</v>
      </c>
      <c r="D32" s="72"/>
      <c r="E32" s="785" t="str">
        <f>'Додаток 2'!E42</f>
        <v>2024</v>
      </c>
      <c r="F32" s="785" t="str">
        <f>'Додаток 2'!F42</f>
        <v>УКБ ЮМР</v>
      </c>
      <c r="G32" s="72">
        <f>'Додаток 2'!G42</f>
        <v>0</v>
      </c>
      <c r="H32" s="72">
        <f>'Додаток 2'!H42</f>
        <v>0</v>
      </c>
      <c r="I32" s="789" t="str">
        <f>'Додаток 2'!I42</f>
        <v>Місцевий бюджет</v>
      </c>
      <c r="J32" s="27">
        <f>'Додаток 2'!J42</f>
        <v>8400</v>
      </c>
      <c r="K32" s="70">
        <f>'Додаток 2'!K42</f>
        <v>0</v>
      </c>
      <c r="L32" s="493">
        <f>'Додаток 2'!O42</f>
        <v>8400</v>
      </c>
    </row>
    <row r="33" spans="1:16" s="272" customFormat="1" ht="27.75" customHeight="1">
      <c r="A33" s="576" t="s">
        <v>47</v>
      </c>
      <c r="B33" s="72" t="str">
        <f>'Додаток 2'!B43</f>
        <v>проектні роботи</v>
      </c>
      <c r="C33" s="80">
        <f>'Додаток 2'!C43</f>
        <v>430</v>
      </c>
      <c r="D33" s="72"/>
      <c r="E33" s="786"/>
      <c r="F33" s="786"/>
      <c r="G33" s="72">
        <f>'Додаток 2'!G43</f>
        <v>0</v>
      </c>
      <c r="H33" s="72">
        <f>'Додаток 2'!H43</f>
        <v>0</v>
      </c>
      <c r="I33" s="779"/>
      <c r="J33" s="27">
        <f>'Додаток 2'!J43</f>
        <v>430</v>
      </c>
      <c r="K33" s="70">
        <f>'Додаток 2'!K43</f>
        <v>0</v>
      </c>
      <c r="L33" s="493">
        <f>'Додаток 2'!O43</f>
        <v>430</v>
      </c>
      <c r="M33" s="272">
        <v>54681642</v>
      </c>
      <c r="N33" s="272">
        <v>11812593</v>
      </c>
      <c r="P33" s="272">
        <f>M33*20/100</f>
        <v>10936328.4</v>
      </c>
    </row>
    <row r="34" spans="1:14" s="272" customFormat="1" ht="63" customHeight="1">
      <c r="A34" s="580"/>
      <c r="B34" s="789" t="str">
        <f>'Додаток 2'!B53</f>
        <v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v>
      </c>
      <c r="C34" s="789">
        <f>'Додаток 2'!C53</f>
        <v>54681.642</v>
      </c>
      <c r="D34" s="789"/>
      <c r="E34" s="785" t="str">
        <f>'Додаток 2'!E53</f>
        <v>2022-2024</v>
      </c>
      <c r="F34" s="785" t="str">
        <f>'Додаток 2'!F53</f>
        <v>УКБ ЮМР</v>
      </c>
      <c r="G34" s="72">
        <f>'Додаток 2'!G53</f>
        <v>0</v>
      </c>
      <c r="H34" s="72">
        <f>'Додаток 2'!H53</f>
        <v>0</v>
      </c>
      <c r="I34" s="72" t="str">
        <f>'Додаток 2'!I53</f>
        <v>Місцевий бюджет</v>
      </c>
      <c r="J34" s="125">
        <f>'Додаток 2'!J53</f>
        <v>11812.593</v>
      </c>
      <c r="K34" s="493">
        <f>'Додаток 2'!N54</f>
        <v>0</v>
      </c>
      <c r="L34" s="493">
        <f>'Додаток 2'!O53</f>
        <v>11812.593</v>
      </c>
      <c r="N34" s="272">
        <f>M33-N33</f>
        <v>42869049</v>
      </c>
    </row>
    <row r="35" spans="1:14" s="272" customFormat="1" ht="35.25" customHeight="1">
      <c r="A35" s="577"/>
      <c r="B35" s="779"/>
      <c r="C35" s="779"/>
      <c r="D35" s="779"/>
      <c r="E35" s="786"/>
      <c r="F35" s="786"/>
      <c r="G35" s="72">
        <f>'Додаток 2'!G54</f>
        <v>0</v>
      </c>
      <c r="H35" s="72">
        <f>'Додаток 2'!H54</f>
        <v>0</v>
      </c>
      <c r="I35" s="72" t="str">
        <f>'Додаток 2'!I54</f>
        <v>Державний бюджет</v>
      </c>
      <c r="J35" s="125">
        <f>'Додаток 2'!J54</f>
        <v>42869.049</v>
      </c>
      <c r="K35" s="493">
        <f>'Додаток 2'!N55</f>
        <v>0</v>
      </c>
      <c r="L35" s="493">
        <f>'Додаток 2'!O54</f>
        <v>42869.049</v>
      </c>
      <c r="N35" s="272">
        <v>2479764</v>
      </c>
    </row>
    <row r="36" spans="1:12" s="272" customFormat="1" ht="56.25" customHeight="1">
      <c r="A36" s="29" t="s">
        <v>48</v>
      </c>
      <c r="B36" s="72" t="str">
        <f>'Додаток 2'!B55</f>
        <v>проектно-вишукувальні роботи</v>
      </c>
      <c r="C36" s="72">
        <f>'Додаток 2'!C55</f>
        <v>2479.764</v>
      </c>
      <c r="D36" s="72"/>
      <c r="E36" s="524"/>
      <c r="F36" s="524"/>
      <c r="G36" s="72">
        <f>'Додаток 2'!G55</f>
        <v>0</v>
      </c>
      <c r="H36" s="72">
        <f>'Додаток 2'!H55</f>
        <v>0</v>
      </c>
      <c r="I36" s="72" t="str">
        <f>'Додаток 2'!I55</f>
        <v>Місцевий бюджет</v>
      </c>
      <c r="J36" s="125">
        <f>'Додаток 2'!J55</f>
        <v>2479.764</v>
      </c>
      <c r="K36" s="492"/>
      <c r="L36" s="493">
        <f>'Додаток 2'!O55</f>
        <v>2479.764</v>
      </c>
    </row>
    <row r="37" spans="1:12" ht="29.25" customHeight="1">
      <c r="A37" s="26"/>
      <c r="B37" s="654" t="s">
        <v>323</v>
      </c>
      <c r="C37" s="655"/>
      <c r="D37" s="655"/>
      <c r="E37" s="655"/>
      <c r="F37" s="655"/>
      <c r="G37" s="655"/>
      <c r="H37" s="655"/>
      <c r="I37" s="655"/>
      <c r="J37" s="655"/>
      <c r="K37" s="655"/>
      <c r="L37" s="484"/>
    </row>
    <row r="38" spans="1:14" s="9" customFormat="1" ht="27" customHeight="1">
      <c r="A38" s="634"/>
      <c r="B38" s="602" t="s">
        <v>51</v>
      </c>
      <c r="C38" s="587"/>
      <c r="D38" s="587"/>
      <c r="E38" s="587"/>
      <c r="F38" s="587"/>
      <c r="G38" s="31"/>
      <c r="H38" s="31"/>
      <c r="I38" s="26" t="s">
        <v>44</v>
      </c>
      <c r="J38" s="491">
        <f>J39+J40+J41</f>
        <v>28212.89069</v>
      </c>
      <c r="K38" s="491">
        <f>K39+K40+K41</f>
        <v>0</v>
      </c>
      <c r="L38" s="491">
        <f>L39+L40+L41</f>
        <v>13961.91463</v>
      </c>
      <c r="M38" s="410"/>
      <c r="N38" s="192"/>
    </row>
    <row r="39" spans="1:12" s="9" customFormat="1" ht="34.5" customHeight="1">
      <c r="A39" s="634"/>
      <c r="B39" s="602"/>
      <c r="C39" s="587"/>
      <c r="D39" s="587"/>
      <c r="E39" s="587"/>
      <c r="F39" s="587"/>
      <c r="G39" s="31"/>
      <c r="H39" s="31"/>
      <c r="I39" s="28" t="s">
        <v>50</v>
      </c>
      <c r="J39" s="144">
        <f>K39</f>
        <v>0</v>
      </c>
      <c r="K39" s="491">
        <v>0</v>
      </c>
      <c r="L39" s="491">
        <v>0</v>
      </c>
    </row>
    <row r="40" spans="1:12" s="9" customFormat="1" ht="35.25" customHeight="1">
      <c r="A40" s="634"/>
      <c r="B40" s="602"/>
      <c r="C40" s="587"/>
      <c r="D40" s="587"/>
      <c r="E40" s="587"/>
      <c r="F40" s="587"/>
      <c r="G40" s="31"/>
      <c r="H40" s="31"/>
      <c r="I40" s="28" t="s">
        <v>125</v>
      </c>
      <c r="J40" s="144">
        <f>K40</f>
        <v>0</v>
      </c>
      <c r="K40" s="491">
        <v>0</v>
      </c>
      <c r="L40" s="491">
        <v>0</v>
      </c>
    </row>
    <row r="41" spans="1:12" s="9" customFormat="1" ht="30.75" customHeight="1">
      <c r="A41" s="634"/>
      <c r="B41" s="602"/>
      <c r="C41" s="587"/>
      <c r="D41" s="587"/>
      <c r="E41" s="587"/>
      <c r="F41" s="587"/>
      <c r="G41" s="31"/>
      <c r="H41" s="31"/>
      <c r="I41" s="28" t="s">
        <v>62</v>
      </c>
      <c r="J41" s="491">
        <f>J43+J54+J48</f>
        <v>28212.89069</v>
      </c>
      <c r="K41" s="491">
        <f>K43+K54+K48</f>
        <v>0</v>
      </c>
      <c r="L41" s="491">
        <f>L43+L54+L48</f>
        <v>13961.91463</v>
      </c>
    </row>
    <row r="42" spans="1:12" s="9" customFormat="1" ht="30" customHeight="1">
      <c r="A42" s="26"/>
      <c r="B42" s="29"/>
      <c r="C42" s="31"/>
      <c r="D42" s="31"/>
      <c r="E42" s="31"/>
      <c r="F42" s="31"/>
      <c r="G42" s="31"/>
      <c r="H42" s="31"/>
      <c r="I42" s="28" t="s">
        <v>37</v>
      </c>
      <c r="J42" s="144">
        <v>0</v>
      </c>
      <c r="K42" s="491">
        <v>0</v>
      </c>
      <c r="L42" s="491">
        <v>0</v>
      </c>
    </row>
    <row r="43" spans="1:12" s="9" customFormat="1" ht="30" customHeight="1">
      <c r="A43" s="29" t="s">
        <v>261</v>
      </c>
      <c r="B43" s="433" t="str">
        <f>'Додаток 2'!B64</f>
        <v>Ліцей № 1 </v>
      </c>
      <c r="C43" s="439"/>
      <c r="D43" s="439"/>
      <c r="E43" s="439"/>
      <c r="F43" s="439"/>
      <c r="G43" s="439"/>
      <c r="H43" s="439"/>
      <c r="I43" s="440"/>
      <c r="J43" s="494">
        <f>J44+J47</f>
        <v>21496.157890000002</v>
      </c>
      <c r="K43" s="494">
        <f>K44+K47</f>
        <v>0</v>
      </c>
      <c r="L43" s="494">
        <f>L44+L47</f>
        <v>6471.67763</v>
      </c>
    </row>
    <row r="44" spans="1:13" s="9" customFormat="1" ht="85.5" customHeight="1">
      <c r="A44" s="576" t="s">
        <v>181</v>
      </c>
      <c r="B44" s="774" t="str">
        <f>'Додаток 2'!B71</f>
        <v>Реконструкція інженерних мереж комунального закладу "Южненська загальноосвітня школа І-ІІІ ступенів № 1 Южненської міської ради, в т.ч.:</v>
      </c>
      <c r="C44" s="774">
        <f>'Додаток 2'!C71</f>
        <v>27197.252</v>
      </c>
      <c r="D44" s="798">
        <f>'Додаток 2'!D71</f>
        <v>3311.87911</v>
      </c>
      <c r="E44" s="783" t="str">
        <f>'Додаток 2'!E71</f>
        <v>2020-2024</v>
      </c>
      <c r="F44" s="783" t="str">
        <f>'Додаток 2'!F71</f>
        <v>УКБ ЮМР</v>
      </c>
      <c r="G44" s="774">
        <f>'Додаток 2'!G71</f>
        <v>0</v>
      </c>
      <c r="H44" s="774">
        <f>'Додаток 2'!H71</f>
        <v>0</v>
      </c>
      <c r="I44" s="525" t="str">
        <f>'Додаток 2'!I71</f>
        <v>Місцевий бюджет</v>
      </c>
      <c r="J44" s="421">
        <f>'Додаток 2'!J71</f>
        <v>19792.99289</v>
      </c>
      <c r="K44" s="397"/>
      <c r="L44" s="395">
        <f>'Додаток 2'!O71</f>
        <v>5042.625</v>
      </c>
      <c r="M44" s="498">
        <f>'Додаток 2'!N78</f>
        <v>13084.85409</v>
      </c>
    </row>
    <row r="45" spans="1:12" s="9" customFormat="1" ht="35.25" customHeight="1">
      <c r="A45" s="577"/>
      <c r="B45" s="775"/>
      <c r="C45" s="775"/>
      <c r="D45" s="799"/>
      <c r="E45" s="784"/>
      <c r="F45" s="784"/>
      <c r="G45" s="775"/>
      <c r="H45" s="775"/>
      <c r="I45" s="525" t="str">
        <f>'Додаток 2'!I72</f>
        <v>Державний бюджет</v>
      </c>
      <c r="J45" s="421">
        <f>'Додаток 2'!J72</f>
        <v>4092.38</v>
      </c>
      <c r="K45" s="397"/>
      <c r="L45" s="395">
        <f>'Додаток 2'!L72</f>
        <v>0</v>
      </c>
    </row>
    <row r="46" spans="1:12" s="9" customFormat="1" ht="28.5" customHeight="1">
      <c r="A46" s="165"/>
      <c r="B46" s="343" t="str">
        <f>'Додаток 2'!B73</f>
        <v>проектні роботи </v>
      </c>
      <c r="C46" s="170">
        <f>'Додаток 2'!C80</f>
        <v>109.935</v>
      </c>
      <c r="D46" s="345"/>
      <c r="E46" s="487"/>
      <c r="F46" s="487"/>
      <c r="G46" s="345"/>
      <c r="H46" s="345"/>
      <c r="I46" s="161"/>
      <c r="J46" s="421">
        <f>'Додаток 2'!J73</f>
        <v>0</v>
      </c>
      <c r="K46" s="397">
        <f>'Додаток 2'!K73</f>
        <v>0</v>
      </c>
      <c r="L46" s="395">
        <f>'Додаток 2'!L73</f>
        <v>0</v>
      </c>
    </row>
    <row r="47" spans="1:12" s="9" customFormat="1" ht="111.75" customHeight="1">
      <c r="A47" s="165" t="s">
        <v>182</v>
      </c>
      <c r="B47" s="343" t="str">
        <f>'Додаток 2'!B81</f>
        <v>Проектні роботи: "Капітальний ремонт частини 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v>
      </c>
      <c r="C47" s="130">
        <f>'Додаток 2'!C81</f>
        <v>1703.165</v>
      </c>
      <c r="D47" s="130"/>
      <c r="E47" s="144" t="str">
        <f>'Додаток 2'!E81</f>
        <v>2023-2024</v>
      </c>
      <c r="F47" s="144" t="str">
        <f>'Додаток 2'!F81</f>
        <v>УКБ ЮМР</v>
      </c>
      <c r="G47" s="130">
        <f>'Додаток 2'!G81</f>
        <v>0</v>
      </c>
      <c r="H47" s="130">
        <f>'Додаток 2'!H81</f>
        <v>0</v>
      </c>
      <c r="I47" s="528" t="str">
        <f>'Додаток 2'!I81</f>
        <v>Місцевий бюджет</v>
      </c>
      <c r="J47" s="144">
        <f>'Додаток 2'!J81</f>
        <v>1703.165</v>
      </c>
      <c r="K47" s="523"/>
      <c r="L47" s="493">
        <f>'Додаток 2'!O81</f>
        <v>1429.05263</v>
      </c>
    </row>
    <row r="48" spans="1:12" s="9" customFormat="1" ht="28.5" customHeight="1">
      <c r="A48" s="165" t="s">
        <v>290</v>
      </c>
      <c r="B48" s="433" t="str">
        <f>'Додаток 2'!B82</f>
        <v>Опорний заклад "Ліцей № 2"</v>
      </c>
      <c r="C48" s="435"/>
      <c r="D48" s="436"/>
      <c r="E48" s="437"/>
      <c r="F48" s="437"/>
      <c r="G48" s="436"/>
      <c r="H48" s="436"/>
      <c r="I48" s="530"/>
      <c r="J48" s="494">
        <f>J49+J52+J53</f>
        <v>4541.7328</v>
      </c>
      <c r="K48" s="494">
        <f>K49+K52+K53</f>
        <v>0</v>
      </c>
      <c r="L48" s="494">
        <f>L49+L52+L53</f>
        <v>5315.237</v>
      </c>
    </row>
    <row r="49" spans="1:12" s="9" customFormat="1" ht="60.75" customHeight="1">
      <c r="A49" s="165" t="s">
        <v>322</v>
      </c>
      <c r="B49" s="777" t="str">
        <f>'Додаток 2'!B89</f>
        <v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v>
      </c>
      <c r="C49" s="651">
        <f>'Додаток 2'!C89</f>
        <v>15801.18893</v>
      </c>
      <c r="D49" s="651">
        <f>'Додаток 2'!D89</f>
        <v>276.327</v>
      </c>
      <c r="E49" s="651" t="str">
        <f>'Додаток 2'!E89</f>
        <v>2020-2024</v>
      </c>
      <c r="F49" s="130" t="str">
        <f>'Додаток 2'!F89</f>
        <v>УКБ ЮМР</v>
      </c>
      <c r="G49" s="130">
        <f>'Додаток 2'!G89</f>
        <v>0</v>
      </c>
      <c r="H49" s="130">
        <f>'Додаток 2'!H89</f>
        <v>0</v>
      </c>
      <c r="I49" s="429" t="str">
        <f>'Додаток 2'!I92</f>
        <v>Місцевий бюджет</v>
      </c>
      <c r="J49" s="421">
        <f>'Додаток 2'!K89</f>
        <v>3841.7328</v>
      </c>
      <c r="K49" s="493">
        <f>'Додаток 2'!N92</f>
        <v>0</v>
      </c>
      <c r="L49" s="493">
        <f>'Додаток 2'!O89</f>
        <v>4615.237</v>
      </c>
    </row>
    <row r="50" spans="1:12" s="9" customFormat="1" ht="44.25" customHeight="1">
      <c r="A50" s="165"/>
      <c r="B50" s="775"/>
      <c r="C50" s="776"/>
      <c r="D50" s="776"/>
      <c r="E50" s="778"/>
      <c r="F50" s="527" t="str">
        <f>'Додаток 2'!F90</f>
        <v>УОКСМП ЮМР</v>
      </c>
      <c r="G50" s="527">
        <f>'Додаток 2'!G90</f>
        <v>0</v>
      </c>
      <c r="H50" s="527">
        <f>'Додаток 2'!H90</f>
        <v>0</v>
      </c>
      <c r="I50" s="526" t="str">
        <f>'Додаток 2'!I90</f>
        <v>Державний бюджет</v>
      </c>
      <c r="J50" s="421">
        <f>'Додаток 2'!K90</f>
        <v>3894.91816</v>
      </c>
      <c r="K50" s="493"/>
      <c r="L50" s="493"/>
    </row>
    <row r="51" spans="1:12" s="9" customFormat="1" ht="45.75" customHeight="1">
      <c r="A51" s="165"/>
      <c r="B51" s="429" t="str">
        <f>'Додаток 2'!B91</f>
        <v>проектні роботи (2017)</v>
      </c>
      <c r="C51" s="130">
        <f>'Додаток 2'!C91</f>
        <v>276.327</v>
      </c>
      <c r="D51" s="130">
        <f>'Додаток 2'!D91</f>
        <v>276.327</v>
      </c>
      <c r="E51" s="779"/>
      <c r="F51" s="527" t="str">
        <f>'Додаток 2'!F91</f>
        <v>УКБ ЮМР</v>
      </c>
      <c r="G51" s="130"/>
      <c r="H51" s="130"/>
      <c r="I51" s="526" t="str">
        <f>'Додаток 2'!I91</f>
        <v>Місцевий бюджет</v>
      </c>
      <c r="J51" s="421">
        <f>'Додаток 2'!K91</f>
        <v>0</v>
      </c>
      <c r="K51" s="493"/>
      <c r="L51" s="493"/>
    </row>
    <row r="52" spans="1:12" s="9" customFormat="1" ht="85.5" customHeight="1">
      <c r="A52" s="165" t="s">
        <v>345</v>
      </c>
      <c r="B52" s="429" t="str">
        <f>'Додаток 2'!B92</f>
        <v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v>
      </c>
      <c r="C52" s="130">
        <f>'Додаток 2'!C92</f>
        <v>200</v>
      </c>
      <c r="D52" s="429">
        <f>'Додаток 2'!D92</f>
        <v>0</v>
      </c>
      <c r="E52" s="429" t="str">
        <f>'Додаток 2'!E92</f>
        <v>2024</v>
      </c>
      <c r="F52" s="429" t="str">
        <f>'Додаток 2'!F92</f>
        <v>УКБ ЮМР</v>
      </c>
      <c r="G52" s="429">
        <f>'Додаток 2'!G92</f>
        <v>0</v>
      </c>
      <c r="H52" s="429">
        <f>'Додаток 2'!H92</f>
        <v>0</v>
      </c>
      <c r="I52" s="429" t="str">
        <f>'Додаток 2'!I92</f>
        <v>Місцевий бюджет</v>
      </c>
      <c r="J52" s="144">
        <f>'Додаток 2'!J92</f>
        <v>200</v>
      </c>
      <c r="K52" s="493"/>
      <c r="L52" s="493">
        <f>'Додаток 2'!O92</f>
        <v>200</v>
      </c>
    </row>
    <row r="53" spans="1:12" s="9" customFormat="1" ht="85.5" customHeight="1">
      <c r="A53" s="165" t="s">
        <v>346</v>
      </c>
      <c r="B53" s="429" t="str">
        <f>'Додаток 2'!B93</f>
        <v>Проектно-вишукувальні роботи "Реконструкція електричних мереж комунального закладу загальної середньої освіти № 2 Южненської міської ради Одеського району Одеської області, за адресою: просп. Миру, 18 м. Южне Одеської області"</v>
      </c>
      <c r="C53" s="130">
        <f>'Додаток 2'!C93</f>
        <v>500</v>
      </c>
      <c r="D53" s="429">
        <f>'Додаток 2'!D93</f>
        <v>0</v>
      </c>
      <c r="E53" s="429" t="str">
        <f>'Додаток 2'!E93</f>
        <v>2024</v>
      </c>
      <c r="F53" s="429" t="str">
        <f>'Додаток 2'!F93</f>
        <v>УКБ ЮМР</v>
      </c>
      <c r="G53" s="429">
        <f>'Додаток 2'!G93</f>
        <v>0</v>
      </c>
      <c r="H53" s="429">
        <f>'Додаток 2'!H93</f>
        <v>0</v>
      </c>
      <c r="I53" s="429" t="str">
        <f>'Додаток 2'!I93</f>
        <v>Місцевий бюджет</v>
      </c>
      <c r="J53" s="144">
        <f>'Додаток 2'!J93</f>
        <v>500</v>
      </c>
      <c r="K53" s="493"/>
      <c r="L53" s="493">
        <f>'Додаток 2'!O93</f>
        <v>500</v>
      </c>
    </row>
    <row r="54" spans="1:12" s="9" customFormat="1" ht="28.5" customHeight="1">
      <c r="A54" s="165" t="s">
        <v>347</v>
      </c>
      <c r="B54" s="433" t="str">
        <f>'Додаток 2'!B101</f>
        <v>Сичавська гімназія</v>
      </c>
      <c r="C54" s="435"/>
      <c r="D54" s="436"/>
      <c r="E54" s="437"/>
      <c r="F54" s="437"/>
      <c r="G54" s="436"/>
      <c r="H54" s="436"/>
      <c r="I54" s="438"/>
      <c r="J54" s="434">
        <f>J55</f>
        <v>2175</v>
      </c>
      <c r="K54" s="495">
        <f>K55</f>
        <v>0</v>
      </c>
      <c r="L54" s="494">
        <f>L55</f>
        <v>2175</v>
      </c>
    </row>
    <row r="55" spans="1:13" s="9" customFormat="1" ht="72.75" customHeight="1">
      <c r="A55" s="576" t="s">
        <v>312</v>
      </c>
      <c r="B55" s="343" t="str">
        <f>'Додаток 2'!B102</f>
        <v>Капітальний ремонт санвузлів Сичавського комунального закладу загальної середньої освіти Южненської міської ради Одеського району Одеської області, за адресою: вул. Цвєтаєва, 1Д, с. Сичавка, Лиманського району Одеської області, у т.ч.:</v>
      </c>
      <c r="C55" s="70">
        <f>'Додаток 2'!C102</f>
        <v>2175</v>
      </c>
      <c r="D55" s="795"/>
      <c r="E55" s="576" t="s">
        <v>241</v>
      </c>
      <c r="F55" s="625" t="s">
        <v>29</v>
      </c>
      <c r="G55" s="345"/>
      <c r="H55" s="345"/>
      <c r="I55" s="631" t="s">
        <v>62</v>
      </c>
      <c r="J55" s="421">
        <f>'Додаток 2'!J102</f>
        <v>2175</v>
      </c>
      <c r="K55" s="493"/>
      <c r="L55" s="493">
        <f>'Додаток 2'!O102</f>
        <v>2175</v>
      </c>
      <c r="M55" s="499"/>
    </row>
    <row r="56" spans="1:12" s="9" customFormat="1" ht="28.5" customHeight="1">
      <c r="A56" s="577"/>
      <c r="B56" s="343" t="str">
        <f>'Додаток 2'!B103</f>
        <v>проектно-вишукувальні роботи</v>
      </c>
      <c r="C56" s="70">
        <f>'Додаток 2'!C103</f>
        <v>75</v>
      </c>
      <c r="D56" s="796"/>
      <c r="E56" s="635"/>
      <c r="F56" s="635"/>
      <c r="G56" s="345"/>
      <c r="H56" s="345"/>
      <c r="I56" s="633"/>
      <c r="J56" s="421">
        <f>'Додаток 2'!J103</f>
        <v>75</v>
      </c>
      <c r="K56" s="493"/>
      <c r="L56" s="493">
        <f>'Додаток 2'!O103</f>
        <v>75</v>
      </c>
    </row>
    <row r="57" spans="1:13" s="9" customFormat="1" ht="27.75" customHeight="1">
      <c r="A57" s="29" t="s">
        <v>48</v>
      </c>
      <c r="B57" s="797" t="str">
        <f>'Додаток 2'!B117</f>
        <v>Інші заклади </v>
      </c>
      <c r="C57" s="797"/>
      <c r="D57" s="797"/>
      <c r="E57" s="797"/>
      <c r="F57" s="797"/>
      <c r="G57" s="797"/>
      <c r="H57" s="797"/>
      <c r="I57" s="797"/>
      <c r="J57" s="412">
        <f>J59+J62</f>
        <v>2152.754</v>
      </c>
      <c r="K57" s="496">
        <f>K59+K62</f>
        <v>0</v>
      </c>
      <c r="L57" s="496">
        <f>L59+L62</f>
        <v>1981.86789</v>
      </c>
      <c r="M57" s="410"/>
    </row>
    <row r="58" spans="1:13" s="9" customFormat="1" ht="0.75" customHeight="1">
      <c r="A58" s="262"/>
      <c r="B58" s="419"/>
      <c r="C58" s="419"/>
      <c r="D58" s="419"/>
      <c r="E58" s="420"/>
      <c r="F58" s="420"/>
      <c r="G58" s="419"/>
      <c r="H58" s="419"/>
      <c r="I58" s="28" t="s">
        <v>62</v>
      </c>
      <c r="J58" s="421">
        <f>J59+J62</f>
        <v>2152.754</v>
      </c>
      <c r="K58" s="497">
        <f>K59+K62</f>
        <v>0</v>
      </c>
      <c r="L58" s="497">
        <f>L59+L62</f>
        <v>1981.86789</v>
      </c>
      <c r="M58" s="410"/>
    </row>
    <row r="59" spans="1:12" s="9" customFormat="1" ht="46.5" customHeight="1">
      <c r="A59" s="576" t="s">
        <v>282</v>
      </c>
      <c r="B59" s="343" t="str">
        <f>'Додаток 2'!B124</f>
        <v>Реконструкція системи газопостачання в Сичавському будинку культури Одеського району Одеської області, за адресою: с.Сичавка, вул.Цветаєва 2А, у т.ч.:</v>
      </c>
      <c r="C59" s="285">
        <f>'Додаток 2'!C124</f>
        <v>1630.569</v>
      </c>
      <c r="D59" s="345"/>
      <c r="E59" s="576" t="s">
        <v>267</v>
      </c>
      <c r="F59" s="625" t="s">
        <v>29</v>
      </c>
      <c r="G59" s="345"/>
      <c r="H59" s="345"/>
      <c r="I59" s="631" t="s">
        <v>62</v>
      </c>
      <c r="J59" s="144">
        <f>'Додаток 2'!J124</f>
        <v>1630.569</v>
      </c>
      <c r="K59" s="492"/>
      <c r="L59" s="493">
        <f>'Додаток 2'!O124</f>
        <v>1509.67789</v>
      </c>
    </row>
    <row r="60" spans="1:12" s="9" customFormat="1" ht="28.5" customHeight="1">
      <c r="A60" s="577"/>
      <c r="B60" s="343" t="str">
        <f>'Додаток 2'!B125</f>
        <v>проектно-вишукувальні роботи</v>
      </c>
      <c r="C60" s="285">
        <f>'Додаток 2'!C125</f>
        <v>68.017</v>
      </c>
      <c r="D60" s="345"/>
      <c r="E60" s="577"/>
      <c r="F60" s="626"/>
      <c r="G60" s="345"/>
      <c r="H60" s="345"/>
      <c r="I60" s="632"/>
      <c r="J60" s="144">
        <f>'Додаток 2'!J125</f>
        <v>68.017</v>
      </c>
      <c r="K60" s="492"/>
      <c r="L60" s="493"/>
    </row>
    <row r="61" spans="1:12" s="9" customFormat="1" ht="28.5" customHeight="1">
      <c r="A61" s="486"/>
      <c r="B61" s="343" t="str">
        <f>'Додаток 2'!B126</f>
        <v>коригування проектно-вишукувальної документації</v>
      </c>
      <c r="C61" s="285">
        <f>'Додаток 2'!C126</f>
        <v>52.874</v>
      </c>
      <c r="D61" s="345"/>
      <c r="E61" s="486"/>
      <c r="F61" s="627"/>
      <c r="G61" s="345"/>
      <c r="H61" s="345"/>
      <c r="I61" s="775"/>
      <c r="J61" s="144">
        <f>'Додаток 2'!J126</f>
        <v>52.87411</v>
      </c>
      <c r="K61" s="492"/>
      <c r="L61" s="493"/>
    </row>
    <row r="62" spans="1:12" s="9" customFormat="1" ht="46.5" customHeight="1">
      <c r="A62" s="576" t="s">
        <v>348</v>
      </c>
      <c r="B62" s="343" t="str">
        <f>'Додаток 2'!B127</f>
        <v>Капітальний ремонт котельні селищного клубу розташованого за адресою: вул. Театральна, 4, смт Нові Білярі, Одеського району, Одеської області, у т.ч.:</v>
      </c>
      <c r="C62" s="130">
        <f>'Додаток 2'!C127</f>
        <v>522.185</v>
      </c>
      <c r="D62" s="345"/>
      <c r="E62" s="576" t="s">
        <v>239</v>
      </c>
      <c r="F62" s="625" t="s">
        <v>29</v>
      </c>
      <c r="G62" s="345"/>
      <c r="H62" s="345"/>
      <c r="I62" s="631" t="s">
        <v>62</v>
      </c>
      <c r="J62" s="144">
        <f>'Додаток 2'!J127</f>
        <v>522.185</v>
      </c>
      <c r="K62" s="492"/>
      <c r="L62" s="493">
        <f>'Додаток 2'!O127</f>
        <v>472.18999999999994</v>
      </c>
    </row>
    <row r="63" spans="1:12" s="9" customFormat="1" ht="28.5" customHeight="1">
      <c r="A63" s="577"/>
      <c r="B63" s="346" t="str">
        <f>'Додаток 2'!B128</f>
        <v>проектні роботи</v>
      </c>
      <c r="C63" s="130">
        <f>'Додаток 2'!C128</f>
        <v>49.995</v>
      </c>
      <c r="D63" s="345"/>
      <c r="E63" s="577"/>
      <c r="F63" s="635"/>
      <c r="G63" s="345"/>
      <c r="H63" s="345"/>
      <c r="I63" s="633"/>
      <c r="J63" s="144">
        <f>'Додаток 2'!J128</f>
        <v>49.995</v>
      </c>
      <c r="K63" s="492"/>
      <c r="L63" s="492"/>
    </row>
    <row r="64" spans="1:13" s="9" customFormat="1" ht="17.25" customHeight="1">
      <c r="A64" s="29" t="s">
        <v>35</v>
      </c>
      <c r="B64" s="793" t="s">
        <v>180</v>
      </c>
      <c r="C64" s="794"/>
      <c r="D64" s="794"/>
      <c r="E64" s="794"/>
      <c r="F64" s="794"/>
      <c r="G64" s="794"/>
      <c r="H64" s="794"/>
      <c r="I64" s="794"/>
      <c r="J64" s="496">
        <f>J65+J66+J68+J70</f>
        <v>9732.828</v>
      </c>
      <c r="K64" s="496">
        <f>K65+K66+K68+K70</f>
        <v>0</v>
      </c>
      <c r="L64" s="496">
        <f>L65+L66+L68+L70</f>
        <v>15053.12079</v>
      </c>
      <c r="M64" s="422"/>
    </row>
    <row r="65" spans="1:12" s="9" customFormat="1" ht="65.25" customHeight="1">
      <c r="A65" s="29" t="s">
        <v>216</v>
      </c>
      <c r="B65" s="343" t="str">
        <f>'Додаток 2'!B138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v>
      </c>
      <c r="C65" s="130">
        <f>'Додаток 2'!C138</f>
        <v>1463.482</v>
      </c>
      <c r="D65" s="345"/>
      <c r="E65" s="29" t="s">
        <v>267</v>
      </c>
      <c r="F65" s="125" t="s">
        <v>29</v>
      </c>
      <c r="G65" s="345"/>
      <c r="H65" s="345"/>
      <c r="I65" s="143" t="s">
        <v>62</v>
      </c>
      <c r="J65" s="144">
        <f>K65</f>
        <v>0</v>
      </c>
      <c r="K65" s="492"/>
      <c r="L65" s="492">
        <f>'Додаток 2'!O138</f>
        <v>199.134</v>
      </c>
    </row>
    <row r="66" spans="1:12" s="9" customFormat="1" ht="81.75" customHeight="1">
      <c r="A66" s="29" t="s">
        <v>349</v>
      </c>
      <c r="B66" s="343" t="str">
        <f>'Додаток 2'!B140</f>
        <v>Реконструкція будівлі КНП «ЦПМСД» Южненської міської ради за адресою: вул. Каштанова,33 а, с.Сичавка, Одеського району, Одеської області, в т.ч.:</v>
      </c>
      <c r="C66" s="285">
        <f>'Додаток 2'!C140</f>
        <v>11103.008</v>
      </c>
      <c r="D66" s="780"/>
      <c r="E66" s="576" t="s">
        <v>292</v>
      </c>
      <c r="F66" s="774" t="str">
        <f>'Додаток 2'!F143</f>
        <v>УКБ ЮМР/      КНП "Южненська міська лікарня"  Южненської міської ради</v>
      </c>
      <c r="G66" s="345"/>
      <c r="H66" s="345"/>
      <c r="I66" s="631" t="s">
        <v>62</v>
      </c>
      <c r="J66" s="144">
        <f>'Додаток 2'!J143</f>
        <v>1648.616</v>
      </c>
      <c r="K66" s="492"/>
      <c r="L66" s="492">
        <f>'Додаток 2'!O140</f>
        <v>10462.967</v>
      </c>
    </row>
    <row r="67" spans="1:12" s="9" customFormat="1" ht="38.25" customHeight="1">
      <c r="A67" s="29"/>
      <c r="B67" s="343" t="str">
        <f>'Додаток 2'!B141</f>
        <v>проектно-вишукувальні роботи</v>
      </c>
      <c r="C67" s="285">
        <f>'Додаток 2'!C141</f>
        <v>764.822</v>
      </c>
      <c r="D67" s="781"/>
      <c r="E67" s="782"/>
      <c r="F67" s="779"/>
      <c r="G67" s="345"/>
      <c r="H67" s="345"/>
      <c r="I67" s="775"/>
      <c r="J67" s="144">
        <f>'Додаток 2'!J144</f>
        <v>0</v>
      </c>
      <c r="K67" s="492"/>
      <c r="L67" s="492"/>
    </row>
    <row r="68" spans="1:12" s="9" customFormat="1" ht="59.25" customHeight="1">
      <c r="A68" s="29" t="s">
        <v>311</v>
      </c>
      <c r="B68" s="467" t="str">
        <f>'Додаток 2'!B143</f>
        <v>Капітальнй ремонт системи водовідведення КЗ "Южненська міська лікарня" за адресою: м. Южне, вул. Хіміків,1, в т.ч.</v>
      </c>
      <c r="C68" s="529">
        <f>'Додаток 2'!C143</f>
        <v>1730.712</v>
      </c>
      <c r="D68" s="529">
        <f>'Додаток 2'!D143</f>
        <v>79.10354</v>
      </c>
      <c r="E68" s="787" t="str">
        <f>'Додаток 2'!E143</f>
        <v>2019-2024</v>
      </c>
      <c r="F68" s="787" t="str">
        <f>'Додаток 2'!F143</f>
        <v>УКБ ЮМР/      КНП "Южненська міська лікарня"  Южненської міської ради</v>
      </c>
      <c r="G68" s="529">
        <f>'Додаток 2'!G143</f>
        <v>0</v>
      </c>
      <c r="H68" s="529">
        <f>'Додаток 2'!H143</f>
        <v>0</v>
      </c>
      <c r="I68" s="788" t="str">
        <f>'Додаток 2'!I143</f>
        <v>Місцевий бюджет</v>
      </c>
      <c r="J68" s="421">
        <f>'Додаток 2'!J143</f>
        <v>1648.616</v>
      </c>
      <c r="K68" s="493"/>
      <c r="L68" s="493">
        <f>'Додаток 2'!O143</f>
        <v>1648.616</v>
      </c>
    </row>
    <row r="69" spans="1:12" s="9" customFormat="1" ht="33.75" customHeight="1">
      <c r="A69" s="469"/>
      <c r="B69" s="467" t="str">
        <f>'Додаток 2'!B144</f>
        <v>проектно-вишукувальні роботи</v>
      </c>
      <c r="C69" s="529">
        <f>'Додаток 2'!C144</f>
        <v>82.0956</v>
      </c>
      <c r="D69" s="468"/>
      <c r="E69" s="627"/>
      <c r="F69" s="627"/>
      <c r="G69" s="468"/>
      <c r="H69" s="468"/>
      <c r="I69" s="775"/>
      <c r="J69" s="421">
        <f>K69</f>
        <v>0</v>
      </c>
      <c r="K69" s="493"/>
      <c r="L69" s="493"/>
    </row>
    <row r="70" spans="1:12" s="9" customFormat="1" ht="58.5" customHeight="1">
      <c r="A70" s="29" t="s">
        <v>350</v>
      </c>
      <c r="B70" s="467" t="str">
        <f>'Додаток 2'!B146</f>
        <v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v>
      </c>
      <c r="C70" s="529">
        <f>'Додаток 2'!C146</f>
        <v>6435.596</v>
      </c>
      <c r="D70" s="467"/>
      <c r="E70" s="467" t="str">
        <f>'Додаток 2'!E146</f>
        <v>2023-2024</v>
      </c>
      <c r="F70" s="467" t="str">
        <f>'Додаток 2'!F146</f>
        <v>УКБ ЮМР</v>
      </c>
      <c r="G70" s="467">
        <f>'Додаток 2'!G146</f>
        <v>0</v>
      </c>
      <c r="H70" s="467">
        <f>'Додаток 2'!H146</f>
        <v>0</v>
      </c>
      <c r="I70" s="467" t="str">
        <f>'Додаток 2'!I146</f>
        <v>Місцевий бюджет</v>
      </c>
      <c r="J70" s="419">
        <f>'Додаток 2'!J146</f>
        <v>6435.596</v>
      </c>
      <c r="K70" s="395"/>
      <c r="L70" s="395">
        <f>'Додаток 2'!O146</f>
        <v>2742.4037899999994</v>
      </c>
    </row>
    <row r="71" spans="1:12" s="9" customFormat="1" ht="33.75" customHeight="1">
      <c r="A71" s="29"/>
      <c r="B71" s="467" t="str">
        <f>'Додаток 2'!B147</f>
        <v>проектні роботи</v>
      </c>
      <c r="C71" s="529">
        <f>'Додаток 2'!C147</f>
        <v>169.44</v>
      </c>
      <c r="D71" s="467"/>
      <c r="E71" s="467" t="str">
        <f>'Додаток 2'!E147</f>
        <v>2023</v>
      </c>
      <c r="F71" s="467" t="str">
        <f>'Додаток 2'!F147</f>
        <v>УКБ ЮМР</v>
      </c>
      <c r="G71" s="467">
        <f>'Додаток 2'!G147</f>
        <v>0</v>
      </c>
      <c r="H71" s="467">
        <f>'Додаток 2'!H147</f>
        <v>0</v>
      </c>
      <c r="I71" s="467" t="str">
        <f>'Додаток 2'!I147</f>
        <v>Місцевий бюджет</v>
      </c>
      <c r="J71" s="419">
        <f>'Додаток 2'!J147</f>
        <v>167.5</v>
      </c>
      <c r="K71" s="395"/>
      <c r="L71" s="395"/>
    </row>
    <row r="72" spans="1:12" s="9" customFormat="1" ht="18.75" customHeight="1">
      <c r="A72" s="286"/>
      <c r="B72" s="287"/>
      <c r="C72" s="288"/>
      <c r="D72" s="289"/>
      <c r="E72" s="290"/>
      <c r="F72" s="291"/>
      <c r="G72" s="78"/>
      <c r="H72" s="78"/>
      <c r="I72" s="287"/>
      <c r="J72" s="292"/>
      <c r="K72" s="202"/>
      <c r="L72" s="202"/>
    </row>
    <row r="73" spans="1:12" ht="51.75" customHeight="1">
      <c r="A73" s="245"/>
      <c r="B73" s="805" t="s">
        <v>354</v>
      </c>
      <c r="C73" s="254"/>
      <c r="D73" s="804" t="s">
        <v>353</v>
      </c>
      <c r="E73" s="791"/>
      <c r="F73" s="791"/>
      <c r="G73" s="255"/>
      <c r="H73" s="255"/>
      <c r="I73" s="256"/>
      <c r="J73" s="257"/>
      <c r="K73" s="246"/>
      <c r="L73" s="246"/>
    </row>
    <row r="74" spans="1:12" ht="51" customHeight="1">
      <c r="A74" s="792"/>
      <c r="B74" s="792"/>
      <c r="C74" s="792"/>
      <c r="D74" s="109"/>
      <c r="E74" s="110"/>
      <c r="F74" s="93"/>
      <c r="G74" s="89"/>
      <c r="H74" s="89"/>
      <c r="I74" s="89"/>
      <c r="J74" s="89"/>
      <c r="K74" s="89"/>
      <c r="L74" s="89"/>
    </row>
    <row r="75" spans="1:12" ht="12.75">
      <c r="A75" s="2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2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2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2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2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2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2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2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2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2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2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9" ht="24" customHeight="1">
      <c r="B86" s="790"/>
      <c r="C86" s="790"/>
      <c r="D86" s="790"/>
      <c r="E86" s="790"/>
      <c r="F86" s="790"/>
      <c r="G86" s="790"/>
      <c r="H86" s="790"/>
      <c r="I86" s="790"/>
    </row>
  </sheetData>
  <sheetProtection/>
  <mergeCells count="93">
    <mergeCell ref="C6:C9"/>
    <mergeCell ref="F30:F31"/>
    <mergeCell ref="K4:K5"/>
    <mergeCell ref="E3:E5"/>
    <mergeCell ref="L4:L5"/>
    <mergeCell ref="J3:L3"/>
    <mergeCell ref="A6:A10"/>
    <mergeCell ref="E30:E31"/>
    <mergeCell ref="B6:B10"/>
    <mergeCell ref="D6:D9"/>
    <mergeCell ref="E6:E9"/>
    <mergeCell ref="F6:F9"/>
    <mergeCell ref="A30:A31"/>
    <mergeCell ref="F19:F20"/>
    <mergeCell ref="B12:B15"/>
    <mergeCell ref="D12:D15"/>
    <mergeCell ref="E12:E15"/>
    <mergeCell ref="A2:K2"/>
    <mergeCell ref="A3:A5"/>
    <mergeCell ref="B3:B5"/>
    <mergeCell ref="C3:C5"/>
    <mergeCell ref="D3:D5"/>
    <mergeCell ref="C12:C15"/>
    <mergeCell ref="F3:F5"/>
    <mergeCell ref="A11:K11"/>
    <mergeCell ref="J4:J5"/>
    <mergeCell ref="I30:I31"/>
    <mergeCell ref="A38:A41"/>
    <mergeCell ref="E21:E29"/>
    <mergeCell ref="F21:F29"/>
    <mergeCell ref="A17:A20"/>
    <mergeCell ref="A12:A15"/>
    <mergeCell ref="G3:H3"/>
    <mergeCell ref="I3:I5"/>
    <mergeCell ref="G4:G5"/>
    <mergeCell ref="H4:H5"/>
    <mergeCell ref="D38:D41"/>
    <mergeCell ref="F12:F15"/>
    <mergeCell ref="A33:A35"/>
    <mergeCell ref="A21:A29"/>
    <mergeCell ref="B21:B24"/>
    <mergeCell ref="C21:C24"/>
    <mergeCell ref="D21:D24"/>
    <mergeCell ref="A55:A56"/>
    <mergeCell ref="A44:A45"/>
    <mergeCell ref="D44:D45"/>
    <mergeCell ref="D49:D50"/>
    <mergeCell ref="B38:B41"/>
    <mergeCell ref="A62:A63"/>
    <mergeCell ref="D55:D56"/>
    <mergeCell ref="B57:I57"/>
    <mergeCell ref="F59:F61"/>
    <mergeCell ref="E55:E56"/>
    <mergeCell ref="F55:F56"/>
    <mergeCell ref="I55:I56"/>
    <mergeCell ref="I62:I63"/>
    <mergeCell ref="F62:F63"/>
    <mergeCell ref="E59:E60"/>
    <mergeCell ref="B34:B35"/>
    <mergeCell ref="C34:C35"/>
    <mergeCell ref="D34:D35"/>
    <mergeCell ref="E34:E35"/>
    <mergeCell ref="F34:F35"/>
    <mergeCell ref="B86:I86"/>
    <mergeCell ref="D73:F73"/>
    <mergeCell ref="A74:C74"/>
    <mergeCell ref="F38:F41"/>
    <mergeCell ref="A59:A60"/>
    <mergeCell ref="H44:H45"/>
    <mergeCell ref="I66:I67"/>
    <mergeCell ref="E68:E69"/>
    <mergeCell ref="F68:F69"/>
    <mergeCell ref="I68:I69"/>
    <mergeCell ref="I32:I33"/>
    <mergeCell ref="B64:I64"/>
    <mergeCell ref="E62:E63"/>
    <mergeCell ref="I59:I61"/>
    <mergeCell ref="E38:E41"/>
    <mergeCell ref="F66:F67"/>
    <mergeCell ref="E44:E45"/>
    <mergeCell ref="F44:F45"/>
    <mergeCell ref="G44:G45"/>
    <mergeCell ref="E32:E33"/>
    <mergeCell ref="F32:F33"/>
    <mergeCell ref="B37:K37"/>
    <mergeCell ref="C38:C41"/>
    <mergeCell ref="B44:B45"/>
    <mergeCell ref="C44:C45"/>
    <mergeCell ref="C49:C50"/>
    <mergeCell ref="B49:B50"/>
    <mergeCell ref="E49:E51"/>
    <mergeCell ref="D66:D67"/>
    <mergeCell ref="E66:E67"/>
  </mergeCells>
  <printOptions/>
  <pageMargins left="0.3937007874015748" right="0.1968503937007874" top="1.1811023622047245" bottom="0.3937007874015748" header="0.15748031496062992" footer="0.15748031496062992"/>
  <pageSetup horizontalDpi="600" verticalDpi="600" orientation="landscape" paperSize="9" scale="59" r:id="rId1"/>
  <rowBreaks count="4" manualBreakCount="4">
    <brk id="33" max="11" man="1"/>
    <brk id="47" max="11" man="1"/>
    <brk id="63" max="11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user6</cp:lastModifiedBy>
  <cp:lastPrinted>2024-02-19T09:45:12Z</cp:lastPrinted>
  <dcterms:created xsi:type="dcterms:W3CDTF">2012-09-03T05:49:41Z</dcterms:created>
  <dcterms:modified xsi:type="dcterms:W3CDTF">2024-02-19T09:46:37Z</dcterms:modified>
  <cp:category/>
  <cp:version/>
  <cp:contentType/>
  <cp:contentStatus/>
</cp:coreProperties>
</file>