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6\Desktop\СЕСІЯ\38 сесія\РІШЕННЯ\Рішення від 16.02.2024 №1647-VIII\"/>
    </mc:Choice>
  </mc:AlternateContent>
  <xr:revisionPtr revIDLastSave="0" documentId="13_ncr:1_{7DA9587B-409A-4207-AD04-2DB1A4DE6DA6}" xr6:coauthVersionLast="47" xr6:coauthVersionMax="47" xr10:uidLastSave="{00000000-0000-0000-0000-000000000000}"/>
  <bookViews>
    <workbookView xWindow="-120" yWindow="-120" windowWidth="20730" windowHeight="11160" activeTab="1" xr2:uid="{00000000-000D-0000-FFFF-FFFF00000000}"/>
  </bookViews>
  <sheets>
    <sheet name="дод 3 Видатки" sheetId="19" r:id="rId1"/>
    <sheet name="дод 6 Програми" sheetId="11" r:id="rId2"/>
    <sheet name="дод 7 Бюдж розвитку" sheetId="21" r:id="rId3"/>
  </sheets>
  <definedNames>
    <definedName name="_xlnm.Print_Titles" localSheetId="0">'дод 3 Видатки'!$18:$22</definedName>
    <definedName name="_xlnm.Print_Titles" localSheetId="1">'дод 6 Програми'!$20:$22</definedName>
    <definedName name="_xlnm.Print_Titles" localSheetId="2">'дод 7 Бюдж розвитку'!$19:$21</definedName>
    <definedName name="_xlnm.Print_Area" localSheetId="0">'дод 3 Видатки'!$A$1:$P$115</definedName>
    <definedName name="_xlnm.Print_Area" localSheetId="1">'дод 6 Програми'!$A$1:$J$92</definedName>
    <definedName name="_xlnm.Print_Area" localSheetId="2">'дод 7 Бюдж розвитку'!$A$1:$K$57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1" l="1"/>
  <c r="J45" i="21"/>
  <c r="J43" i="21"/>
  <c r="K43" i="21" s="1"/>
  <c r="I82" i="11"/>
  <c r="I81" i="11"/>
  <c r="O95" i="19"/>
  <c r="O94" i="19"/>
  <c r="O97" i="19" l="1"/>
  <c r="O92" i="19" s="1"/>
  <c r="I50" i="21"/>
  <c r="I84" i="11"/>
  <c r="J84" i="11" s="1"/>
  <c r="G81" i="11"/>
  <c r="H45" i="21"/>
  <c r="K45" i="21" s="1"/>
  <c r="H47" i="21"/>
  <c r="J53" i="21"/>
  <c r="J52" i="21" s="1"/>
  <c r="J39" i="21"/>
  <c r="J38" i="21" s="1"/>
  <c r="J33" i="21"/>
  <c r="J32" i="21" s="1"/>
  <c r="J29" i="21"/>
  <c r="J28" i="21" s="1"/>
  <c r="J23" i="21"/>
  <c r="J22" i="21" s="1"/>
  <c r="K47" i="21" l="1"/>
  <c r="I47" i="21"/>
  <c r="J97" i="19"/>
  <c r="P97" i="19" s="1"/>
  <c r="G84" i="11"/>
  <c r="I45" i="21"/>
  <c r="J42" i="21"/>
  <c r="J41" i="21" s="1"/>
  <c r="J55" i="21" s="1"/>
  <c r="F88" i="19"/>
  <c r="H73" i="11" l="1"/>
  <c r="H76" i="11"/>
  <c r="G76" i="11" s="1"/>
  <c r="F85" i="19"/>
  <c r="F82" i="19" s="1"/>
  <c r="J88" i="19"/>
  <c r="G88" i="19"/>
  <c r="E88" i="19"/>
  <c r="H71" i="11" l="1"/>
  <c r="P88" i="19"/>
  <c r="F50" i="19" l="1"/>
  <c r="E58" i="19"/>
  <c r="P58" i="19" s="1"/>
  <c r="E55" i="19"/>
  <c r="P55" i="19" s="1"/>
  <c r="E56" i="19"/>
  <c r="P56" i="19" s="1"/>
  <c r="F38" i="19"/>
  <c r="E47" i="19"/>
  <c r="P47" i="19" s="1"/>
  <c r="H24" i="11" l="1"/>
  <c r="G25" i="11"/>
  <c r="H65" i="11" l="1"/>
  <c r="N92" i="19" l="1"/>
  <c r="M92" i="19"/>
  <c r="L92" i="19"/>
  <c r="I92" i="19"/>
  <c r="H92" i="19"/>
  <c r="G92" i="19"/>
  <c r="F92" i="19"/>
  <c r="J96" i="19"/>
  <c r="P96" i="19" s="1"/>
  <c r="F76" i="19"/>
  <c r="O24" i="19" l="1"/>
  <c r="N24" i="19"/>
  <c r="M24" i="19"/>
  <c r="L24" i="19"/>
  <c r="K24" i="19"/>
  <c r="I24" i="19"/>
  <c r="H24" i="19"/>
  <c r="G24" i="19"/>
  <c r="F24" i="19"/>
  <c r="H37" i="11" l="1"/>
  <c r="G44" i="11"/>
  <c r="O38" i="19" l="1"/>
  <c r="N38" i="19"/>
  <c r="M38" i="19"/>
  <c r="L38" i="19"/>
  <c r="K38" i="19"/>
  <c r="I38" i="19"/>
  <c r="H38" i="19"/>
  <c r="K73" i="19"/>
  <c r="K71" i="19"/>
  <c r="K70" i="19"/>
  <c r="K68" i="19"/>
  <c r="K95" i="19"/>
  <c r="J95" i="19"/>
  <c r="P95" i="19" s="1"/>
  <c r="K94" i="19"/>
  <c r="J107" i="19"/>
  <c r="J90" i="19"/>
  <c r="I109" i="19"/>
  <c r="K109" i="19"/>
  <c r="L109" i="19"/>
  <c r="M109" i="19"/>
  <c r="N109" i="19"/>
  <c r="O109" i="19"/>
  <c r="H109" i="19"/>
  <c r="G109" i="19"/>
  <c r="F109" i="19"/>
  <c r="K92" i="19" l="1"/>
  <c r="J82" i="11"/>
  <c r="G82" i="11"/>
  <c r="J111" i="19" l="1"/>
  <c r="E111" i="19"/>
  <c r="J110" i="19"/>
  <c r="E110" i="19"/>
  <c r="K108" i="19"/>
  <c r="G108" i="19"/>
  <c r="F108" i="19"/>
  <c r="I108" i="19"/>
  <c r="H108" i="19"/>
  <c r="E107" i="19"/>
  <c r="P107" i="19" s="1"/>
  <c r="O106" i="19"/>
  <c r="O105" i="19" s="1"/>
  <c r="N106" i="19"/>
  <c r="N105" i="19" s="1"/>
  <c r="M106" i="19"/>
  <c r="M105" i="19" s="1"/>
  <c r="L106" i="19"/>
  <c r="L105" i="19" s="1"/>
  <c r="K106" i="19"/>
  <c r="K105" i="19" s="1"/>
  <c r="I106" i="19"/>
  <c r="I105" i="19" s="1"/>
  <c r="H106" i="19"/>
  <c r="H105" i="19" s="1"/>
  <c r="G106" i="19"/>
  <c r="G105" i="19" s="1"/>
  <c r="F106" i="19"/>
  <c r="F105" i="19" s="1"/>
  <c r="E104" i="19"/>
  <c r="P104" i="19" s="1"/>
  <c r="J103" i="19"/>
  <c r="J102" i="19" s="1"/>
  <c r="J101" i="19" s="1"/>
  <c r="E103" i="19"/>
  <c r="O102" i="19"/>
  <c r="O101" i="19" s="1"/>
  <c r="N102" i="19"/>
  <c r="N101" i="19" s="1"/>
  <c r="M102" i="19"/>
  <c r="M101" i="19" s="1"/>
  <c r="L102" i="19"/>
  <c r="L101" i="19" s="1"/>
  <c r="K102" i="19"/>
  <c r="I102" i="19"/>
  <c r="I101" i="19" s="1"/>
  <c r="H102" i="19"/>
  <c r="H101" i="19" s="1"/>
  <c r="G102" i="19"/>
  <c r="G101" i="19" s="1"/>
  <c r="F102" i="19"/>
  <c r="F101" i="19" s="1"/>
  <c r="K101" i="19"/>
  <c r="J100" i="19"/>
  <c r="J99" i="19" s="1"/>
  <c r="J98" i="19" s="1"/>
  <c r="E100" i="19"/>
  <c r="E99" i="19" s="1"/>
  <c r="E98" i="19" s="1"/>
  <c r="O99" i="19"/>
  <c r="O98" i="19" s="1"/>
  <c r="N99" i="19"/>
  <c r="M99" i="19"/>
  <c r="M98" i="19" s="1"/>
  <c r="L99" i="19"/>
  <c r="L98" i="19" s="1"/>
  <c r="K99" i="19"/>
  <c r="K98" i="19" s="1"/>
  <c r="I99" i="19"/>
  <c r="I98" i="19" s="1"/>
  <c r="H99" i="19"/>
  <c r="H98" i="19" s="1"/>
  <c r="G99" i="19"/>
  <c r="G98" i="19" s="1"/>
  <c r="F99" i="19"/>
  <c r="F98" i="19" s="1"/>
  <c r="N98" i="19"/>
  <c r="J94" i="19"/>
  <c r="E94" i="19"/>
  <c r="J93" i="19"/>
  <c r="E93" i="19"/>
  <c r="E92" i="19" s="1"/>
  <c r="O91" i="19"/>
  <c r="N91" i="19"/>
  <c r="M91" i="19"/>
  <c r="L91" i="19"/>
  <c r="K91" i="19"/>
  <c r="I91" i="19"/>
  <c r="H91" i="19"/>
  <c r="G91" i="19"/>
  <c r="E90" i="19"/>
  <c r="J89" i="19"/>
  <c r="E89" i="19"/>
  <c r="J87" i="19"/>
  <c r="E87" i="19"/>
  <c r="J86" i="19"/>
  <c r="E86" i="19"/>
  <c r="J85" i="19"/>
  <c r="E85" i="19"/>
  <c r="J84" i="19"/>
  <c r="E84" i="19"/>
  <c r="K83" i="19"/>
  <c r="K82" i="19" s="1"/>
  <c r="K81" i="19" s="1"/>
  <c r="J83" i="19"/>
  <c r="E83" i="19"/>
  <c r="O82" i="19"/>
  <c r="O81" i="19" s="1"/>
  <c r="N82" i="19"/>
  <c r="N81" i="19" s="1"/>
  <c r="M82" i="19"/>
  <c r="M81" i="19" s="1"/>
  <c r="L82" i="19"/>
  <c r="L81" i="19" s="1"/>
  <c r="I82" i="19"/>
  <c r="I81" i="19" s="1"/>
  <c r="H82" i="19"/>
  <c r="H81" i="19" s="1"/>
  <c r="G82" i="19"/>
  <c r="G81" i="19" s="1"/>
  <c r="F81" i="19"/>
  <c r="J80" i="19"/>
  <c r="E80" i="19"/>
  <c r="J79" i="19"/>
  <c r="E79" i="19"/>
  <c r="J78" i="19"/>
  <c r="E78" i="19"/>
  <c r="J77" i="19"/>
  <c r="E77" i="19"/>
  <c r="J76" i="19"/>
  <c r="E76" i="19"/>
  <c r="J75" i="19"/>
  <c r="E75" i="19"/>
  <c r="J74" i="19"/>
  <c r="E74" i="19"/>
  <c r="J73" i="19"/>
  <c r="E73" i="19"/>
  <c r="J72" i="19"/>
  <c r="E72" i="19"/>
  <c r="J71" i="19"/>
  <c r="E71" i="19"/>
  <c r="J70" i="19"/>
  <c r="E70" i="19"/>
  <c r="J69" i="19"/>
  <c r="E69" i="19"/>
  <c r="J68" i="19"/>
  <c r="E68" i="19"/>
  <c r="J67" i="19"/>
  <c r="E67" i="19"/>
  <c r="O66" i="19"/>
  <c r="O65" i="19" s="1"/>
  <c r="N66" i="19"/>
  <c r="N65" i="19" s="1"/>
  <c r="M66" i="19"/>
  <c r="M65" i="19" s="1"/>
  <c r="L66" i="19"/>
  <c r="K66" i="19"/>
  <c r="K65" i="19" s="1"/>
  <c r="I66" i="19"/>
  <c r="I65" i="19" s="1"/>
  <c r="H66" i="19"/>
  <c r="G66" i="19"/>
  <c r="G65" i="19" s="1"/>
  <c r="F66" i="19"/>
  <c r="F65" i="19" s="1"/>
  <c r="L65" i="19"/>
  <c r="H65" i="19"/>
  <c r="J64" i="19"/>
  <c r="E64" i="19"/>
  <c r="J63" i="19"/>
  <c r="E63" i="19"/>
  <c r="O62" i="19"/>
  <c r="O61" i="19" s="1"/>
  <c r="N62" i="19"/>
  <c r="N61" i="19" s="1"/>
  <c r="M62" i="19"/>
  <c r="M61" i="19" s="1"/>
  <c r="L62" i="19"/>
  <c r="L61" i="19" s="1"/>
  <c r="K62" i="19"/>
  <c r="K61" i="19" s="1"/>
  <c r="I62" i="19"/>
  <c r="I61" i="19" s="1"/>
  <c r="H62" i="19"/>
  <c r="H61" i="19" s="1"/>
  <c r="G62" i="19"/>
  <c r="G61" i="19" s="1"/>
  <c r="F62" i="19"/>
  <c r="F61" i="19" s="1"/>
  <c r="J60" i="19"/>
  <c r="E60" i="19"/>
  <c r="J59" i="19"/>
  <c r="E59" i="19"/>
  <c r="J57" i="19"/>
  <c r="E57" i="19"/>
  <c r="J54" i="19"/>
  <c r="E54" i="19"/>
  <c r="J53" i="19"/>
  <c r="E53" i="19"/>
  <c r="J52" i="19"/>
  <c r="E52" i="19"/>
  <c r="J51" i="19"/>
  <c r="E51" i="19"/>
  <c r="O50" i="19"/>
  <c r="O49" i="19" s="1"/>
  <c r="N50" i="19"/>
  <c r="N49" i="19" s="1"/>
  <c r="M50" i="19"/>
  <c r="M49" i="19" s="1"/>
  <c r="L50" i="19"/>
  <c r="L49" i="19" s="1"/>
  <c r="K50" i="19"/>
  <c r="K49" i="19" s="1"/>
  <c r="I50" i="19"/>
  <c r="I49" i="19" s="1"/>
  <c r="H50" i="19"/>
  <c r="H49" i="19" s="1"/>
  <c r="G50" i="19"/>
  <c r="G49" i="19" s="1"/>
  <c r="F49" i="19"/>
  <c r="E48" i="19"/>
  <c r="P48" i="19" s="1"/>
  <c r="E46" i="19"/>
  <c r="E45" i="19"/>
  <c r="P45" i="19" s="1"/>
  <c r="E44" i="19"/>
  <c r="P44" i="19" s="1"/>
  <c r="E43" i="19"/>
  <c r="P43" i="19" s="1"/>
  <c r="J42" i="19"/>
  <c r="E42" i="19"/>
  <c r="J41" i="19"/>
  <c r="G41" i="19"/>
  <c r="G38" i="19" s="1"/>
  <c r="E41" i="19"/>
  <c r="J40" i="19"/>
  <c r="E40" i="19"/>
  <c r="J39" i="19"/>
  <c r="E39" i="19"/>
  <c r="N37" i="19"/>
  <c r="M37" i="19"/>
  <c r="K37" i="19"/>
  <c r="H37" i="19"/>
  <c r="F37" i="19"/>
  <c r="O37" i="19"/>
  <c r="L37" i="19"/>
  <c r="I37" i="19"/>
  <c r="J36" i="19"/>
  <c r="E36" i="19"/>
  <c r="J35" i="19"/>
  <c r="E35" i="19"/>
  <c r="J34" i="19"/>
  <c r="E34" i="19"/>
  <c r="J33" i="19"/>
  <c r="E33" i="19"/>
  <c r="J32" i="19"/>
  <c r="E32" i="19"/>
  <c r="J31" i="19"/>
  <c r="E31" i="19"/>
  <c r="J30" i="19"/>
  <c r="E30" i="19"/>
  <c r="J29" i="19"/>
  <c r="E29" i="19"/>
  <c r="J28" i="19"/>
  <c r="E28" i="19"/>
  <c r="J27" i="19"/>
  <c r="E27" i="19"/>
  <c r="J26" i="19"/>
  <c r="E26" i="19"/>
  <c r="J25" i="19"/>
  <c r="E25" i="19"/>
  <c r="O23" i="19"/>
  <c r="N23" i="19"/>
  <c r="M23" i="19"/>
  <c r="K23" i="19"/>
  <c r="I23" i="19"/>
  <c r="H23" i="19"/>
  <c r="G23" i="19"/>
  <c r="F23" i="19"/>
  <c r="L23" i="19"/>
  <c r="J92" i="19" l="1"/>
  <c r="P39" i="19"/>
  <c r="M112" i="19"/>
  <c r="P92" i="19"/>
  <c r="E82" i="19"/>
  <c r="E81" i="19" s="1"/>
  <c r="P34" i="19"/>
  <c r="P86" i="19"/>
  <c r="E102" i="19"/>
  <c r="E101" i="19" s="1"/>
  <c r="P101" i="19" s="1"/>
  <c r="E50" i="19"/>
  <c r="E38" i="19"/>
  <c r="P26" i="19"/>
  <c r="P32" i="19"/>
  <c r="P36" i="19"/>
  <c r="P87" i="19"/>
  <c r="P67" i="19"/>
  <c r="P83" i="19"/>
  <c r="P84" i="19"/>
  <c r="P68" i="19"/>
  <c r="P76" i="19"/>
  <c r="P80" i="19"/>
  <c r="J24" i="19"/>
  <c r="J23" i="19" s="1"/>
  <c r="E24" i="19"/>
  <c r="E23" i="19" s="1"/>
  <c r="P70" i="19"/>
  <c r="P71" i="19"/>
  <c r="P75" i="19"/>
  <c r="P79" i="19"/>
  <c r="P41" i="19"/>
  <c r="P53" i="19"/>
  <c r="P69" i="19"/>
  <c r="P77" i="19"/>
  <c r="J66" i="19"/>
  <c r="J65" i="19" s="1"/>
  <c r="G37" i="19"/>
  <c r="G112" i="19" s="1"/>
  <c r="E106" i="19"/>
  <c r="E105" i="19" s="1"/>
  <c r="J38" i="19"/>
  <c r="J37" i="19" s="1"/>
  <c r="P35" i="19"/>
  <c r="P46" i="19"/>
  <c r="P63" i="19"/>
  <c r="P52" i="19"/>
  <c r="P59" i="19"/>
  <c r="P94" i="19"/>
  <c r="P42" i="19"/>
  <c r="P25" i="19"/>
  <c r="P40" i="19"/>
  <c r="P54" i="19"/>
  <c r="P64" i="19"/>
  <c r="P110" i="19"/>
  <c r="E109" i="19"/>
  <c r="E108" i="19" s="1"/>
  <c r="J62" i="19"/>
  <c r="J61" i="19" s="1"/>
  <c r="P33" i="19"/>
  <c r="J91" i="19"/>
  <c r="L112" i="19"/>
  <c r="P31" i="19"/>
  <c r="P28" i="19"/>
  <c r="J109" i="19"/>
  <c r="J108" i="19" s="1"/>
  <c r="J106" i="19"/>
  <c r="J105" i="19" s="1"/>
  <c r="P73" i="19"/>
  <c r="P89" i="19"/>
  <c r="P85" i="19"/>
  <c r="E91" i="19"/>
  <c r="F91" i="19" s="1"/>
  <c r="F112" i="19" s="1"/>
  <c r="P111" i="19"/>
  <c r="P60" i="19"/>
  <c r="P72" i="19"/>
  <c r="P93" i="19"/>
  <c r="P98" i="19"/>
  <c r="E49" i="19"/>
  <c r="P103" i="19"/>
  <c r="O112" i="19"/>
  <c r="I112" i="19"/>
  <c r="P29" i="19"/>
  <c r="P90" i="19"/>
  <c r="P100" i="19"/>
  <c r="P30" i="19"/>
  <c r="P57" i="19"/>
  <c r="E66" i="19"/>
  <c r="E65" i="19" s="1"/>
  <c r="K112" i="19"/>
  <c r="P27" i="19"/>
  <c r="J82" i="19"/>
  <c r="J81" i="19" s="1"/>
  <c r="N112" i="19"/>
  <c r="J50" i="19"/>
  <c r="J49" i="19" s="1"/>
  <c r="P78" i="19"/>
  <c r="H112" i="19"/>
  <c r="E62" i="19"/>
  <c r="P51" i="19"/>
  <c r="P74" i="19"/>
  <c r="P99" i="19"/>
  <c r="I83" i="11"/>
  <c r="P102" i="19" l="1"/>
  <c r="G83" i="11"/>
  <c r="I80" i="11"/>
  <c r="P106" i="19"/>
  <c r="P82" i="19"/>
  <c r="P65" i="19"/>
  <c r="P105" i="19"/>
  <c r="P23" i="19"/>
  <c r="P109" i="19"/>
  <c r="P91" i="19"/>
  <c r="P108" i="19"/>
  <c r="J112" i="19"/>
  <c r="P66" i="19"/>
  <c r="P49" i="19"/>
  <c r="P81" i="19"/>
  <c r="P24" i="19"/>
  <c r="P50" i="19"/>
  <c r="E61" i="19"/>
  <c r="P61" i="19" s="1"/>
  <c r="P62" i="19"/>
  <c r="E37" i="19"/>
  <c r="P38" i="19"/>
  <c r="I71" i="11"/>
  <c r="J71" i="11"/>
  <c r="G71" i="11" l="1"/>
  <c r="P37" i="19"/>
  <c r="E112" i="19"/>
  <c r="P112" i="19" s="1"/>
  <c r="I29" i="11" l="1"/>
  <c r="H86" i="11"/>
  <c r="H85" i="11" s="1"/>
  <c r="I86" i="11"/>
  <c r="I85" i="11" s="1"/>
  <c r="J86" i="11"/>
  <c r="J85" i="11" s="1"/>
  <c r="G87" i="11"/>
  <c r="G86" i="11" s="1"/>
  <c r="G85" i="11" s="1"/>
  <c r="G73" i="11" l="1"/>
  <c r="J37" i="11" l="1"/>
  <c r="I37" i="11"/>
  <c r="H56" i="11" l="1"/>
  <c r="G58" i="11"/>
  <c r="H46" i="11"/>
  <c r="G49" i="11"/>
  <c r="G50" i="11"/>
  <c r="H55" i="11" l="1"/>
  <c r="G68" i="11"/>
  <c r="G69" i="11"/>
  <c r="J24" i="11" l="1"/>
  <c r="J23" i="11" s="1"/>
  <c r="H23" i="11"/>
  <c r="G30" i="11"/>
  <c r="I24" i="11" l="1"/>
  <c r="G24" i="11" s="1"/>
  <c r="G26" i="11"/>
  <c r="G54" i="11" l="1"/>
  <c r="J81" i="11" l="1"/>
  <c r="H80" i="11"/>
  <c r="G80" i="11" s="1"/>
  <c r="J83" i="11"/>
  <c r="J80" i="11" l="1"/>
  <c r="J79" i="11" s="1"/>
  <c r="G78" i="11"/>
  <c r="G77" i="11"/>
  <c r="G75" i="11"/>
  <c r="G74" i="11"/>
  <c r="G72" i="11"/>
  <c r="J56" i="11"/>
  <c r="I56" i="11"/>
  <c r="G56" i="11" s="1"/>
  <c r="G67" i="11"/>
  <c r="G66" i="11"/>
  <c r="G65" i="11"/>
  <c r="G64" i="11"/>
  <c r="G63" i="11"/>
  <c r="G62" i="11"/>
  <c r="G61" i="11"/>
  <c r="G60" i="11"/>
  <c r="G59" i="11"/>
  <c r="G57" i="11"/>
  <c r="I46" i="11"/>
  <c r="J46" i="11"/>
  <c r="G51" i="11"/>
  <c r="G48" i="11"/>
  <c r="G47" i="11"/>
  <c r="G39" i="11"/>
  <c r="G40" i="11"/>
  <c r="G41" i="11"/>
  <c r="G42" i="11"/>
  <c r="G43" i="11"/>
  <c r="G38" i="11"/>
  <c r="G29" i="11" l="1"/>
  <c r="G31" i="11"/>
  <c r="G32" i="11"/>
  <c r="G33" i="11"/>
  <c r="G34" i="11"/>
  <c r="G35" i="11"/>
  <c r="G28" i="11"/>
  <c r="G27" i="11"/>
  <c r="I23" i="11" l="1"/>
  <c r="G23" i="11" s="1"/>
  <c r="J70" i="11" l="1"/>
  <c r="I70" i="11"/>
  <c r="J55" i="11"/>
  <c r="J53" i="11"/>
  <c r="J52" i="11" s="1"/>
  <c r="I53" i="11"/>
  <c r="I52" i="11" s="1"/>
  <c r="H53" i="11"/>
  <c r="J45" i="11"/>
  <c r="H45" i="11"/>
  <c r="J36" i="11"/>
  <c r="H36" i="11"/>
  <c r="H52" i="11" l="1"/>
  <c r="G52" i="11" s="1"/>
  <c r="G53" i="11"/>
  <c r="I55" i="11"/>
  <c r="G55" i="11" s="1"/>
  <c r="J88" i="11"/>
  <c r="I79" i="11"/>
  <c r="G46" i="11"/>
  <c r="I45" i="11"/>
  <c r="G45" i="11" s="1"/>
  <c r="H79" i="11"/>
  <c r="G37" i="11"/>
  <c r="I36" i="11"/>
  <c r="G36" i="11" s="1"/>
  <c r="I88" i="11" l="1"/>
  <c r="G79" i="11"/>
  <c r="H70" i="11"/>
  <c r="G70" i="11" l="1"/>
  <c r="G88" i="11" s="1"/>
  <c r="H88" i="11"/>
</calcChain>
</file>

<file path=xl/sharedStrings.xml><?xml version="1.0" encoding="utf-8"?>
<sst xmlns="http://schemas.openxmlformats.org/spreadsheetml/2006/main" count="932" uniqueCount="373">
  <si>
    <t>(код бюджету)</t>
  </si>
  <si>
    <t>Усього</t>
  </si>
  <si>
    <t>Загальний фонд</t>
  </si>
  <si>
    <t>Спеціальний фонд</t>
  </si>
  <si>
    <t>усього</t>
  </si>
  <si>
    <t>у тому числі бюджет розвитку</t>
  </si>
  <si>
    <t>X</t>
  </si>
  <si>
    <t>до  рішення Южненської міської ради</t>
  </si>
  <si>
    <t xml:space="preserve">"Про  бюджет Южненської міської </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</si>
  <si>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</si>
  <si>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</si>
  <si>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</si>
  <si>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</si>
  <si>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</si>
  <si>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</si>
  <si>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0200000</t>
  </si>
  <si>
    <t/>
  </si>
  <si>
    <t>Виконавчий комітет Южненської міської ради Одеського району Одеської області</t>
  </si>
  <si>
    <t>0210000</t>
  </si>
  <si>
    <t>0111</t>
  </si>
  <si>
    <t>0212010</t>
  </si>
  <si>
    <t>2010</t>
  </si>
  <si>
    <t>0731</t>
  </si>
  <si>
    <t>Багатопрофільна стаціонарна медична допомога населенню</t>
  </si>
  <si>
    <t>0212111</t>
  </si>
  <si>
    <t>2111</t>
  </si>
  <si>
    <t>0726</t>
  </si>
  <si>
    <t>Первинна медична допомога населенню, що надається центрами первинної медичної (медико-санітарної) допомоги</t>
  </si>
  <si>
    <t>6030</t>
  </si>
  <si>
    <t>0620</t>
  </si>
  <si>
    <t>Організація благоустрою населених пунктів</t>
  </si>
  <si>
    <t>0217530</t>
  </si>
  <si>
    <t>7530</t>
  </si>
  <si>
    <t>0460</t>
  </si>
  <si>
    <t>Інші заходи у сфері зв`язку, телекомунікації та інформатики</t>
  </si>
  <si>
    <t>0218220</t>
  </si>
  <si>
    <t>8220</t>
  </si>
  <si>
    <t>0380</t>
  </si>
  <si>
    <t>Заходи та роботи з мобілізаційної підготовки місцевого значення</t>
  </si>
  <si>
    <t>0218410</t>
  </si>
  <si>
    <t>8410</t>
  </si>
  <si>
    <t>0830</t>
  </si>
  <si>
    <t>Фінансова підтримка засобів масової інформації</t>
  </si>
  <si>
    <t>0600000</t>
  </si>
  <si>
    <t>Управління освіти Южненської міської ради Одеського районого Одеської області</t>
  </si>
  <si>
    <t>0610000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</si>
  <si>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</si>
  <si>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</si>
  <si>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</si>
  <si>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</si>
  <si>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</si>
  <si>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</si>
  <si>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</si>
  <si>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</si>
  <si>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t>
  </si>
  <si>
    <t>0611070</t>
  </si>
  <si>
    <t>1070</t>
  </si>
  <si>
    <t>0960</t>
  </si>
  <si>
    <t>Надання позашкільної освіти закладами позашкільної освіти, заходи із позашкільної роботи з дітьми</t>
  </si>
  <si>
    <t>0990</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</si>
  <si>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</si>
  <si>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</si>
  <si>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</si>
  <si>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</si>
  <si>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</si>
  <si>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</si>
  <si>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</si>
  <si>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</si>
  <si>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</si>
  <si>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1040</t>
  </si>
  <si>
    <t>0800000</t>
  </si>
  <si>
    <t>Управління соціальної політики Южненської міської ради Одеського району Одеської області</t>
  </si>
  <si>
    <t>0810000</t>
  </si>
  <si>
    <t>0813031</t>
  </si>
  <si>
    <t>3031</t>
  </si>
  <si>
    <t>1030</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</si>
  <si>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</si>
  <si>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</si>
  <si>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</si>
  <si>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</si>
  <si>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1090</t>
  </si>
  <si>
    <t>0813242</t>
  </si>
  <si>
    <t>3242</t>
  </si>
  <si>
    <t>Інші заходи у сфері соціального захисту і соціального забезпечення</t>
  </si>
  <si>
    <t>0900000</t>
  </si>
  <si>
    <t>Служба у справах дітей Южненської міської ради Одеського району Одеської області</t>
  </si>
  <si>
    <t>0910000</t>
  </si>
  <si>
    <t>0913112</t>
  </si>
  <si>
    <t>3112</t>
  </si>
  <si>
    <t>Заходи державної політики з питань дітей та їх соціального захисту</t>
  </si>
  <si>
    <t>1000000</t>
  </si>
  <si>
    <t>Управління культури, спорту та молодіжної політики Южненської міської ради Одеського району Одеської області</t>
  </si>
  <si>
    <t>1010000</t>
  </si>
  <si>
    <t>1011080</t>
  </si>
  <si>
    <t>1080</t>
  </si>
  <si>
    <t>Надання спеціалізованої освіти мистецькими школами</t>
  </si>
  <si>
    <t>1013133</t>
  </si>
  <si>
    <t>3133</t>
  </si>
  <si>
    <t>Інші заходи та заклади молодіжної політики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</si>
  <si>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</si>
  <si>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</si>
  <si>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</si>
  <si>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</si>
  <si>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</si>
  <si>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</si>
  <si>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</si>
  <si>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</si>
  <si>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</si>
  <si>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</si>
  <si>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</si>
  <si>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0829</t>
  </si>
  <si>
    <t>1014082</t>
  </si>
  <si>
    <t>4082</t>
  </si>
  <si>
    <t>Інші заходи в галузі культури і мистецтва</t>
  </si>
  <si>
    <t>1015011</t>
  </si>
  <si>
    <t>5011</t>
  </si>
  <si>
    <t>0810</t>
  </si>
  <si>
    <t>Проведення навчально-тренувальних зборів і змагань з олімпійських видів спорту</t>
  </si>
  <si>
    <t>1015031</t>
  </si>
  <si>
    <t>5031</t>
  </si>
  <si>
    <t>Утримання та навчально-тренувальна робота комунальних дитячо-юнацьких спортивних шкіл</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</si>
  <si>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</si>
  <si>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</si>
  <si>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</si>
  <si>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</si>
  <si>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</si>
  <si>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</si>
  <si>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1200000</t>
  </si>
  <si>
    <t>Управління житлово-комунального господарства Южненської міської ради Одеського району Одеської області</t>
  </si>
  <si>
    <t>1210000</t>
  </si>
  <si>
    <t>1210160</t>
  </si>
  <si>
    <t>1213210</t>
  </si>
  <si>
    <t>3210</t>
  </si>
  <si>
    <t>1050</t>
  </si>
  <si>
    <t>Організація та проведення громадських робіт</t>
  </si>
  <si>
    <t>1216013</t>
  </si>
  <si>
    <t>6013</t>
  </si>
  <si>
    <t>Забезпечення діяльності водопровідно-каналізаційного господарства</t>
  </si>
  <si>
    <t>1216030</t>
  </si>
  <si>
    <t>1217461</t>
  </si>
  <si>
    <t>7461</t>
  </si>
  <si>
    <t>0456</t>
  </si>
  <si>
    <t>Утримання та розвиток автомобільних доріг та дорожньої інфраструктури за рахунок коштів місцевого бюджету</t>
  </si>
  <si>
    <t>1218340</t>
  </si>
  <si>
    <t>8340</t>
  </si>
  <si>
    <t>0540</t>
  </si>
  <si>
    <t>Природоохоронні заходи за рахунок цільових фондів</t>
  </si>
  <si>
    <t>1500000</t>
  </si>
  <si>
    <t>Управління капітального будівництва Южненської міської ради Одеського району Одеської області</t>
  </si>
  <si>
    <t>1510000</t>
  </si>
  <si>
    <t>УСЬОГО</t>
  </si>
  <si>
    <t>Найменування місцевої/ регіональної програми</t>
  </si>
  <si>
    <t>Дата та номер документа, яким затверджено місцеву регіональну програму</t>
  </si>
  <si>
    <t>Програма сприяння оборонній і мобілізаційній готовності Южненської міської територіальної громади на 2022-2024 роки</t>
  </si>
  <si>
    <t>Програма розвитку освіти Южненської міської територіальної громади  на 2022-2024 роки</t>
  </si>
  <si>
    <t>Програма розвитку освіти Южненської міської територіальної громади на 2022-2024 роки</t>
  </si>
  <si>
    <t>Цільова соціальна програма Молодь Южненської міської територіальної громади на 2022-2024 роки</t>
  </si>
  <si>
    <t>Програма розвитку культури в Южненській міській територіальній  громаді на 2022-2024 роки</t>
  </si>
  <si>
    <t>Програма реформування і розвитку житлово-комунального господарства Южненської міської територіальної громади на 2020-2024 роки</t>
  </si>
  <si>
    <t>0218230</t>
  </si>
  <si>
    <t>Інші заходи громадського порядку та безпеки</t>
  </si>
  <si>
    <t>Утримання та фінансова підтримка спортивних споруд</t>
  </si>
  <si>
    <t>Програма місцевих стимулів для працівників Комунального некомерційного підприємства"Южненська міська лікарня" Южненської міської ради на 2023-2025 роки</t>
  </si>
  <si>
    <t>Програма підтримки та розвитку вторинної медичної допомоги Южненської міської територіальної громади на  період 2023-2025 роки</t>
  </si>
  <si>
    <t xml:space="preserve">Рішення ЮМР від 28.10.2022 року            №1091 -VIIІ </t>
  </si>
  <si>
    <t>Програма забезпечення діяльності Южненського комунального підприємства "Муніципальна варта" на 2022-2024 роки</t>
  </si>
  <si>
    <t>Додаток 1</t>
  </si>
  <si>
    <t>1559100000</t>
  </si>
  <si>
    <t>Додаток 2</t>
  </si>
  <si>
    <t>РОЗПОДІЛ</t>
  </si>
  <si>
    <t>РАЗОМ</t>
  </si>
  <si>
    <t>з них</t>
  </si>
  <si>
    <t>видатки розвитку</t>
  </si>
  <si>
    <t>комунальні послуги та енергоносії</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</si>
  <si>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</si>
  <si>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</si>
  <si>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</si>
  <si>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0217680</t>
  </si>
  <si>
    <t>7680</t>
  </si>
  <si>
    <t>0490</t>
  </si>
  <si>
    <t>Членські внески до асоціацій органів місцевого самоврядування</t>
  </si>
  <si>
    <t>8230</t>
  </si>
  <si>
    <t>0610160</t>
  </si>
  <si>
    <t>Керівництво і управління у відповідній сфері у містах (місті Києві), селищах, селах, територіальних громадах</t>
  </si>
  <si>
    <t>0611031</t>
  </si>
  <si>
    <t>1031</t>
  </si>
  <si>
    <t>0611141</t>
  </si>
  <si>
    <t>1141</t>
  </si>
  <si>
    <t>Забезпечення діяльності інших закладів у сфері освіти</t>
  </si>
  <si>
    <t>0810160</t>
  </si>
  <si>
    <t>0813105</t>
  </si>
  <si>
    <t>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</si>
  <si>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</si>
  <si>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</si>
  <si>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</si>
  <si>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</si>
  <si>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0813241</t>
  </si>
  <si>
    <t>3241</t>
  </si>
  <si>
    <t>Забезпечення діяльності інших закладів у сфері соціального захисту і соціального забезпечення</t>
  </si>
  <si>
    <t>0910160</t>
  </si>
  <si>
    <t>1010160</t>
  </si>
  <si>
    <t>1014081</t>
  </si>
  <si>
    <t>4081</t>
  </si>
  <si>
    <t>Забезпечення діяльності інших закладів в галузі культури і мистецтва</t>
  </si>
  <si>
    <t>1015041</t>
  </si>
  <si>
    <t>5041</t>
  </si>
  <si>
    <t>1510160</t>
  </si>
  <si>
    <t>1600000</t>
  </si>
  <si>
    <t>Управління архітектури та містобудування Южненської міської ради Одеського району Одеської області</t>
  </si>
  <si>
    <t>1610000</t>
  </si>
  <si>
    <t>1610160</t>
  </si>
  <si>
    <t>2700000</t>
  </si>
  <si>
    <t>Управління економіки Южненської міської ради Одеського району Одеської області</t>
  </si>
  <si>
    <t>2710000</t>
  </si>
  <si>
    <t>2710160</t>
  </si>
  <si>
    <t>3100000</t>
  </si>
  <si>
    <t>Фонд комунального майна Южненської міської ради Одеського району Одеської області</t>
  </si>
  <si>
    <t>3110000</t>
  </si>
  <si>
    <t>3110160</t>
  </si>
  <si>
    <t>3700000</t>
  </si>
  <si>
    <t>Фінансове управління Южненської міської ради Одеського району Одеської області</t>
  </si>
  <si>
    <t>3710000</t>
  </si>
  <si>
    <t>3710160</t>
  </si>
  <si>
    <t>3718710</t>
  </si>
  <si>
    <t>8710</t>
  </si>
  <si>
    <t>0133</t>
  </si>
  <si>
    <t>Резервний фонд місцевого бюджету</t>
  </si>
  <si>
    <t>0180</t>
  </si>
  <si>
    <t>оплата праці з нарахуваннями 2110/2120</t>
  </si>
  <si>
    <t>територіальної громади  на 2024 рік"</t>
  </si>
  <si>
    <t>Розподіл витрат місцевого бюджету на реалізацію місцевих програм у 2024 році</t>
  </si>
  <si>
    <t xml:space="preserve"> 
Інша діяльність у сфері державного управління</t>
  </si>
  <si>
    <t xml:space="preserve">Програма  щодо відзначення, заохочення та вшанування пам'яті громадян, яким присвоєно звання  "Почесний громадянин Южненської міської територіальної громади" та нагороджених Почесною відзнакою "За заслуги перед Южненською міською територіальною громадою" на 2023-2025 роки,  шляхом викладення її в новій редакції" </t>
  </si>
  <si>
    <t>Рішення ЮМР від 28.10.2022 року           №1092-VIIІ з внесеними змінами від  23.08. 2023 року   № 1435  -VIII шляхом викладення у новій редакції</t>
  </si>
  <si>
    <t>Програма розвитку та підтримки первинної медико-санітарної допомоги Южненської міської територіальної громади  на 2024-2026 роки</t>
  </si>
  <si>
    <t xml:space="preserve">Міська цільова програма "Громадське здоров'я" Южненської міської територіальної громади на 2024-2026 роки" </t>
  </si>
  <si>
    <t xml:space="preserve"> Комплексна цільова програма "Електронна громада" на 2024-2026 роки</t>
  </si>
  <si>
    <t>Рішення ЮМР від 22.07.2021 року №480-VIІІ з внесеними змінами від 04.05.2023 року № 1325-VIII  шляхом викладення  у новій редакції</t>
  </si>
  <si>
    <t>Міська програма підтримки аудіовізуальних засобів масової інформації (КОМУНАЛЬНЕ ПІДПРИЄМСТВО ЮЖНЕНСЬКА МІСЬКА СТУДІЯ ТЕЛЕБАЧЕННЯ "МИГ"), засновником якого є Южненська міська рада, на 2024-2026 роки</t>
  </si>
  <si>
    <t>Програма  плану дій щодо реалізації  Конвенції ООН  про права дитини на 2024-2026 роки Южненської міської територіальної громади</t>
  </si>
  <si>
    <t>Рішення ЮМР від 13.07.2023 року №1402 -VIIІ</t>
  </si>
  <si>
    <t xml:space="preserve">Рішення ЮМР від 22.07.2021 року № 474-VІІІ з внесеними змінами  від  09.03.2023 року   № 1306- VІІІ  шляхом викладення в новій редакції </t>
  </si>
  <si>
    <t>0212152</t>
  </si>
  <si>
    <t>0763</t>
  </si>
  <si>
    <t xml:space="preserve">Рішення ЮМР від 22.07.2021 року № 473-VІІІ з внесеними змінами  від  26.10.2023 року № 1502 - VІІІ шляхом викладення в новій редакції </t>
  </si>
  <si>
    <t>Програма розвитку фізичної культури і спорту в Южненській міській територіальній  громаді на 2024-2026 роки</t>
  </si>
  <si>
    <t xml:space="preserve">Рішення ЮМР від 13.07.2023 року № 1401-VIІI </t>
  </si>
  <si>
    <t>0320</t>
  </si>
  <si>
    <t>Заходи із запобігання та ліквідації надзвичайних ситуацій та наслідків стихійного лиха</t>
  </si>
  <si>
    <t xml:space="preserve">Програма розвитку цивільного захисту, техногенної та пожежної безпеки на території Южненської  міської територіальної громади на 2022-2026 роки </t>
  </si>
  <si>
    <t>Рішення ЮМР від 23.12.2021 року  №  900-VIIІ з внесеними змінами від 26.10. 2023 року № 1510  -VIIІ шляхом викладення у новій редакції</t>
  </si>
  <si>
    <t>Програма надання пільг на оплату послуг зв"язку,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2021-2024 роки</t>
  </si>
  <si>
    <t>Рішення ЮМР від 18.06.2020 року № 1760-VII з внесеними змінами від 13.07.2023 року  № 1405 -VIIІ шляхом викладення у новій редакції</t>
  </si>
  <si>
    <t>Програма щодо відзначення, заохочення та вшанування пам"яті громадян, яким присвоєно звання "Почесний громадянин Южненської міської територіальної громади" та нагороджених Почесною відзнакою "За заслуги перед Южненською міською територіальною громадою" на 2023-2025 роки"</t>
  </si>
  <si>
    <t xml:space="preserve">Рішення ЮМР від 07.03.2023 року № 1299-VIIІ  з внесеними змінами  від 26.10. 2023 року   № 1508  -VIIІ  шляхом викладення у новій редакції </t>
  </si>
  <si>
    <t xml:space="preserve">Рішення ЮМР від 13.07.2023 року № 1404-VII з внесеними змінами  від  26.10. 2023 року  №1505 -VIIІ  шляхом викладення у новій редакції </t>
  </si>
  <si>
    <t xml:space="preserve">'Рішення ЮМР від 23.08.2023 року № 1428-VIІI </t>
  </si>
  <si>
    <t>Забезпечення діяльності з виробництва, транспортування, постачання теплової енергії</t>
  </si>
  <si>
    <t>Програма "Соціальний автобус"  на території Южненської міської  територіальної громади на 2024-2026 роки</t>
  </si>
  <si>
    <t>Інші заходи у сфері автотранспорту</t>
  </si>
  <si>
    <t>0451</t>
  </si>
  <si>
    <t>Програма соціального захисту та підтримки окремих категорій населення Южненської міської територіальної громади на 2024-2026 роки</t>
  </si>
  <si>
    <t xml:space="preserve"> Екологічна програма заходів з охорони навколишнього природного середовища Южненської міської територіальної громади на 2024-2026 роки</t>
  </si>
  <si>
    <t xml:space="preserve">Рішення ЮМР від 26.10.2023 року №1520-VІIІ </t>
  </si>
  <si>
    <t>1514060</t>
  </si>
  <si>
    <t>Забезпечення діяльності палаців і будинків культури, клубів, центрів дозвілля та інших клубних закладів</t>
  </si>
  <si>
    <t>Програма енергоефективностів житлово-комунального господарства та бюджетній сфері Южненської міської територіальної громади на період з 2021 по 2024 роки</t>
  </si>
  <si>
    <t>видатків місцевого бюджету на 2024 рік</t>
  </si>
  <si>
    <t xml:space="preserve">Інші діяльність у сфері державного управління </t>
  </si>
  <si>
    <t>Інші програми та заходи у сфері охорони здоров'я</t>
  </si>
  <si>
    <t>0217650</t>
  </si>
  <si>
    <t>Проведення експертної грошової оцінки земельної ділянки чи права на неї</t>
  </si>
  <si>
    <t>0217660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</si>
  <si>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</si>
  <si>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</si>
  <si>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1516012</t>
  </si>
  <si>
    <t>6012</t>
  </si>
  <si>
    <t>Програма національно-патріотичного виховання дітей та молоді  Южненської міської територіальної  громади на 2024-2026  роки</t>
  </si>
  <si>
    <t>Программа підтримки органу самоорганізації населення в місті Южному на 2023-2025 роки</t>
  </si>
  <si>
    <t>0611152</t>
  </si>
  <si>
    <t>1152</t>
  </si>
  <si>
    <t>Забезпечення діяльності інклюзивно-ресурсних центрів за рахунок освітньої субвенції</t>
  </si>
  <si>
    <t>0813050</t>
  </si>
  <si>
    <t>3050</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</si>
  <si>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</si>
  <si>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</si>
  <si>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</si>
  <si>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</si>
  <si>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</si>
  <si>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</si>
  <si>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</si>
  <si>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від  14 грудня  2023 року</t>
  </si>
  <si>
    <t>від   14 грудня  2023 року</t>
  </si>
  <si>
    <t>№   1604- VIІІ</t>
  </si>
  <si>
    <t>№ 1604 -VIІІ</t>
  </si>
  <si>
    <t>Рішення ЮМР від 23.08.2023 року № 1431- VIIІ з внесеними змінами від  14.12.2023 року   №  1562-VIIІ шляхом викладення у новій редакції</t>
  </si>
  <si>
    <t>Рішення ЮМР від 23.08.2023 року № 1433- VIIІ з внесеними змінами від  14.12.2023 року   № 1563 -VIIІ шляхом викладення у новій редакції</t>
  </si>
  <si>
    <t xml:space="preserve">Рішення ЮМР від 04.03.2022 року № 948-VIІІ з внесеними змінами  від  14 .12.2023 року №  1568-VIII шляхом викладення  у новій редакції  </t>
  </si>
  <si>
    <t xml:space="preserve">Рішення ЮМР від   14.12.2023 року № 1567-VIIІ  </t>
  </si>
  <si>
    <t>Рішення ЮМР від 22.07.2021 року № 470-VІІІ з внесеними змінами від 14.12.2023 року № 1560-VIIІ, шляхом викладення у новій редакції</t>
  </si>
  <si>
    <t xml:space="preserve">Рішення Южненської міської ради від 26.10.2023 року № 1503-VIIІ  з внесеними змінами  від 14 .12. 2023  року № 1558 -VIII, шляхом викладення у новій редакції  </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</si>
  <si>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</si>
  <si>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 xml:space="preserve">Рішення ЮМР від 23.08.2023 року № 1428-VIІI </t>
  </si>
  <si>
    <t>0640</t>
  </si>
  <si>
    <t>( пункти 1.1)</t>
  </si>
  <si>
    <t>"Додаток 3</t>
  </si>
  <si>
    <t>( пункт 2)"</t>
  </si>
  <si>
    <t>"Додаток 6</t>
  </si>
  <si>
    <t>(пункт 5)"</t>
  </si>
  <si>
    <t>до рішення Южненської міської ради</t>
  </si>
  <si>
    <t xml:space="preserve">"Про бюджет  Южненської міської  </t>
  </si>
  <si>
    <t>територіальної громади на 2024 рік"</t>
  </si>
  <si>
    <t xml:space="preserve">Розподіл коштів бюджету розвитку на   2024 рік </t>
  </si>
  <si>
    <t>(грн)</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</si>
  <si>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</si>
  <si>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</si>
  <si>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будівництва/вид будівельних робіт, у тому числі проектні роботи </t>
  </si>
  <si>
    <t>Загальна тривалість будівництва       ( рік початку і закінчення)</t>
  </si>
  <si>
    <t xml:space="preserve">Загальна вартість робіт, гривень </t>
  </si>
  <si>
    <t>Обсяг видатків бюджету розвитку, які спрямовані на будівництво об'єкта на початок бюджетного періоду, гривень</t>
  </si>
  <si>
    <t>Рівень виконання робіт на початок бюджетного періоду,%</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</si>
  <si>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</si>
  <si>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</si>
  <si>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1</t>
  </si>
  <si>
    <t>2</t>
  </si>
  <si>
    <t>3</t>
  </si>
  <si>
    <t>5</t>
  </si>
  <si>
    <t>6</t>
  </si>
  <si>
    <t>7</t>
  </si>
  <si>
    <t>8</t>
  </si>
  <si>
    <t>9</t>
  </si>
  <si>
    <t>10</t>
  </si>
  <si>
    <t xml:space="preserve">Виконавчий комітет Южненської міської ради Одеського району Одеської області </t>
  </si>
  <si>
    <t>Придбання обладнання і предметів довгострокового користування</t>
  </si>
  <si>
    <t xml:space="preserve">Видатки на проведення експертної грошової оцінки земельних ділянок, що підлягають продажу </t>
  </si>
  <si>
    <t xml:space="preserve">Управління житлово-комунального господарства Южненської міської ради Одеського району Одеської області </t>
  </si>
  <si>
    <t>Керівництво і управління у відповідній сфері у містах (місті Києві), селищах, селах,  територіальних громадах</t>
  </si>
  <si>
    <t xml:space="preserve">Управління капітального будівництва Южненської міської ради Одеського району Одеської області </t>
  </si>
  <si>
    <t>Капітальний ремонт з утепленням покрівлі в частині нежитлової будівлі комунальної власності за адресою: Одеська область, Одеський район, м. Южне, пл.Перемоги, 1, у т.ч.:</t>
  </si>
  <si>
    <t>2023-2024 роки</t>
  </si>
  <si>
    <t>проектні роботи</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</si>
  <si>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області,в т.ч.:</t>
  </si>
  <si>
    <t>коригування проектної документації</t>
  </si>
  <si>
    <t>х</t>
  </si>
  <si>
    <t>"Додаток  7</t>
  </si>
  <si>
    <t>(пункт 4)"</t>
  </si>
  <si>
    <t>Додаток 3</t>
  </si>
  <si>
    <t>від  14  грудня  2023 року</t>
  </si>
  <si>
    <t>2021-2024 роки</t>
  </si>
  <si>
    <t xml:space="preserve"> проектні роботи</t>
  </si>
  <si>
    <t>1517322</t>
  </si>
  <si>
    <t>7322</t>
  </si>
  <si>
    <t>0443</t>
  </si>
  <si>
    <t>'Будівництво  медичних установ та закладів</t>
  </si>
  <si>
    <t>коригування проектно-вишукувальної документації</t>
  </si>
  <si>
    <t>2020, 2023-2024 роки</t>
  </si>
  <si>
    <t>Будівництво  медичних установ та закладів</t>
  </si>
  <si>
    <t>Програма розвитку інфраструктури Южненської міської територіальної громади на 2020-2024 роки</t>
  </si>
  <si>
    <t>Рішення Южненської міської ради від 20.08.2020 року №1828-VII з внесеними змінами від  14.12.2023року  №  1572-VIIІ шляхом викладення у новій редакції</t>
  </si>
  <si>
    <t>-</t>
  </si>
  <si>
    <t>Рішення ЮМР від 25.07.2019 року №1438-VII з внесеними змінами  від                2024  року №         -VIII, шляхом викладення у новій редакції</t>
  </si>
  <si>
    <t>Рішення ЮМР від 07.03.2023 року №1299-VIIІ з внесеними змінами від  26.10.2023 року №1508-VIII, шляхом викладення у новій редакції</t>
  </si>
  <si>
    <t>Рішення ЮМР від 07.12.2022року №1177-VIIІ з внесеними змінами від  14.12.2023 року № 1602-VIII, шляхом викладення у новій редакції</t>
  </si>
  <si>
    <t>Реконструкція системи медичного газопостачання з влаштуванням майданчика під джерела медичних газів  КНП "Южненська міська лікарня" Южненської міської ради за адресою: Одеська область, Одеський район, м. Южне, вул. Хіміків, 1, у т.ч.:</t>
  </si>
  <si>
    <t>Капітальний ремонт твердого покриття (пішохідна доріжка) вздовж житлових будинків по просп.Миру, 15, 17, 25 м.Южного Одеської області, в т.ч.:</t>
  </si>
  <si>
    <t>проектно-вишукувальні роботи</t>
  </si>
  <si>
    <t xml:space="preserve">Рішення ЮМР від 26.10.2023 року № 1511-VIIІ </t>
  </si>
  <si>
    <t>Рішення ЮМР від 25.07.2019 року №1438-VII з внесеними змінами  від  14.12.2023 року № 1571 -VIII, шляхом викладення у новій редакції</t>
  </si>
  <si>
    <t>від 16 лютого 2024 року</t>
  </si>
  <si>
    <t>№ 1647-VIII</t>
  </si>
  <si>
    <t>Южненський міський голова</t>
  </si>
  <si>
    <t>Володимир НОВАЦЬКИЙ</t>
  </si>
  <si>
    <t>Рішення Южненської міської ради від 19.09.2019 року №1529-VII, з внесеними змінами від 16.02.2024 року №  1633 -VIII, шляхом викладення у новій редакції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</si>
</sst>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quot;-&quot;"/>
    <numFmt numFmtId="165" formatCode="_-* #,##0.00\ _г_р_н_._-;\-* #,##0.00\ _г_р_н_._-;_-* &quot;-&quot;??\ _г_р_н_._-;_-@_-"/>
    <numFmt numFmtId="166" formatCode="#,##0.00;[Red]#,##0.00"/>
    <numFmt numFmtId="167" formatCode="_-* #,##0\ _г_р_н_._-;\-* #,##0\ _г_р_н_._-;_-* &quot;-&quot;??\ _г_р_н_._-;_-@_-"/>
    <numFmt numFmtId="168" formatCode="0.0%"/>
  </numFmts>
  <fonts count="33" x14ac:knownFonts="1">
    <font>
      <sz val="10"/>
      <color theme="1"/>
      <name val="Calibri"/>
      <family val="2"/>
      <charset val="204"/>
      <scheme val="minor"/>
    </font>
    <font>
      <sz val="10"/>
      <color theme="1"/>
      <name val="Times New Roman"/>
      <family val="1"/>
      <charset val="204"/>
    </font>
    <font>
      <b/>
      <sz val="16"/>
      <color theme="1"/>
      <name val="Times New Roman"/>
      <family val="1"/>
      <charset val="204"/>
    </font>
    <font>
      <sz val="16"/>
      <color theme="1"/>
      <name val="Times New Roman"/>
      <family val="1"/>
      <charset val="204"/>
    </font>
    <font>
      <b/>
      <u/>
      <sz val="12"/>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i/>
      <sz val="12"/>
      <color theme="1"/>
      <name val="Times New Roman"/>
      <family val="1"/>
      <charset val="204"/>
    </font>
    <font>
      <sz val="10"/>
      <name val="Times New Roman"/>
      <family val="1"/>
      <charset val="204"/>
    </font>
    <font>
      <sz val="10"/>
      <name val="Arial Cyr"/>
      <charset val="204"/>
    </font>
    <font>
      <sz val="10"/>
      <color theme="1"/>
      <name val="Calibri"/>
      <family val="2"/>
      <charset val="204"/>
      <scheme val="minor"/>
    </font>
    <font>
      <sz val="11"/>
      <color theme="1"/>
      <name val="Times New Roman"/>
      <family val="1"/>
      <charset val="204"/>
    </font>
    <font>
      <b/>
      <sz val="12"/>
      <name val="Times New Roman"/>
      <family val="1"/>
      <charset val="204"/>
    </font>
    <font>
      <sz val="12"/>
      <color rgb="FF000000"/>
      <name val="Times New Roman"/>
      <family val="1"/>
      <charset val="204"/>
    </font>
    <font>
      <b/>
      <sz val="14"/>
      <name val="Times New Roman"/>
      <family val="1"/>
      <charset val="204"/>
    </font>
    <font>
      <b/>
      <i/>
      <sz val="14"/>
      <name val="Times New Roman"/>
      <family val="1"/>
      <charset val="204"/>
    </font>
    <font>
      <sz val="12"/>
      <color rgb="FFFF0000"/>
      <name val="Times New Roman"/>
      <family val="1"/>
      <charset val="204"/>
    </font>
    <font>
      <b/>
      <sz val="12"/>
      <color rgb="FF000000"/>
      <name val="Times New Roman"/>
      <family val="1"/>
      <charset val="204"/>
    </font>
    <font>
      <i/>
      <sz val="12"/>
      <color rgb="FF000000"/>
      <name val="Times New Roman"/>
      <family val="1"/>
      <charset val="204"/>
    </font>
    <font>
      <sz val="11"/>
      <name val="Times New Roman"/>
      <family val="1"/>
      <charset val="204"/>
    </font>
    <font>
      <b/>
      <sz val="16"/>
      <name val="Times New Roman"/>
      <family val="1"/>
      <charset val="204"/>
    </font>
    <font>
      <u/>
      <sz val="12"/>
      <color indexed="8"/>
      <name val="Times New Roman"/>
      <family val="1"/>
      <charset val="204"/>
    </font>
    <font>
      <b/>
      <sz val="14"/>
      <color rgb="FF333333"/>
      <name val="Times New Roman"/>
      <family val="1"/>
      <charset val="204"/>
    </font>
    <font>
      <sz val="12"/>
      <color indexed="8"/>
      <name val="Times New Roman"/>
      <family val="1"/>
      <charset val="204"/>
    </font>
    <font>
      <i/>
      <sz val="16"/>
      <name val="Times New Roman"/>
      <family val="1"/>
      <charset val="204"/>
    </font>
    <font>
      <sz val="16"/>
      <name val="Times New Roman"/>
      <family val="1"/>
      <charset val="204"/>
    </font>
    <font>
      <i/>
      <sz val="16"/>
      <color theme="1"/>
      <name val="Times New Roman"/>
      <family val="1"/>
      <charset val="204"/>
    </font>
    <font>
      <b/>
      <i/>
      <sz val="12"/>
      <name val="Times New Roman"/>
      <family val="1"/>
      <charset val="204"/>
    </font>
    <font>
      <b/>
      <sz val="16"/>
      <color indexed="8"/>
      <name val="Times New Roman"/>
      <family val="1"/>
      <charset val="204"/>
    </font>
    <font>
      <sz val="16"/>
      <color rgb="FF000000"/>
      <name val="Times New Roman"/>
      <family val="1"/>
      <charset val="204"/>
    </font>
    <font>
      <sz val="16"/>
      <color theme="1"/>
      <name val="Calibri"/>
      <family val="2"/>
      <charset val="204"/>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5" fontId="10" fillId="0" borderId="0" applyFont="0" applyFill="0" applyBorder="0" applyAlignment="0" applyProtection="0"/>
    <xf numFmtId="0" fontId="11" fillId="0" borderId="0"/>
    <xf numFmtId="0" fontId="10" fillId="0" borderId="0"/>
  </cellStyleXfs>
  <cellXfs count="476">
    <xf numFmtId="0" fontId="0" fillId="0" borderId="0" xfId="0"/>
    <xf numFmtId="0" fontId="5" fillId="0" borderId="0" xfId="0" applyFont="1"/>
    <xf numFmtId="0" fontId="5" fillId="0" borderId="0" xfId="0" applyFont="1" applyAlignment="1">
      <alignment horizontal="right"/>
    </xf>
    <xf numFmtId="0" fontId="7"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0" fontId="7" fillId="0" borderId="2" xfId="0" applyFont="1" applyBorder="1"/>
    <xf numFmtId="49" fontId="7" fillId="0" borderId="2" xfId="0" applyNumberFormat="1" applyFont="1" applyBorder="1" applyAlignment="1">
      <alignment vertical="center"/>
    </xf>
    <xf numFmtId="164" fontId="5" fillId="2" borderId="1" xfId="0" applyNumberFormat="1" applyFont="1" applyFill="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2" fillId="0" borderId="0" xfId="0" applyFont="1"/>
    <xf numFmtId="0" fontId="9" fillId="0" borderId="0" xfId="0" applyFont="1" applyAlignment="1">
      <alignment vertical="center"/>
    </xf>
    <xf numFmtId="0" fontId="12" fillId="0" borderId="0" xfId="0" applyFont="1" applyAlignment="1">
      <alignment horizontal="right"/>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quotePrefix="1" applyFont="1" applyBorder="1" applyAlignment="1">
      <alignment vertical="center" wrapText="1"/>
    </xf>
    <xf numFmtId="164" fontId="6" fillId="2" borderId="15" xfId="0" applyNumberFormat="1" applyFont="1" applyFill="1" applyBorder="1" applyAlignment="1">
      <alignment horizontal="right" vertical="center"/>
    </xf>
    <xf numFmtId="164" fontId="6" fillId="0" borderId="15" xfId="0" applyNumberFormat="1" applyFont="1" applyBorder="1" applyAlignment="1">
      <alignment horizontal="right" vertical="center"/>
    </xf>
    <xf numFmtId="164" fontId="6" fillId="0" borderId="16" xfId="0" applyNumberFormat="1" applyFont="1" applyBorder="1" applyAlignment="1">
      <alignment horizontal="right" vertical="center"/>
    </xf>
    <xf numFmtId="49" fontId="8" fillId="0" borderId="17"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quotePrefix="1" applyFont="1" applyBorder="1" applyAlignment="1">
      <alignment vertical="center" wrapText="1"/>
    </xf>
    <xf numFmtId="164" fontId="5" fillId="2" borderId="18" xfId="0" applyNumberFormat="1" applyFont="1" applyFill="1" applyBorder="1" applyAlignment="1">
      <alignment horizontal="right" vertical="center"/>
    </xf>
    <xf numFmtId="164" fontId="5" fillId="0" borderId="18" xfId="0" applyNumberFormat="1" applyFont="1" applyBorder="1" applyAlignment="1">
      <alignment horizontal="right" vertical="center"/>
    </xf>
    <xf numFmtId="164" fontId="5" fillId="0" borderId="19" xfId="0" applyNumberFormat="1" applyFont="1" applyBorder="1" applyAlignment="1">
      <alignment horizontal="right" vertical="center"/>
    </xf>
    <xf numFmtId="0" fontId="5" fillId="0" borderId="1" xfId="0" quotePrefix="1" applyFont="1" applyBorder="1" applyAlignment="1">
      <alignment vertical="center" wrapText="1"/>
    </xf>
    <xf numFmtId="164" fontId="5" fillId="0" borderId="1"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5" fillId="0" borderId="12" xfId="0" quotePrefix="1" applyFont="1" applyBorder="1" applyAlignment="1">
      <alignment vertical="center" wrapText="1"/>
    </xf>
    <xf numFmtId="164" fontId="5" fillId="2" borderId="12" xfId="0" applyNumberFormat="1" applyFont="1" applyFill="1" applyBorder="1" applyAlignment="1">
      <alignment horizontal="right" vertical="center"/>
    </xf>
    <xf numFmtId="164" fontId="5" fillId="0" borderId="12" xfId="0" applyNumberFormat="1" applyFont="1" applyBorder="1" applyAlignment="1">
      <alignment horizontal="right" vertical="center"/>
    </xf>
    <xf numFmtId="164" fontId="5" fillId="0" borderId="13" xfId="0" applyNumberFormat="1" applyFont="1" applyBorder="1" applyAlignment="1">
      <alignment horizontal="right" vertical="center"/>
    </xf>
    <xf numFmtId="164" fontId="8" fillId="2" borderId="18" xfId="0" applyNumberFormat="1" applyFont="1" applyFill="1" applyBorder="1" applyAlignment="1">
      <alignment horizontal="right" vertical="center"/>
    </xf>
    <xf numFmtId="164" fontId="8" fillId="0" borderId="18" xfId="0" applyNumberFormat="1" applyFont="1" applyBorder="1" applyAlignment="1">
      <alignment horizontal="right" vertical="center"/>
    </xf>
    <xf numFmtId="164" fontId="8" fillId="0" borderId="19" xfId="0" applyNumberFormat="1" applyFont="1" applyBorder="1" applyAlignment="1">
      <alignment horizontal="right" vertical="center"/>
    </xf>
    <xf numFmtId="49" fontId="8"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quotePrefix="1" applyFont="1" applyBorder="1" applyAlignment="1">
      <alignment vertical="center" wrapText="1"/>
    </xf>
    <xf numFmtId="164" fontId="8" fillId="2" borderId="7" xfId="0" applyNumberFormat="1" applyFont="1" applyFill="1" applyBorder="1" applyAlignment="1">
      <alignment horizontal="right" vertical="center"/>
    </xf>
    <xf numFmtId="164" fontId="8" fillId="0" borderId="7" xfId="0" applyNumberFormat="1" applyFont="1" applyBorder="1" applyAlignment="1">
      <alignment horizontal="right" vertical="center"/>
    </xf>
    <xf numFmtId="164" fontId="8" fillId="0" borderId="8"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quotePrefix="1" applyFont="1" applyBorder="1" applyAlignment="1">
      <alignment vertical="center" wrapText="1"/>
    </xf>
    <xf numFmtId="0" fontId="8" fillId="0" borderId="17" xfId="0" applyFont="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vertical="center" wrapText="1"/>
    </xf>
    <xf numFmtId="49" fontId="7" fillId="0" borderId="9"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8" fillId="0" borderId="30" xfId="0" quotePrefix="1" applyFont="1" applyBorder="1" applyAlignment="1">
      <alignment vertical="center" wrapText="1"/>
    </xf>
    <xf numFmtId="0" fontId="5" fillId="0" borderId="5" xfId="0" quotePrefix="1" applyFont="1" applyBorder="1" applyAlignment="1">
      <alignment vertical="center" wrapText="1"/>
    </xf>
    <xf numFmtId="0" fontId="5" fillId="2" borderId="5" xfId="0" quotePrefix="1" applyFont="1" applyFill="1" applyBorder="1" applyAlignment="1">
      <alignment vertical="center" wrapText="1"/>
    </xf>
    <xf numFmtId="0" fontId="5" fillId="0" borderId="30" xfId="0" quotePrefix="1" applyFont="1" applyBorder="1" applyAlignment="1">
      <alignment vertical="center" wrapText="1"/>
    </xf>
    <xf numFmtId="0" fontId="14" fillId="0" borderId="0" xfId="0" applyFont="1" applyAlignment="1">
      <alignment vertical="center"/>
    </xf>
    <xf numFmtId="0" fontId="3" fillId="0" borderId="0" xfId="0" applyFont="1"/>
    <xf numFmtId="0" fontId="7" fillId="0" borderId="0" xfId="0" applyFont="1" applyAlignment="1">
      <alignment horizontal="right" vertical="center"/>
    </xf>
    <xf numFmtId="0" fontId="5" fillId="0" borderId="0" xfId="0" applyFont="1" applyAlignment="1">
      <alignment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9" xfId="0" applyFont="1" applyBorder="1" applyAlignment="1">
      <alignment horizontal="center" vertical="center" wrapText="1"/>
    </xf>
    <xf numFmtId="49" fontId="7" fillId="0" borderId="1" xfId="0"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3" fontId="16" fillId="0" borderId="0" xfId="0" applyNumberFormat="1" applyFont="1" applyAlignment="1">
      <alignment horizontal="left" vertical="center"/>
    </xf>
    <xf numFmtId="2" fontId="15" fillId="0" borderId="0" xfId="0" applyNumberFormat="1" applyFont="1" applyAlignment="1">
      <alignment horizontal="left" vertical="center"/>
    </xf>
    <xf numFmtId="0" fontId="15" fillId="0" borderId="0" xfId="0" applyFont="1" applyAlignment="1">
      <alignment vertical="center"/>
    </xf>
    <xf numFmtId="0" fontId="5" fillId="0" borderId="33" xfId="0" applyFont="1" applyBorder="1" applyAlignment="1">
      <alignment horizontal="center" vertical="center" wrapText="1"/>
    </xf>
    <xf numFmtId="0" fontId="6" fillId="0" borderId="32" xfId="0" quotePrefix="1" applyFont="1" applyBorder="1" applyAlignment="1">
      <alignment vertical="center" wrapText="1"/>
    </xf>
    <xf numFmtId="0" fontId="5" fillId="0" borderId="23" xfId="0" quotePrefix="1" applyFont="1" applyBorder="1" applyAlignment="1">
      <alignment vertical="center" wrapText="1"/>
    </xf>
    <xf numFmtId="0" fontId="8" fillId="0" borderId="31" xfId="0" quotePrefix="1" applyFont="1" applyBorder="1" applyAlignment="1">
      <alignment vertical="center" wrapText="1"/>
    </xf>
    <xf numFmtId="0" fontId="5" fillId="2" borderId="30" xfId="0" quotePrefix="1" applyFont="1" applyFill="1" applyBorder="1" applyAlignment="1">
      <alignment vertical="center" wrapText="1"/>
    </xf>
    <xf numFmtId="0" fontId="7" fillId="0" borderId="5" xfId="0" applyFont="1" applyBorder="1" applyAlignment="1">
      <alignment vertical="center" wrapText="1"/>
    </xf>
    <xf numFmtId="0" fontId="5" fillId="2" borderId="1" xfId="0" quotePrefix="1" applyFont="1" applyFill="1" applyBorder="1" applyAlignment="1">
      <alignment vertical="center" wrapText="1"/>
    </xf>
    <xf numFmtId="0" fontId="5" fillId="2" borderId="3" xfId="0" quotePrefix="1" applyFont="1" applyFill="1" applyBorder="1" applyAlignment="1">
      <alignment vertical="center" wrapText="1"/>
    </xf>
    <xf numFmtId="0" fontId="7" fillId="0" borderId="1" xfId="0" applyFont="1" applyBorder="1" applyAlignment="1">
      <alignment vertical="center" wrapText="1"/>
    </xf>
    <xf numFmtId="49" fontId="7" fillId="0" borderId="0" xfId="0" applyNumberFormat="1" applyFont="1" applyAlignment="1">
      <alignment horizontal="right" vertical="center"/>
    </xf>
    <xf numFmtId="0" fontId="1" fillId="0" borderId="0" xfId="0" applyFont="1"/>
    <xf numFmtId="0" fontId="8" fillId="0" borderId="0" xfId="0" applyFont="1"/>
    <xf numFmtId="0" fontId="6" fillId="0" borderId="0" xfId="0" applyFont="1"/>
    <xf numFmtId="0" fontId="5" fillId="0" borderId="27" xfId="0" quotePrefix="1" applyFont="1" applyBorder="1" applyAlignment="1">
      <alignment vertical="center" wrapText="1"/>
    </xf>
    <xf numFmtId="0" fontId="5" fillId="0" borderId="20" xfId="0" applyFont="1" applyBorder="1" applyAlignment="1">
      <alignment horizontal="center" vertical="center" wrapText="1"/>
    </xf>
    <xf numFmtId="0" fontId="5" fillId="0" borderId="21" xfId="0" quotePrefix="1" applyFont="1" applyBorder="1" applyAlignment="1">
      <alignment vertical="center" wrapText="1"/>
    </xf>
    <xf numFmtId="164" fontId="5" fillId="0" borderId="21" xfId="0" applyNumberFormat="1" applyFont="1" applyBorder="1" applyAlignment="1">
      <alignment horizontal="right" vertical="center"/>
    </xf>
    <xf numFmtId="0" fontId="5" fillId="0" borderId="35" xfId="0" quotePrefix="1" applyFont="1" applyBorder="1" applyAlignment="1">
      <alignment vertical="center" wrapText="1"/>
    </xf>
    <xf numFmtId="164" fontId="5" fillId="2" borderId="21" xfId="0" applyNumberFormat="1" applyFont="1" applyFill="1" applyBorder="1" applyAlignment="1">
      <alignment horizontal="right" vertical="center"/>
    </xf>
    <xf numFmtId="164" fontId="5" fillId="0" borderId="22" xfId="0" applyNumberFormat="1" applyFont="1" applyBorder="1" applyAlignment="1">
      <alignment horizontal="right" vertical="center"/>
    </xf>
    <xf numFmtId="0" fontId="7" fillId="2" borderId="1" xfId="0" quotePrefix="1" applyFont="1" applyFill="1" applyBorder="1" applyAlignment="1">
      <alignment vertical="center" wrapText="1"/>
    </xf>
    <xf numFmtId="49" fontId="5" fillId="0" borderId="1" xfId="0" applyNumberFormat="1" applyFont="1" applyBorder="1" applyAlignment="1">
      <alignment horizontal="center" vertical="center" wrapText="1"/>
    </xf>
    <xf numFmtId="49" fontId="5" fillId="0" borderId="1" xfId="0" quotePrefix="1" applyNumberFormat="1" applyFont="1" applyBorder="1" applyAlignment="1">
      <alignment vertical="center" wrapText="1"/>
    </xf>
    <xf numFmtId="0" fontId="7" fillId="0" borderId="1" xfId="0" quotePrefix="1" applyFont="1" applyBorder="1" applyAlignment="1">
      <alignment vertical="center" wrapText="1"/>
    </xf>
    <xf numFmtId="49" fontId="5" fillId="0" borderId="2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33" xfId="0" quotePrefix="1" applyFont="1" applyBorder="1" applyAlignment="1">
      <alignment vertical="center" wrapText="1"/>
    </xf>
    <xf numFmtId="164" fontId="5" fillId="0" borderId="27" xfId="0" applyNumberFormat="1" applyFont="1" applyBorder="1" applyAlignment="1">
      <alignment horizontal="right" vertical="center"/>
    </xf>
    <xf numFmtId="164" fontId="5" fillId="0" borderId="28" xfId="0" applyNumberFormat="1" applyFont="1" applyBorder="1" applyAlignment="1">
      <alignment horizontal="right" vertical="center"/>
    </xf>
    <xf numFmtId="0" fontId="5" fillId="2" borderId="26" xfId="0" applyFont="1" applyFill="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7" xfId="0" quotePrefix="1" applyNumberFormat="1" applyFont="1" applyBorder="1" applyAlignment="1">
      <alignment vertical="center" wrapText="1"/>
    </xf>
    <xf numFmtId="0" fontId="7" fillId="2" borderId="12" xfId="0" quotePrefix="1" applyFont="1" applyFill="1" applyBorder="1" applyAlignment="1">
      <alignment vertical="center" wrapText="1"/>
    </xf>
    <xf numFmtId="0" fontId="5" fillId="2" borderId="18" xfId="0" quotePrefix="1" applyFont="1" applyFill="1" applyBorder="1" applyAlignment="1">
      <alignment vertical="center" wrapText="1"/>
    </xf>
    <xf numFmtId="49" fontId="5" fillId="0" borderId="12" xfId="0" quotePrefix="1" applyNumberFormat="1" applyFont="1" applyBorder="1" applyAlignment="1">
      <alignmen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4" xfId="0" applyFont="1" applyFill="1" applyBorder="1" applyAlignment="1">
      <alignment vertical="center" wrapText="1"/>
    </xf>
    <xf numFmtId="164" fontId="6" fillId="2" borderId="25" xfId="0" applyNumberFormat="1" applyFont="1" applyFill="1" applyBorder="1" applyAlignment="1">
      <alignment horizontal="right" vertical="center"/>
    </xf>
    <xf numFmtId="164" fontId="6" fillId="2" borderId="29" xfId="0" applyNumberFormat="1" applyFont="1" applyFill="1" applyBorder="1" applyAlignment="1">
      <alignment horizontal="right"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7" xfId="0" applyFont="1" applyBorder="1" applyAlignment="1">
      <alignment horizontal="left" vertical="center" wrapText="1"/>
    </xf>
    <xf numFmtId="164" fontId="7" fillId="0" borderId="1" xfId="0" applyNumberFormat="1" applyFont="1" applyBorder="1" applyAlignment="1">
      <alignment horizontal="right" vertical="center"/>
    </xf>
    <xf numFmtId="164" fontId="7" fillId="2" borderId="1" xfId="0" applyNumberFormat="1" applyFont="1" applyFill="1" applyBorder="1" applyAlignment="1">
      <alignment horizontal="right" vertical="center"/>
    </xf>
    <xf numFmtId="164" fontId="7" fillId="2" borderId="18" xfId="0" applyNumberFormat="1" applyFont="1" applyFill="1" applyBorder="1" applyAlignment="1">
      <alignment horizontal="right" vertical="center"/>
    </xf>
    <xf numFmtId="164" fontId="7" fillId="0" borderId="10" xfId="0" applyNumberFormat="1" applyFont="1" applyBorder="1" applyAlignment="1">
      <alignment horizontal="right" vertical="center"/>
    </xf>
    <xf numFmtId="164" fontId="7" fillId="0" borderId="12" xfId="0" applyNumberFormat="1" applyFont="1" applyBorder="1" applyAlignment="1">
      <alignment horizontal="right" vertical="center"/>
    </xf>
    <xf numFmtId="0" fontId="5" fillId="2" borderId="20" xfId="0" applyFont="1" applyFill="1" applyBorder="1" applyAlignment="1">
      <alignment horizontal="center" vertical="center" wrapText="1"/>
    </xf>
    <xf numFmtId="0" fontId="5" fillId="2" borderId="12" xfId="0" quotePrefix="1"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2" xfId="0" quotePrefix="1" applyFont="1" applyFill="1" applyBorder="1" applyAlignment="1">
      <alignment vertical="center" wrapText="1"/>
    </xf>
    <xf numFmtId="0" fontId="6" fillId="2" borderId="15" xfId="0" quotePrefix="1" applyFont="1" applyFill="1" applyBorder="1" applyAlignment="1">
      <alignment vertical="center" wrapText="1"/>
    </xf>
    <xf numFmtId="164" fontId="6" fillId="2" borderId="16" xfId="0" applyNumberFormat="1" applyFont="1" applyFill="1" applyBorder="1" applyAlignment="1">
      <alignment horizontal="right"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1" xfId="0" quotePrefix="1" applyFont="1" applyFill="1" applyBorder="1" applyAlignment="1">
      <alignment vertical="center" wrapText="1"/>
    </xf>
    <xf numFmtId="164" fontId="5" fillId="2" borderId="1" xfId="0" applyNumberFormat="1" applyFont="1" applyFill="1" applyBorder="1" applyAlignment="1">
      <alignment vertical="center"/>
    </xf>
    <xf numFmtId="164" fontId="5" fillId="2" borderId="12" xfId="0" applyNumberFormat="1" applyFont="1" applyFill="1" applyBorder="1" applyAlignment="1">
      <alignment vertical="center"/>
    </xf>
    <xf numFmtId="164" fontId="8" fillId="2" borderId="18" xfId="0" applyNumberFormat="1" applyFont="1" applyFill="1" applyBorder="1" applyAlignment="1">
      <alignment vertical="center"/>
    </xf>
    <xf numFmtId="164" fontId="5" fillId="2" borderId="18" xfId="0" applyNumberFormat="1" applyFont="1" applyFill="1" applyBorder="1" applyAlignment="1">
      <alignment vertical="center"/>
    </xf>
    <xf numFmtId="164" fontId="5" fillId="2" borderId="21" xfId="0" applyNumberFormat="1" applyFont="1" applyFill="1" applyBorder="1" applyAlignment="1">
      <alignment vertical="center"/>
    </xf>
    <xf numFmtId="0" fontId="5" fillId="2" borderId="0" xfId="0" applyFont="1" applyFill="1" applyAlignment="1">
      <alignment horizontal="center" vertical="center"/>
    </xf>
    <xf numFmtId="0" fontId="5" fillId="2" borderId="0" xfId="0" applyFont="1" applyFill="1"/>
    <xf numFmtId="0" fontId="5" fillId="2" borderId="0" xfId="0" applyFont="1" applyFill="1" applyAlignment="1">
      <alignment horizontal="right"/>
    </xf>
    <xf numFmtId="0" fontId="4" fillId="2" borderId="0" xfId="0" quotePrefix="1" applyFont="1" applyFill="1" applyAlignment="1">
      <alignment horizontal="center" vertical="center"/>
    </xf>
    <xf numFmtId="0" fontId="5" fillId="2" borderId="12" xfId="0" applyFont="1" applyFill="1" applyBorder="1" applyAlignment="1">
      <alignment horizontal="right" vertical="center" wrapText="1"/>
    </xf>
    <xf numFmtId="0" fontId="5" fillId="2" borderId="13" xfId="0"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164" fontId="6" fillId="2" borderId="15" xfId="0" applyNumberFormat="1" applyFont="1" applyFill="1" applyBorder="1" applyAlignment="1">
      <alignment horizontal="right" vertical="center" wrapText="1"/>
    </xf>
    <xf numFmtId="164" fontId="6" fillId="2" borderId="16"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8" xfId="0" quotePrefix="1" applyFont="1" applyFill="1" applyBorder="1" applyAlignment="1">
      <alignment vertical="center" wrapText="1"/>
    </xf>
    <xf numFmtId="164" fontId="8" fillId="2" borderId="18" xfId="0" applyNumberFormat="1" applyFont="1" applyFill="1" applyBorder="1" applyAlignment="1">
      <alignment horizontal="center" vertical="center" wrapText="1"/>
    </xf>
    <xf numFmtId="164" fontId="8" fillId="2" borderId="18" xfId="0" applyNumberFormat="1" applyFont="1" applyFill="1" applyBorder="1" applyAlignment="1">
      <alignment horizontal="right" vertical="center" wrapText="1"/>
    </xf>
    <xf numFmtId="164" fontId="8" fillId="2" borderId="19"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164" fontId="6" fillId="2" borderId="15" xfId="0" applyNumberFormat="1" applyFont="1" applyFill="1" applyBorder="1" applyAlignment="1">
      <alignment vertical="center"/>
    </xf>
    <xf numFmtId="164" fontId="6" fillId="2" borderId="16" xfId="0" applyNumberFormat="1" applyFont="1" applyFill="1" applyBorder="1" applyAlignment="1">
      <alignment vertical="center"/>
    </xf>
    <xf numFmtId="164" fontId="8" fillId="2" borderId="19" xfId="0" applyNumberFormat="1" applyFont="1" applyFill="1" applyBorder="1" applyAlignment="1">
      <alignment vertical="center"/>
    </xf>
    <xf numFmtId="164" fontId="5" fillId="2" borderId="10" xfId="0" applyNumberFormat="1" applyFont="1" applyFill="1" applyBorder="1" applyAlignment="1">
      <alignment vertical="center"/>
    </xf>
    <xf numFmtId="164" fontId="5" fillId="2" borderId="13" xfId="0" applyNumberFormat="1" applyFont="1" applyFill="1" applyBorder="1" applyAlignment="1">
      <alignment vertical="center"/>
    </xf>
    <xf numFmtId="164" fontId="5" fillId="2" borderId="22" xfId="0" applyNumberFormat="1" applyFont="1" applyFill="1" applyBorder="1" applyAlignment="1">
      <alignmen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49" fontId="5" fillId="2" borderId="25" xfId="0" applyNumberFormat="1" applyFont="1" applyFill="1" applyBorder="1" applyAlignment="1">
      <alignment horizontal="center" vertical="center" wrapText="1"/>
    </xf>
    <xf numFmtId="0" fontId="5" fillId="2" borderId="25" xfId="0" quotePrefix="1" applyFont="1" applyFill="1" applyBorder="1" applyAlignment="1">
      <alignment vertical="center" wrapText="1"/>
    </xf>
    <xf numFmtId="0" fontId="6" fillId="2" borderId="25" xfId="0" quotePrefix="1" applyFont="1" applyFill="1" applyBorder="1" applyAlignment="1">
      <alignment vertical="center" wrapText="1"/>
    </xf>
    <xf numFmtId="164" fontId="6" fillId="2" borderId="25" xfId="0" applyNumberFormat="1" applyFont="1" applyFill="1" applyBorder="1" applyAlignment="1">
      <alignment vertical="center"/>
    </xf>
    <xf numFmtId="164" fontId="6" fillId="2" borderId="29" xfId="0" applyNumberFormat="1" applyFont="1" applyFill="1" applyBorder="1" applyAlignment="1">
      <alignment vertical="center"/>
    </xf>
    <xf numFmtId="3" fontId="5" fillId="2" borderId="1" xfId="0" applyNumberFormat="1" applyFont="1" applyFill="1" applyBorder="1" applyAlignment="1">
      <alignment vertical="center"/>
    </xf>
    <xf numFmtId="0" fontId="6" fillId="2" borderId="15" xfId="0" applyFont="1" applyFill="1" applyBorder="1" applyAlignment="1">
      <alignment vertical="center" wrapText="1"/>
    </xf>
    <xf numFmtId="164" fontId="6" fillId="2" borderId="0" xfId="0" applyNumberFormat="1" applyFont="1" applyFill="1" applyAlignment="1">
      <alignmen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3" fontId="16" fillId="2" borderId="0" xfId="0" applyNumberFormat="1" applyFont="1" applyFill="1" applyAlignment="1">
      <alignment horizontal="left" vertical="center"/>
    </xf>
    <xf numFmtId="2" fontId="15" fillId="2" borderId="0" xfId="0" applyNumberFormat="1" applyFont="1" applyFill="1" applyAlignment="1">
      <alignment horizontal="left" vertical="center"/>
    </xf>
    <xf numFmtId="166" fontId="17" fillId="2" borderId="0" xfId="0" applyNumberFormat="1" applyFont="1" applyFill="1"/>
    <xf numFmtId="164" fontId="5" fillId="2" borderId="0" xfId="0" applyNumberFormat="1" applyFont="1" applyFill="1"/>
    <xf numFmtId="49" fontId="7" fillId="0" borderId="23"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23" xfId="0" applyFont="1" applyBorder="1" applyAlignment="1">
      <alignment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0" xfId="0" applyNumberFormat="1" applyFont="1" applyFill="1" applyAlignment="1">
      <alignment horizontal="right"/>
    </xf>
    <xf numFmtId="164" fontId="7" fillId="2" borderId="19" xfId="0" applyNumberFormat="1" applyFont="1" applyFill="1" applyBorder="1" applyAlignment="1">
      <alignment horizontal="right"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5" xfId="0" applyFont="1" applyBorder="1" applyAlignment="1">
      <alignment horizontal="left" vertical="center" wrapText="1"/>
    </xf>
    <xf numFmtId="0" fontId="6" fillId="0" borderId="25" xfId="0" quotePrefix="1" applyFont="1" applyBorder="1" applyAlignment="1">
      <alignment vertical="center" wrapText="1"/>
    </xf>
    <xf numFmtId="164" fontId="13" fillId="2" borderId="25" xfId="0" applyNumberFormat="1" applyFont="1" applyFill="1" applyBorder="1" applyAlignment="1">
      <alignment horizontal="right" vertical="center"/>
    </xf>
    <xf numFmtId="164" fontId="13" fillId="2" borderId="29" xfId="0" applyNumberFormat="1" applyFont="1" applyFill="1" applyBorder="1" applyAlignment="1">
      <alignment horizontal="right" vertical="center"/>
    </xf>
    <xf numFmtId="49" fontId="5" fillId="0" borderId="9" xfId="0" applyNumberFormat="1" applyFont="1" applyBorder="1" applyAlignment="1">
      <alignment horizontal="center" vertical="center" wrapText="1"/>
    </xf>
    <xf numFmtId="49" fontId="5" fillId="0" borderId="1" xfId="0" quotePrefix="1" applyNumberFormat="1" applyFont="1" applyBorder="1" applyAlignment="1">
      <alignment vertical="top"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18" xfId="0" applyNumberFormat="1" applyFont="1" applyBorder="1" applyAlignment="1">
      <alignment horizontal="center" vertical="center" wrapText="1"/>
    </xf>
    <xf numFmtId="0" fontId="7" fillId="0" borderId="2" xfId="0" applyFont="1" applyBorder="1" applyAlignment="1">
      <alignment horizontal="left"/>
    </xf>
    <xf numFmtId="49" fontId="7" fillId="0" borderId="4" xfId="0" applyNumberFormat="1" applyFont="1" applyBorder="1" applyAlignment="1">
      <alignment vertical="center"/>
    </xf>
    <xf numFmtId="0" fontId="20" fillId="0" borderId="0" xfId="0" applyFont="1"/>
    <xf numFmtId="0" fontId="20" fillId="0" borderId="0" xfId="0" applyFont="1" applyAlignment="1">
      <alignment horizontal="center" vertical="center"/>
    </xf>
    <xf numFmtId="49" fontId="20" fillId="0" borderId="0" xfId="0" applyNumberFormat="1" applyFont="1" applyAlignment="1">
      <alignment horizontal="center" vertical="center"/>
    </xf>
    <xf numFmtId="0" fontId="9" fillId="0" borderId="0" xfId="0" applyFont="1"/>
    <xf numFmtId="0" fontId="20" fillId="0" borderId="0" xfId="0" applyFont="1" applyAlignment="1">
      <alignment vertical="center"/>
    </xf>
    <xf numFmtId="0" fontId="7" fillId="0" borderId="0" xfId="0" applyFont="1"/>
    <xf numFmtId="9" fontId="7" fillId="0" borderId="0" xfId="0" applyNumberFormat="1" applyFont="1"/>
    <xf numFmtId="9" fontId="20" fillId="0" borderId="0" xfId="0" applyNumberFormat="1" applyFont="1" applyAlignment="1">
      <alignment horizontal="right" vertical="center"/>
    </xf>
    <xf numFmtId="0" fontId="7" fillId="0" borderId="4" xfId="0" applyFont="1" applyBorder="1"/>
    <xf numFmtId="9" fontId="7" fillId="0" borderId="0" xfId="0" applyNumberFormat="1" applyFont="1" applyAlignment="1">
      <alignment vertical="center"/>
    </xf>
    <xf numFmtId="0" fontId="15" fillId="0" borderId="0" xfId="0" applyFont="1" applyAlignment="1">
      <alignment horizontal="center" vertical="center" wrapText="1"/>
    </xf>
    <xf numFmtId="49" fontId="15" fillId="0" borderId="0" xfId="0" applyNumberFormat="1" applyFont="1" applyAlignment="1">
      <alignment horizontal="center" vertical="center" wrapText="1"/>
    </xf>
    <xf numFmtId="9" fontId="7" fillId="0" borderId="0" xfId="0" applyNumberFormat="1" applyFont="1" applyAlignment="1">
      <alignment horizontal="right" vertical="center" wrapText="1"/>
    </xf>
    <xf numFmtId="49" fontId="7" fillId="0" borderId="38"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0" fontId="13" fillId="0" borderId="0" xfId="0" applyFont="1"/>
    <xf numFmtId="49" fontId="21" fillId="0" borderId="38"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32" xfId="0" applyNumberFormat="1" applyFont="1" applyBorder="1" applyAlignment="1">
      <alignment horizontal="center" vertical="center"/>
    </xf>
    <xf numFmtId="0" fontId="21" fillId="0" borderId="15" xfId="0" applyFont="1" applyBorder="1" applyAlignment="1">
      <alignment vertical="center" wrapText="1"/>
    </xf>
    <xf numFmtId="0" fontId="21" fillId="3" borderId="15" xfId="0" applyFont="1" applyFill="1" applyBorder="1" applyAlignment="1">
      <alignment horizontal="center" vertical="center" wrapText="1"/>
    </xf>
    <xf numFmtId="49" fontId="21" fillId="3" borderId="15" xfId="0" applyNumberFormat="1" applyFont="1" applyFill="1" applyBorder="1" applyAlignment="1">
      <alignment horizontal="center" vertical="center" wrapText="1"/>
    </xf>
    <xf numFmtId="3" fontId="21" fillId="3" borderId="15" xfId="0" applyNumberFormat="1" applyFont="1" applyFill="1" applyBorder="1" applyAlignment="1">
      <alignment horizontal="right" vertical="center" wrapText="1"/>
    </xf>
    <xf numFmtId="3" fontId="21" fillId="3" borderId="32" xfId="0" applyNumberFormat="1" applyFont="1" applyFill="1" applyBorder="1" applyAlignment="1">
      <alignment horizontal="right" vertical="center" wrapText="1"/>
    </xf>
    <xf numFmtId="167" fontId="21" fillId="2" borderId="32" xfId="0" applyNumberFormat="1" applyFont="1" applyFill="1" applyBorder="1" applyAlignment="1">
      <alignment horizontal="right" vertical="center" wrapText="1"/>
    </xf>
    <xf numFmtId="9" fontId="21" fillId="3" borderId="16" xfId="0" applyNumberFormat="1" applyFont="1" applyFill="1" applyBorder="1" applyAlignment="1">
      <alignment horizontal="right" vertical="center" wrapText="1"/>
    </xf>
    <xf numFmtId="49" fontId="25" fillId="0" borderId="26" xfId="0" applyNumberFormat="1" applyFont="1" applyBorder="1" applyAlignment="1">
      <alignment horizontal="center" vertical="center"/>
    </xf>
    <xf numFmtId="49" fontId="25" fillId="0" borderId="27" xfId="0" applyNumberFormat="1" applyFont="1" applyBorder="1" applyAlignment="1">
      <alignment horizontal="center" vertical="center"/>
    </xf>
    <xf numFmtId="0" fontId="25" fillId="0" borderId="27" xfId="0" applyFont="1" applyBorder="1" applyAlignment="1">
      <alignment vertical="center" wrapText="1"/>
    </xf>
    <xf numFmtId="0" fontId="21" fillId="3" borderId="27" xfId="0" applyFont="1" applyFill="1" applyBorder="1" applyAlignment="1">
      <alignment horizontal="center" vertical="center" wrapText="1"/>
    </xf>
    <xf numFmtId="49" fontId="21" fillId="3" borderId="27" xfId="0" applyNumberFormat="1" applyFont="1" applyFill="1" applyBorder="1" applyAlignment="1">
      <alignment horizontal="center" vertical="center" wrapText="1"/>
    </xf>
    <xf numFmtId="3" fontId="25" fillId="3" borderId="27" xfId="0" applyNumberFormat="1" applyFont="1" applyFill="1" applyBorder="1" applyAlignment="1">
      <alignment horizontal="right" vertical="center" wrapText="1"/>
    </xf>
    <xf numFmtId="3" fontId="25" fillId="3" borderId="33" xfId="0" applyNumberFormat="1" applyFont="1" applyFill="1" applyBorder="1" applyAlignment="1">
      <alignment horizontal="right" vertical="center" wrapText="1"/>
    </xf>
    <xf numFmtId="167" fontId="25" fillId="0" borderId="33" xfId="1" applyNumberFormat="1" applyFont="1" applyFill="1" applyBorder="1" applyAlignment="1">
      <alignment horizontal="right" vertical="center" wrapText="1"/>
    </xf>
    <xf numFmtId="9" fontId="25" fillId="3" borderId="28" xfId="0" applyNumberFormat="1" applyFont="1" applyFill="1" applyBorder="1" applyAlignment="1">
      <alignment horizontal="right" vertical="center" wrapText="1"/>
    </xf>
    <xf numFmtId="49" fontId="26" fillId="0" borderId="9" xfId="0" applyNumberFormat="1" applyFont="1" applyBorder="1" applyAlignment="1">
      <alignment horizontal="center" vertical="center"/>
    </xf>
    <xf numFmtId="49" fontId="26" fillId="0" borderId="1" xfId="0" applyNumberFormat="1" applyFont="1" applyBorder="1" applyAlignment="1">
      <alignment horizontal="center" vertical="center"/>
    </xf>
    <xf numFmtId="0" fontId="26" fillId="0" borderId="1" xfId="0" applyFont="1" applyBorder="1" applyAlignment="1">
      <alignment vertical="center" wrapText="1"/>
    </xf>
    <xf numFmtId="0" fontId="26" fillId="3" borderId="1" xfId="0" applyFont="1" applyFill="1" applyBorder="1" applyAlignment="1">
      <alignment horizontal="left" vertical="center" wrapText="1"/>
    </xf>
    <xf numFmtId="49" fontId="26" fillId="0" borderId="1" xfId="0" applyNumberFormat="1" applyFont="1" applyBorder="1" applyAlignment="1">
      <alignment horizontal="center" vertical="center" wrapText="1"/>
    </xf>
    <xf numFmtId="3" fontId="26" fillId="0" borderId="1" xfId="0" applyNumberFormat="1" applyFont="1" applyBorder="1" applyAlignment="1">
      <alignment horizontal="right" vertical="center" wrapText="1"/>
    </xf>
    <xf numFmtId="167" fontId="26" fillId="0" borderId="1" xfId="1" applyNumberFormat="1" applyFont="1" applyFill="1" applyBorder="1" applyAlignment="1">
      <alignment horizontal="right" vertical="center" wrapText="1"/>
    </xf>
    <xf numFmtId="9" fontId="26" fillId="0" borderId="10" xfId="0" applyNumberFormat="1" applyFont="1" applyBorder="1" applyAlignment="1">
      <alignment horizontal="right"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49" fontId="3" fillId="2" borderId="9"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3" fillId="2" borderId="27" xfId="0" quotePrefix="1" applyFont="1" applyFill="1" applyBorder="1" applyAlignment="1">
      <alignment vertical="center" wrapText="1"/>
    </xf>
    <xf numFmtId="0" fontId="26" fillId="3" borderId="27" xfId="0" applyFont="1" applyFill="1" applyBorder="1" applyAlignment="1">
      <alignment horizontal="left" vertical="center" wrapText="1"/>
    </xf>
    <xf numFmtId="49" fontId="26" fillId="0" borderId="27" xfId="0" applyNumberFormat="1" applyFont="1" applyBorder="1" applyAlignment="1">
      <alignment horizontal="center" vertical="center" wrapText="1"/>
    </xf>
    <xf numFmtId="3" fontId="26" fillId="0" borderId="27" xfId="0" applyNumberFormat="1" applyFont="1" applyBorder="1" applyAlignment="1">
      <alignment horizontal="right" vertical="center" wrapText="1"/>
    </xf>
    <xf numFmtId="167" fontId="26" fillId="0" borderId="27" xfId="1" applyNumberFormat="1" applyFont="1" applyFill="1" applyBorder="1" applyAlignment="1">
      <alignment horizontal="right" vertical="center" wrapText="1"/>
    </xf>
    <xf numFmtId="9" fontId="26" fillId="0" borderId="28" xfId="0" applyNumberFormat="1" applyFont="1" applyBorder="1" applyAlignment="1">
      <alignment horizontal="righ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5" xfId="0" quotePrefix="1" applyFont="1" applyFill="1" applyBorder="1" applyAlignment="1">
      <alignment vertical="center" wrapText="1"/>
    </xf>
    <xf numFmtId="0" fontId="26" fillId="3" borderId="15" xfId="0" applyFont="1" applyFill="1" applyBorder="1" applyAlignment="1">
      <alignment horizontal="left" vertical="center" wrapText="1"/>
    </xf>
    <xf numFmtId="49" fontId="26" fillId="0" borderId="15" xfId="0" applyNumberFormat="1" applyFont="1" applyBorder="1" applyAlignment="1">
      <alignment horizontal="center" vertical="center" wrapText="1"/>
    </xf>
    <xf numFmtId="3" fontId="26" fillId="0" borderId="15" xfId="0" applyNumberFormat="1" applyFont="1" applyBorder="1" applyAlignment="1">
      <alignment horizontal="right" vertical="center" wrapText="1"/>
    </xf>
    <xf numFmtId="167" fontId="21" fillId="0" borderId="15" xfId="1" applyNumberFormat="1" applyFont="1" applyFill="1" applyBorder="1" applyAlignment="1">
      <alignment horizontal="right" vertical="center" wrapText="1"/>
    </xf>
    <xf numFmtId="9" fontId="26" fillId="0" borderId="16" xfId="0" applyNumberFormat="1" applyFont="1" applyBorder="1" applyAlignment="1">
      <alignment horizontal="right" vertical="center" wrapText="1"/>
    </xf>
    <xf numFmtId="0" fontId="27" fillId="2" borderId="17"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18" xfId="0" quotePrefix="1" applyFont="1" applyFill="1" applyBorder="1" applyAlignment="1">
      <alignment vertical="center" wrapText="1"/>
    </xf>
    <xf numFmtId="0" fontId="26" fillId="3" borderId="18" xfId="0" applyFont="1" applyFill="1" applyBorder="1" applyAlignment="1">
      <alignment horizontal="left" vertical="center" wrapText="1"/>
    </xf>
    <xf numFmtId="49" fontId="26" fillId="0" borderId="18" xfId="0" applyNumberFormat="1" applyFont="1" applyBorder="1" applyAlignment="1">
      <alignment horizontal="center" vertical="center" wrapText="1"/>
    </xf>
    <xf numFmtId="3" fontId="26" fillId="0" borderId="18" xfId="0" applyNumberFormat="1" applyFont="1" applyBorder="1" applyAlignment="1">
      <alignment horizontal="right" vertical="center" wrapText="1"/>
    </xf>
    <xf numFmtId="167" fontId="25" fillId="0" borderId="18" xfId="1" applyNumberFormat="1" applyFont="1" applyFill="1" applyBorder="1" applyAlignment="1">
      <alignment horizontal="right" vertical="center" wrapText="1"/>
    </xf>
    <xf numFmtId="9" fontId="26" fillId="0" borderId="19" xfId="0" applyNumberFormat="1" applyFont="1" applyBorder="1" applyAlignment="1">
      <alignment horizontal="righ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quotePrefix="1" applyFont="1" applyFill="1" applyBorder="1" applyAlignment="1">
      <alignment vertical="center" wrapText="1"/>
    </xf>
    <xf numFmtId="0" fontId="26" fillId="3" borderId="12" xfId="0" applyFont="1" applyFill="1" applyBorder="1" applyAlignment="1">
      <alignment horizontal="left" vertical="center" wrapText="1"/>
    </xf>
    <xf numFmtId="0" fontId="25" fillId="3" borderId="18" xfId="0" applyFont="1" applyFill="1" applyBorder="1" applyAlignment="1">
      <alignment horizontal="left" vertical="center" wrapText="1"/>
    </xf>
    <xf numFmtId="49" fontId="25" fillId="0" borderId="18" xfId="0" applyNumberFormat="1" applyFont="1" applyBorder="1" applyAlignment="1">
      <alignment horizontal="center" vertical="center" wrapText="1"/>
    </xf>
    <xf numFmtId="3" fontId="25" fillId="0" borderId="18" xfId="0" applyNumberFormat="1" applyFont="1" applyBorder="1" applyAlignment="1">
      <alignment horizontal="right" vertical="center" wrapText="1"/>
    </xf>
    <xf numFmtId="9" fontId="25" fillId="0" borderId="19" xfId="0" applyNumberFormat="1" applyFont="1" applyBorder="1" applyAlignment="1">
      <alignment horizontal="right" vertical="center" wrapText="1"/>
    </xf>
    <xf numFmtId="0" fontId="25" fillId="3" borderId="1" xfId="0" applyFont="1" applyFill="1" applyBorder="1" applyAlignment="1">
      <alignment horizontal="left" vertical="center" wrapText="1"/>
    </xf>
    <xf numFmtId="49" fontId="25" fillId="0" borderId="1" xfId="0" applyNumberFormat="1" applyFont="1" applyBorder="1" applyAlignment="1">
      <alignment horizontal="center" vertical="center" wrapText="1"/>
    </xf>
    <xf numFmtId="3" fontId="25" fillId="0" borderId="1" xfId="0" applyNumberFormat="1" applyFont="1" applyBorder="1" applyAlignment="1">
      <alignment horizontal="right" vertical="center" wrapText="1"/>
    </xf>
    <xf numFmtId="9" fontId="25" fillId="0" borderId="10" xfId="0" applyNumberFormat="1" applyFont="1" applyBorder="1" applyAlignment="1">
      <alignment horizontal="right" vertical="center" wrapText="1"/>
    </xf>
    <xf numFmtId="0" fontId="25" fillId="3" borderId="12" xfId="0" applyFont="1" applyFill="1" applyBorder="1" applyAlignment="1">
      <alignment horizontal="left" vertical="center" wrapText="1"/>
    </xf>
    <xf numFmtId="49" fontId="25" fillId="0" borderId="12" xfId="0" applyNumberFormat="1" applyFont="1" applyBorder="1" applyAlignment="1">
      <alignment horizontal="center" vertical="center" wrapText="1"/>
    </xf>
    <xf numFmtId="3" fontId="25" fillId="0" borderId="12" xfId="0" applyNumberFormat="1" applyFont="1" applyBorder="1" applyAlignment="1">
      <alignment horizontal="right" vertical="center" wrapText="1"/>
    </xf>
    <xf numFmtId="167" fontId="26" fillId="0" borderId="12" xfId="1" applyNumberFormat="1" applyFont="1" applyFill="1" applyBorder="1" applyAlignment="1">
      <alignment horizontal="right" vertical="center" wrapText="1"/>
    </xf>
    <xf numFmtId="9" fontId="25" fillId="0" borderId="13" xfId="0" applyNumberFormat="1" applyFont="1" applyBorder="1" applyAlignment="1">
      <alignment horizontal="right" vertical="center" wrapText="1"/>
    </xf>
    <xf numFmtId="49" fontId="21" fillId="0" borderId="14" xfId="0" applyNumberFormat="1" applyFont="1" applyBorder="1" applyAlignment="1">
      <alignment horizontal="center" vertical="center"/>
    </xf>
    <xf numFmtId="49" fontId="21" fillId="0" borderId="15" xfId="0" applyNumberFormat="1" applyFont="1" applyBorder="1" applyAlignment="1">
      <alignment vertical="center" wrapText="1"/>
    </xf>
    <xf numFmtId="0" fontId="21" fillId="3" borderId="15" xfId="0" applyFont="1" applyFill="1" applyBorder="1" applyAlignment="1">
      <alignment horizontal="left" vertical="center"/>
    </xf>
    <xf numFmtId="0" fontId="21" fillId="3" borderId="15" xfId="0" applyFont="1" applyFill="1" applyBorder="1" applyAlignment="1">
      <alignment horizontal="right" vertical="center" wrapText="1"/>
    </xf>
    <xf numFmtId="167" fontId="21" fillId="3" borderId="15" xfId="1" applyNumberFormat="1" applyFont="1" applyFill="1" applyBorder="1" applyAlignment="1">
      <alignment horizontal="right" vertical="center" wrapText="1"/>
    </xf>
    <xf numFmtId="49" fontId="25" fillId="0" borderId="17"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8" xfId="0" applyNumberFormat="1" applyFont="1" applyBorder="1" applyAlignment="1">
      <alignment vertical="center" wrapText="1"/>
    </xf>
    <xf numFmtId="0" fontId="21" fillId="3" borderId="18" xfId="0" applyFont="1" applyFill="1" applyBorder="1" applyAlignment="1">
      <alignment horizontal="left" vertical="center" wrapText="1"/>
    </xf>
    <xf numFmtId="49" fontId="21" fillId="3" borderId="18" xfId="0" applyNumberFormat="1" applyFont="1" applyFill="1" applyBorder="1" applyAlignment="1">
      <alignment horizontal="center" vertical="center" wrapText="1"/>
    </xf>
    <xf numFmtId="0" fontId="21" fillId="3" borderId="18" xfId="0" applyFont="1" applyFill="1" applyBorder="1" applyAlignment="1">
      <alignment horizontal="right" vertical="center" wrapText="1"/>
    </xf>
    <xf numFmtId="167" fontId="25" fillId="3" borderId="18" xfId="1" applyNumberFormat="1" applyFont="1" applyFill="1" applyBorder="1" applyAlignment="1">
      <alignment horizontal="right" vertical="center" wrapText="1"/>
    </xf>
    <xf numFmtId="9" fontId="21" fillId="3" borderId="19" xfId="0" applyNumberFormat="1" applyFont="1" applyFill="1" applyBorder="1" applyAlignment="1">
      <alignment horizontal="right" vertical="center" wrapText="1"/>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0" fontId="26" fillId="0" borderId="12" xfId="0" applyFont="1" applyBorder="1" applyAlignment="1">
      <alignment vertical="center" wrapText="1"/>
    </xf>
    <xf numFmtId="0" fontId="3" fillId="2" borderId="12" xfId="0" applyFont="1" applyFill="1" applyBorder="1" applyAlignment="1">
      <alignment vertical="center" wrapText="1"/>
    </xf>
    <xf numFmtId="0" fontId="21" fillId="3" borderId="12" xfId="0" applyFont="1" applyFill="1" applyBorder="1" applyAlignment="1">
      <alignment horizontal="right" vertical="center" wrapText="1"/>
    </xf>
    <xf numFmtId="9" fontId="21" fillId="3" borderId="13" xfId="0" applyNumberFormat="1" applyFont="1" applyFill="1" applyBorder="1" applyAlignment="1">
      <alignment horizontal="right" vertical="center" wrapText="1"/>
    </xf>
    <xf numFmtId="49" fontId="21" fillId="0" borderId="15" xfId="0" applyNumberFormat="1" applyFont="1" applyBorder="1" applyAlignment="1">
      <alignment horizontal="center" vertical="center" wrapText="1"/>
    </xf>
    <xf numFmtId="3" fontId="21" fillId="0" borderId="15" xfId="0" applyNumberFormat="1" applyFont="1" applyBorder="1" applyAlignment="1">
      <alignment vertical="center" wrapText="1"/>
    </xf>
    <xf numFmtId="0" fontId="21" fillId="0" borderId="15" xfId="0" applyFont="1" applyBorder="1" applyAlignment="1">
      <alignment horizontal="left" vertical="center" wrapText="1"/>
    </xf>
    <xf numFmtId="3" fontId="21" fillId="0" borderId="15" xfId="0" applyNumberFormat="1" applyFont="1" applyBorder="1" applyAlignment="1">
      <alignment horizontal="right" vertical="center"/>
    </xf>
    <xf numFmtId="9" fontId="21" fillId="0" borderId="16" xfId="0" applyNumberFormat="1" applyFont="1" applyBorder="1" applyAlignment="1">
      <alignment horizontal="right" vertical="center"/>
    </xf>
    <xf numFmtId="0" fontId="21" fillId="0" borderId="18" xfId="0" applyFont="1" applyBorder="1" applyAlignment="1">
      <alignment horizontal="left" vertical="center" wrapText="1"/>
    </xf>
    <xf numFmtId="49" fontId="21" fillId="0" borderId="18" xfId="0" applyNumberFormat="1" applyFont="1" applyBorder="1" applyAlignment="1">
      <alignment horizontal="center" vertical="center" wrapText="1"/>
    </xf>
    <xf numFmtId="3" fontId="25" fillId="0" borderId="18" xfId="0" applyNumberFormat="1" applyFont="1" applyBorder="1" applyAlignment="1">
      <alignment horizontal="right" vertical="center"/>
    </xf>
    <xf numFmtId="9" fontId="25" fillId="0" borderId="19" xfId="0" applyNumberFormat="1" applyFont="1" applyBorder="1" applyAlignment="1">
      <alignment horizontal="right" vertical="center"/>
    </xf>
    <xf numFmtId="3" fontId="26" fillId="2" borderId="1" xfId="0" applyNumberFormat="1" applyFont="1" applyFill="1" applyBorder="1" applyAlignment="1">
      <alignment vertical="center"/>
    </xf>
    <xf numFmtId="9" fontId="26" fillId="0" borderId="1" xfId="0" applyNumberFormat="1" applyFont="1" applyBorder="1" applyAlignment="1">
      <alignment vertical="center"/>
    </xf>
    <xf numFmtId="9" fontId="26" fillId="0" borderId="10" xfId="0" applyNumberFormat="1" applyFont="1" applyBorder="1" applyAlignment="1">
      <alignment vertical="center"/>
    </xf>
    <xf numFmtId="3" fontId="25" fillId="0" borderId="1" xfId="0" applyNumberFormat="1" applyFont="1" applyBorder="1" applyAlignment="1">
      <alignment vertical="center"/>
    </xf>
    <xf numFmtId="9" fontId="25" fillId="0" borderId="1" xfId="0" applyNumberFormat="1" applyFont="1" applyBorder="1" applyAlignment="1">
      <alignment vertical="center"/>
    </xf>
    <xf numFmtId="9" fontId="25" fillId="0" borderId="10" xfId="0" applyNumberFormat="1" applyFont="1" applyBorder="1" applyAlignment="1">
      <alignment vertical="center"/>
    </xf>
    <xf numFmtId="0" fontId="28" fillId="0" borderId="0" xfId="0" applyFont="1"/>
    <xf numFmtId="3" fontId="26" fillId="0" borderId="1" xfId="0" applyNumberFormat="1" applyFont="1" applyBorder="1" applyAlignment="1">
      <alignment vertical="center"/>
    </xf>
    <xf numFmtId="164" fontId="3" fillId="2" borderId="1" xfId="0" applyNumberFormat="1" applyFont="1" applyFill="1" applyBorder="1" applyAlignment="1">
      <alignment horizontal="right" vertical="center"/>
    </xf>
    <xf numFmtId="0" fontId="25" fillId="0" borderId="1" xfId="0" applyFont="1" applyBorder="1" applyAlignment="1">
      <alignment vertical="center" wrapText="1"/>
    </xf>
    <xf numFmtId="3" fontId="25" fillId="0" borderId="12" xfId="0" applyNumberFormat="1" applyFont="1" applyBorder="1" applyAlignment="1">
      <alignment vertical="center"/>
    </xf>
    <xf numFmtId="3" fontId="25" fillId="0" borderId="12" xfId="0" applyNumberFormat="1" applyFont="1" applyBorder="1" applyAlignment="1">
      <alignment vertical="center" wrapText="1"/>
    </xf>
    <xf numFmtId="3" fontId="25" fillId="0" borderId="1" xfId="0" applyNumberFormat="1" applyFont="1" applyBorder="1" applyAlignment="1">
      <alignment horizontal="right" vertical="center"/>
    </xf>
    <xf numFmtId="0" fontId="26" fillId="0" borderId="15" xfId="0" applyFont="1" applyBorder="1" applyAlignment="1">
      <alignment vertical="center" wrapText="1"/>
    </xf>
    <xf numFmtId="0" fontId="26" fillId="0" borderId="15" xfId="0" applyFont="1" applyBorder="1" applyAlignment="1">
      <alignment horizontal="center" vertical="center" wrapText="1"/>
    </xf>
    <xf numFmtId="3" fontId="25" fillId="2" borderId="15" xfId="0" applyNumberFormat="1" applyFont="1" applyFill="1" applyBorder="1" applyAlignment="1">
      <alignment vertical="center"/>
    </xf>
    <xf numFmtId="3" fontId="25" fillId="0" borderId="15" xfId="0" applyNumberFormat="1" applyFont="1" applyBorder="1" applyAlignment="1">
      <alignment vertical="center" wrapText="1"/>
    </xf>
    <xf numFmtId="168" fontId="25" fillId="0" borderId="15" xfId="0" applyNumberFormat="1" applyFont="1" applyBorder="1" applyAlignment="1">
      <alignment vertical="center" wrapText="1"/>
    </xf>
    <xf numFmtId="168" fontId="25" fillId="0" borderId="16" xfId="0" applyNumberFormat="1" applyFont="1" applyBorder="1" applyAlignment="1">
      <alignment vertical="center"/>
    </xf>
    <xf numFmtId="0" fontId="26" fillId="0" borderId="18" xfId="0" applyFont="1" applyBorder="1" applyAlignment="1">
      <alignment vertical="center" wrapText="1"/>
    </xf>
    <xf numFmtId="0" fontId="26" fillId="0" borderId="18" xfId="0" applyFont="1" applyBorder="1" applyAlignment="1">
      <alignment horizontal="center" vertical="center" wrapText="1"/>
    </xf>
    <xf numFmtId="3" fontId="25" fillId="2" borderId="18" xfId="0" applyNumberFormat="1" applyFont="1" applyFill="1" applyBorder="1" applyAlignment="1">
      <alignment vertical="center"/>
    </xf>
    <xf numFmtId="3" fontId="25" fillId="0" borderId="18" xfId="0" applyNumberFormat="1" applyFont="1" applyBorder="1" applyAlignment="1">
      <alignment vertical="center" wrapText="1"/>
    </xf>
    <xf numFmtId="168" fontId="25" fillId="0" borderId="18" xfId="0" applyNumberFormat="1" applyFont="1" applyBorder="1" applyAlignment="1">
      <alignment vertical="center" wrapText="1"/>
    </xf>
    <xf numFmtId="168" fontId="25" fillId="0" borderId="19" xfId="0" applyNumberFormat="1" applyFont="1" applyBorder="1" applyAlignment="1">
      <alignment vertical="center"/>
    </xf>
    <xf numFmtId="3" fontId="25" fillId="2" borderId="12" xfId="0" applyNumberFormat="1" applyFont="1" applyFill="1" applyBorder="1" applyAlignment="1">
      <alignment vertical="center"/>
    </xf>
    <xf numFmtId="168" fontId="25" fillId="0" borderId="12" xfId="0" applyNumberFormat="1" applyFont="1" applyBorder="1" applyAlignment="1">
      <alignment vertical="center" wrapText="1"/>
    </xf>
    <xf numFmtId="3" fontId="26" fillId="0" borderId="12" xfId="0" applyNumberFormat="1" applyFont="1" applyBorder="1" applyAlignment="1">
      <alignment horizontal="right" vertical="center"/>
    </xf>
    <xf numFmtId="168" fontId="25" fillId="0" borderId="13" xfId="0" applyNumberFormat="1" applyFont="1" applyBorder="1" applyAlignment="1">
      <alignment vertical="center"/>
    </xf>
    <xf numFmtId="0" fontId="21" fillId="0" borderId="38" xfId="0" applyFont="1" applyBorder="1" applyAlignment="1">
      <alignment horizontal="center" vertical="center"/>
    </xf>
    <xf numFmtId="0" fontId="29" fillId="3" borderId="15" xfId="0" applyFont="1" applyFill="1" applyBorder="1" applyAlignment="1">
      <alignment horizontal="center" vertical="center" wrapText="1"/>
    </xf>
    <xf numFmtId="49" fontId="29" fillId="3" borderId="15" xfId="0" applyNumberFormat="1" applyFont="1" applyFill="1" applyBorder="1" applyAlignment="1">
      <alignment horizontal="center" vertical="center" wrapText="1"/>
    </xf>
    <xf numFmtId="3" fontId="21" fillId="3" borderId="15" xfId="0" applyNumberFormat="1" applyFont="1" applyFill="1" applyBorder="1" applyAlignment="1">
      <alignment horizontal="center" vertical="center" wrapText="1"/>
    </xf>
    <xf numFmtId="167" fontId="21" fillId="3" borderId="15" xfId="1" applyNumberFormat="1" applyFont="1" applyFill="1" applyBorder="1" applyAlignment="1">
      <alignment horizontal="center" vertical="center" wrapText="1"/>
    </xf>
    <xf numFmtId="9" fontId="21" fillId="3" borderId="16" xfId="0" applyNumberFormat="1" applyFont="1" applyFill="1" applyBorder="1" applyAlignment="1">
      <alignment horizontal="center" vertical="center" wrapText="1"/>
    </xf>
    <xf numFmtId="167" fontId="20" fillId="0" borderId="0" xfId="0" applyNumberFormat="1" applyFont="1"/>
    <xf numFmtId="0" fontId="21" fillId="0" borderId="0" xfId="0" applyFont="1" applyAlignment="1">
      <alignment horizontal="center" vertical="center"/>
    </xf>
    <xf numFmtId="49" fontId="21" fillId="3" borderId="0" xfId="0" applyNumberFormat="1" applyFont="1" applyFill="1" applyAlignment="1">
      <alignment horizontal="center" vertical="center" wrapText="1"/>
    </xf>
    <xf numFmtId="0" fontId="21" fillId="3" borderId="0" xfId="0" applyFont="1" applyFill="1" applyAlignment="1">
      <alignment horizontal="center" vertical="center" wrapText="1"/>
    </xf>
    <xf numFmtId="0" fontId="29" fillId="3" borderId="0" xfId="0" applyFont="1" applyFill="1" applyAlignment="1">
      <alignment horizontal="center" vertical="center" wrapText="1"/>
    </xf>
    <xf numFmtId="49" fontId="29" fillId="3" borderId="0" xfId="0" applyNumberFormat="1" applyFont="1" applyFill="1" applyAlignment="1">
      <alignment horizontal="center" vertical="center" wrapText="1"/>
    </xf>
    <xf numFmtId="3" fontId="21" fillId="3" borderId="0" xfId="0" applyNumberFormat="1" applyFont="1" applyFill="1" applyAlignment="1">
      <alignment horizontal="center" vertical="center" wrapText="1"/>
    </xf>
    <xf numFmtId="167" fontId="21" fillId="3" borderId="0" xfId="1" applyNumberFormat="1" applyFont="1" applyFill="1" applyBorder="1" applyAlignment="1">
      <alignment horizontal="right" vertical="center" wrapText="1"/>
    </xf>
    <xf numFmtId="9" fontId="21" fillId="3" borderId="0" xfId="0" applyNumberFormat="1" applyFont="1" applyFill="1" applyAlignment="1">
      <alignment horizontal="center" vertical="center" wrapText="1"/>
    </xf>
    <xf numFmtId="0" fontId="30" fillId="0" borderId="0" xfId="0" applyFont="1" applyAlignment="1">
      <alignment vertical="center"/>
    </xf>
    <xf numFmtId="0" fontId="26" fillId="0" borderId="0" xfId="0" applyFont="1" applyAlignment="1">
      <alignment horizontal="right" vertical="center"/>
    </xf>
    <xf numFmtId="167" fontId="3" fillId="0" borderId="0" xfId="0" applyNumberFormat="1" applyFont="1"/>
    <xf numFmtId="0" fontId="3" fillId="0" borderId="0" xfId="0" applyFont="1" applyAlignment="1">
      <alignment vertical="center"/>
    </xf>
    <xf numFmtId="0" fontId="31" fillId="0" borderId="0" xfId="0" applyFont="1"/>
    <xf numFmtId="0" fontId="26" fillId="0" borderId="0" xfId="0" applyFont="1"/>
    <xf numFmtId="0" fontId="26" fillId="0" borderId="0" xfId="0" applyFont="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vertical="center"/>
    </xf>
    <xf numFmtId="9" fontId="26" fillId="0" borderId="0" xfId="0" applyNumberFormat="1" applyFont="1" applyAlignment="1">
      <alignment horizontal="right" vertical="center"/>
    </xf>
    <xf numFmtId="0" fontId="20" fillId="0" borderId="0" xfId="0" applyFont="1" applyAlignment="1">
      <alignment horizontal="right" vertical="center"/>
    </xf>
    <xf numFmtId="0" fontId="7" fillId="0" borderId="0" xfId="0" applyFont="1" applyAlignment="1">
      <alignment vertical="center" wrapText="1"/>
    </xf>
    <xf numFmtId="0" fontId="5" fillId="2" borderId="21" xfId="0" applyFont="1" applyFill="1" applyBorder="1" applyAlignment="1">
      <alignment horizontal="center" vertical="center" wrapText="1"/>
    </xf>
    <xf numFmtId="0" fontId="7" fillId="2" borderId="0" xfId="0" applyFont="1" applyFill="1" applyAlignment="1">
      <alignment vertical="center"/>
    </xf>
    <xf numFmtId="3" fontId="25" fillId="0" borderId="1" xfId="0" applyNumberFormat="1" applyFont="1" applyBorder="1" applyAlignment="1">
      <alignment vertical="center" wrapText="1"/>
    </xf>
    <xf numFmtId="9" fontId="25" fillId="0" borderId="1" xfId="0" applyNumberFormat="1" applyFont="1" applyBorder="1" applyAlignment="1">
      <alignment vertical="center" wrapText="1"/>
    </xf>
    <xf numFmtId="3" fontId="26" fillId="0" borderId="1" xfId="0" applyNumberFormat="1" applyFont="1" applyBorder="1" applyAlignment="1">
      <alignment horizontal="right" vertical="center"/>
    </xf>
    <xf numFmtId="3" fontId="25" fillId="2" borderId="12" xfId="0" applyNumberFormat="1" applyFont="1" applyFill="1" applyBorder="1" applyAlignment="1">
      <alignment vertical="center" wrapText="1"/>
    </xf>
    <xf numFmtId="9" fontId="25" fillId="0" borderId="12" xfId="0" applyNumberFormat="1" applyFont="1" applyBorder="1" applyAlignment="1">
      <alignment vertical="center" wrapText="1"/>
    </xf>
    <xf numFmtId="168" fontId="26" fillId="0" borderId="1" xfId="0" applyNumberFormat="1" applyFont="1" applyBorder="1" applyAlignment="1">
      <alignment horizontal="right" vertical="center" wrapText="1"/>
    </xf>
    <xf numFmtId="3" fontId="26" fillId="2" borderId="1" xfId="0" applyNumberFormat="1" applyFont="1" applyFill="1" applyBorder="1" applyAlignment="1">
      <alignment horizontal="right" vertical="center" wrapText="1"/>
    </xf>
    <xf numFmtId="3" fontId="25" fillId="2" borderId="1" xfId="0" applyNumberFormat="1" applyFont="1" applyFill="1" applyBorder="1" applyAlignment="1">
      <alignment horizontal="right" vertical="center"/>
    </xf>
    <xf numFmtId="0" fontId="5" fillId="2" borderId="3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23"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xf>
    <xf numFmtId="0" fontId="7" fillId="4" borderId="11" xfId="0" applyFont="1" applyFill="1" applyBorder="1" applyAlignment="1">
      <alignment horizontal="center" vertical="center" wrapText="1"/>
    </xf>
    <xf numFmtId="0" fontId="32" fillId="2" borderId="0" xfId="0" applyFont="1" applyFill="1"/>
    <xf numFmtId="9" fontId="20" fillId="0" borderId="2" xfId="0" applyNumberFormat="1" applyFont="1" applyBorder="1" applyAlignment="1">
      <alignment horizontal="right" vertical="center"/>
    </xf>
    <xf numFmtId="9" fontId="20" fillId="0" borderId="4" xfId="0" applyNumberFormat="1" applyFont="1" applyBorder="1" applyAlignment="1">
      <alignment horizontal="right" vertical="center"/>
    </xf>
    <xf numFmtId="0" fontId="5"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6" fillId="2" borderId="41" xfId="0" applyFont="1" applyFill="1" applyBorder="1" applyAlignment="1">
      <alignment horizontal="center" vertical="center" wrapText="1"/>
    </xf>
    <xf numFmtId="164" fontId="6" fillId="2" borderId="0" xfId="0" applyNumberFormat="1" applyFont="1" applyFill="1" applyAlignment="1">
      <alignment horizontal="right" vertical="center"/>
    </xf>
    <xf numFmtId="164" fontId="6" fillId="2" borderId="42" xfId="0" applyNumberFormat="1" applyFont="1" applyFill="1" applyBorder="1" applyAlignment="1">
      <alignment horizontal="right" vertical="center"/>
    </xf>
    <xf numFmtId="0" fontId="5" fillId="0" borderId="41" xfId="0" applyFont="1" applyBorder="1"/>
    <xf numFmtId="0" fontId="5" fillId="0" borderId="42" xfId="0" applyFont="1" applyBorder="1"/>
    <xf numFmtId="0" fontId="15" fillId="0" borderId="44" xfId="0" applyFont="1" applyBorder="1" applyAlignment="1">
      <alignment horizontal="left" vertical="center"/>
    </xf>
    <xf numFmtId="0" fontId="15" fillId="0" borderId="45" xfId="0" applyFont="1" applyBorder="1" applyAlignment="1">
      <alignment vertical="center"/>
    </xf>
    <xf numFmtId="0" fontId="3" fillId="0" borderId="1" xfId="0" applyFont="1" applyBorder="1" applyAlignment="1">
      <alignment horizontal="left" vertical="center" wrapText="1"/>
    </xf>
    <xf numFmtId="3" fontId="3" fillId="0" borderId="1" xfId="0" applyNumberFormat="1" applyFont="1" applyBorder="1" applyAlignment="1">
      <alignment vertical="center"/>
    </xf>
    <xf numFmtId="0" fontId="27" fillId="0" borderId="1" xfId="0" applyFont="1" applyBorder="1" applyAlignment="1">
      <alignment horizontal="left" vertical="center" wrapText="1"/>
    </xf>
    <xf numFmtId="3" fontId="26" fillId="2" borderId="1" xfId="0" applyNumberFormat="1" applyFont="1" applyFill="1" applyBorder="1" applyAlignment="1">
      <alignment vertical="center" wrapText="1"/>
    </xf>
    <xf numFmtId="168" fontId="26" fillId="0" borderId="1" xfId="0" applyNumberFormat="1" applyFont="1" applyBorder="1" applyAlignment="1">
      <alignment vertical="center" wrapText="1"/>
    </xf>
    <xf numFmtId="3" fontId="25" fillId="2" borderId="1" xfId="0" applyNumberFormat="1" applyFont="1" applyFill="1" applyBorder="1" applyAlignment="1">
      <alignment vertical="center" wrapText="1"/>
    </xf>
    <xf numFmtId="0" fontId="27" fillId="0" borderId="12" xfId="0" applyFont="1" applyBorder="1" applyAlignment="1">
      <alignment horizontal="left" vertical="center" wrapText="1"/>
    </xf>
    <xf numFmtId="168" fontId="26" fillId="0" borderId="10" xfId="0" applyNumberFormat="1" applyFont="1" applyBorder="1" applyAlignment="1">
      <alignment horizontal="right" vertical="center"/>
    </xf>
    <xf numFmtId="9" fontId="26" fillId="2" borderId="10" xfId="0" applyNumberFormat="1" applyFont="1" applyFill="1" applyBorder="1" applyAlignment="1">
      <alignment vertical="center"/>
    </xf>
    <xf numFmtId="9" fontId="25" fillId="0" borderId="10" xfId="0" applyNumberFormat="1" applyFont="1" applyBorder="1" applyAlignment="1">
      <alignment vertical="center" wrapText="1"/>
    </xf>
    <xf numFmtId="9" fontId="25" fillId="0" borderId="13" xfId="0" applyNumberFormat="1" applyFont="1" applyBorder="1" applyAlignment="1">
      <alignment vertical="center"/>
    </xf>
    <xf numFmtId="0" fontId="7" fillId="0" borderId="0" xfId="0" applyFont="1" applyAlignment="1">
      <alignment horizontal="left" vertical="center"/>
    </xf>
    <xf numFmtId="0" fontId="15" fillId="2" borderId="0" xfId="0" applyFont="1" applyFill="1" applyAlignment="1">
      <alignment horizontal="left" vertical="center"/>
    </xf>
    <xf numFmtId="0" fontId="6" fillId="2" borderId="0" xfId="0" applyFont="1" applyFill="1" applyAlignment="1">
      <alignment horizontal="center"/>
    </xf>
    <xf numFmtId="0" fontId="5" fillId="2" borderId="0" xfId="0" applyFont="1" applyFill="1" applyAlignment="1">
      <alignment horizont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2" borderId="2" xfId="0" applyFont="1" applyFill="1" applyBorder="1" applyAlignment="1">
      <alignment horizontal="left"/>
    </xf>
    <xf numFmtId="0" fontId="1" fillId="2" borderId="1" xfId="0" applyFont="1" applyFill="1" applyBorder="1" applyAlignment="1">
      <alignment horizontal="right" vertical="center" wrapText="1"/>
    </xf>
    <xf numFmtId="0" fontId="5" fillId="2" borderId="0" xfId="0" applyFont="1" applyFill="1" applyAlignment="1">
      <alignment horizontal="left"/>
    </xf>
    <xf numFmtId="0" fontId="7" fillId="2" borderId="0" xfId="0" applyFont="1" applyFill="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5" fillId="0" borderId="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1" fontId="4" fillId="0" borderId="0" xfId="0" quotePrefix="1" applyNumberFormat="1" applyFont="1" applyAlignment="1">
      <alignment horizontal="left"/>
    </xf>
    <xf numFmtId="0" fontId="1" fillId="0" borderId="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2" xfId="0" applyFont="1" applyBorder="1" applyAlignment="1">
      <alignment horizontal="center" vertical="center" wrapText="1"/>
    </xf>
    <xf numFmtId="0" fontId="26" fillId="2" borderId="1" xfId="0" quotePrefix="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15" fillId="0" borderId="0" xfId="0" applyFont="1" applyAlignment="1">
      <alignment horizontal="left" vertical="center"/>
    </xf>
    <xf numFmtId="49" fontId="3" fillId="2" borderId="9"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 xfId="0" quotePrefix="1" applyNumberFormat="1" applyFont="1" applyBorder="1" applyAlignment="1">
      <alignment horizontal="left" vertical="center" wrapText="1"/>
    </xf>
    <xf numFmtId="49" fontId="3" fillId="0" borderId="12" xfId="0" quotePrefix="1" applyNumberFormat="1" applyFont="1" applyBorder="1" applyAlignment="1">
      <alignment horizontal="left" vertical="center" wrapText="1"/>
    </xf>
    <xf numFmtId="49" fontId="7" fillId="0" borderId="7"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9" fontId="7" fillId="0" borderId="8"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0" fontId="26" fillId="2" borderId="1" xfId="0" quotePrefix="1" applyFont="1" applyFill="1" applyBorder="1" applyAlignment="1">
      <alignment horizontal="left" vertical="center" wrapText="1"/>
    </xf>
    <xf numFmtId="3" fontId="26" fillId="0" borderId="1"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cellXfs>
  <cellStyles count="4">
    <cellStyle name="Обычный" xfId="0" builtinId="0"/>
    <cellStyle name="Обычный 2" xfId="3" xr:uid="{00000000-0005-0000-0000-000001000000}"/>
    <cellStyle name="Обычный 9 2 4 2 2" xfId="2" xr:uid="{00000000-0005-0000-0000-000002000000}"/>
    <cellStyle name="Финансовый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2"/>
  <sheetViews>
    <sheetView view="pageBreakPreview" topLeftCell="A103" zoomScale="70" zoomScaleNormal="100" zoomScaleSheetLayoutView="70" workbookViewId="0">
      <selection activeCell="N3" sqref="N3"/>
    </sheetView>
  </sheetViews>
  <sheetFormatPr defaultColWidth="8.85546875" defaultRowHeight="15.75" x14ac:dyDescent="0.25"/>
  <cols>
    <col min="1" max="3" width="12.140625" style="136" customWidth="1"/>
    <col min="4" max="4" width="40.7109375" style="137" customWidth="1"/>
    <col min="5" max="8" width="15.7109375" style="137" customWidth="1"/>
    <col min="9" max="15" width="15.7109375" style="138" customWidth="1"/>
    <col min="16" max="16" width="15.7109375" style="137" customWidth="1"/>
    <col min="17" max="16384" width="8.85546875" style="1"/>
  </cols>
  <sheetData>
    <row r="1" spans="1:17" x14ac:dyDescent="0.25">
      <c r="N1" s="3" t="s">
        <v>166</v>
      </c>
      <c r="O1" s="4"/>
    </row>
    <row r="2" spans="1:17" x14ac:dyDescent="0.25">
      <c r="N2" s="3" t="s">
        <v>309</v>
      </c>
      <c r="O2" s="4"/>
    </row>
    <row r="3" spans="1:17" x14ac:dyDescent="0.25">
      <c r="N3" s="198" t="s">
        <v>368</v>
      </c>
      <c r="O3" s="7"/>
    </row>
    <row r="4" spans="1:17" x14ac:dyDescent="0.25">
      <c r="N4" s="6" t="s">
        <v>369</v>
      </c>
      <c r="O4" s="199"/>
    </row>
    <row r="5" spans="1:17" x14ac:dyDescent="0.25">
      <c r="N5" s="416" t="s">
        <v>304</v>
      </c>
      <c r="O5" s="416"/>
    </row>
    <row r="7" spans="1:17" x14ac:dyDescent="0.25">
      <c r="K7" s="137"/>
      <c r="L7" s="137"/>
      <c r="M7" s="137"/>
      <c r="N7" s="428" t="s">
        <v>305</v>
      </c>
      <c r="O7" s="428"/>
      <c r="P7" s="428"/>
      <c r="Q7" s="2"/>
    </row>
    <row r="8" spans="1:17" x14ac:dyDescent="0.25">
      <c r="K8" s="137"/>
      <c r="L8" s="137"/>
      <c r="M8" s="137"/>
      <c r="N8" s="429" t="s">
        <v>7</v>
      </c>
      <c r="O8" s="429"/>
      <c r="P8" s="429"/>
      <c r="Q8" s="82"/>
    </row>
    <row r="9" spans="1:17" x14ac:dyDescent="0.25">
      <c r="K9" s="137"/>
      <c r="L9" s="137"/>
      <c r="M9" s="137"/>
      <c r="N9" s="429" t="s">
        <v>8</v>
      </c>
      <c r="O9" s="429"/>
      <c r="P9" s="429"/>
      <c r="Q9" s="82"/>
    </row>
    <row r="10" spans="1:17" x14ac:dyDescent="0.25">
      <c r="K10" s="137"/>
      <c r="L10" s="137"/>
      <c r="M10" s="137"/>
      <c r="N10" s="429" t="s">
        <v>229</v>
      </c>
      <c r="O10" s="429"/>
      <c r="P10" s="429"/>
      <c r="Q10" s="82"/>
    </row>
    <row r="11" spans="1:17" x14ac:dyDescent="0.25">
      <c r="K11" s="137"/>
      <c r="L11" s="137"/>
      <c r="M11" s="137"/>
      <c r="N11" s="426" t="s">
        <v>292</v>
      </c>
      <c r="O11" s="426"/>
      <c r="P11" s="393"/>
      <c r="Q11" s="82"/>
    </row>
    <row r="12" spans="1:17" x14ac:dyDescent="0.25">
      <c r="K12" s="137"/>
      <c r="L12" s="137"/>
      <c r="M12" s="137"/>
      <c r="N12" s="426" t="s">
        <v>293</v>
      </c>
      <c r="O12" s="426"/>
      <c r="P12" s="393"/>
      <c r="Q12" s="82"/>
    </row>
    <row r="13" spans="1:17" x14ac:dyDescent="0.25">
      <c r="K13" s="137"/>
      <c r="L13" s="137"/>
      <c r="M13" s="137"/>
      <c r="N13" s="429" t="s">
        <v>306</v>
      </c>
      <c r="O13" s="429"/>
      <c r="P13" s="429"/>
      <c r="Q13" s="62"/>
    </row>
    <row r="14" spans="1:17" x14ac:dyDescent="0.25">
      <c r="A14" s="418" t="s">
        <v>169</v>
      </c>
      <c r="B14" s="419"/>
      <c r="C14" s="419"/>
      <c r="D14" s="419"/>
      <c r="E14" s="419"/>
      <c r="F14" s="419"/>
      <c r="G14" s="419"/>
      <c r="H14" s="419"/>
      <c r="I14" s="419"/>
      <c r="J14" s="419"/>
      <c r="K14" s="419"/>
      <c r="L14" s="419"/>
      <c r="M14" s="419"/>
      <c r="N14" s="419"/>
      <c r="O14" s="419"/>
      <c r="P14" s="419"/>
    </row>
    <row r="15" spans="1:17" x14ac:dyDescent="0.25">
      <c r="A15" s="418" t="s">
        <v>267</v>
      </c>
      <c r="B15" s="419"/>
      <c r="C15" s="419"/>
      <c r="D15" s="419"/>
      <c r="E15" s="419"/>
      <c r="F15" s="419"/>
      <c r="G15" s="419"/>
      <c r="H15" s="419"/>
      <c r="I15" s="419"/>
      <c r="J15" s="419"/>
      <c r="K15" s="419"/>
      <c r="L15" s="419"/>
      <c r="M15" s="419"/>
      <c r="N15" s="419"/>
      <c r="O15" s="419"/>
      <c r="P15" s="419"/>
    </row>
    <row r="16" spans="1:17" x14ac:dyDescent="0.25">
      <c r="A16" s="139" t="s">
        <v>167</v>
      </c>
    </row>
    <row r="17" spans="1:16" ht="17.45" customHeight="1" thickBot="1" x14ac:dyDescent="0.3">
      <c r="A17" s="136" t="s">
        <v>0</v>
      </c>
      <c r="P17" s="138" t="s">
        <v>9</v>
      </c>
    </row>
    <row r="18" spans="1:16" s="83" customFormat="1" ht="12.75" x14ac:dyDescent="0.2">
      <c r="A18" s="420" t="s">
        <v>10</v>
      </c>
      <c r="B18" s="422" t="s">
        <v>11</v>
      </c>
      <c r="C18" s="422" t="s">
        <v>12</v>
      </c>
      <c r="D18" s="422" t="s">
        <v>13</v>
      </c>
      <c r="E18" s="422" t="s">
        <v>2</v>
      </c>
      <c r="F18" s="422"/>
      <c r="G18" s="422"/>
      <c r="H18" s="422"/>
      <c r="I18" s="422"/>
      <c r="J18" s="422" t="s">
        <v>3</v>
      </c>
      <c r="K18" s="422"/>
      <c r="L18" s="422"/>
      <c r="M18" s="422"/>
      <c r="N18" s="422"/>
      <c r="O18" s="422"/>
      <c r="P18" s="424" t="s">
        <v>170</v>
      </c>
    </row>
    <row r="19" spans="1:16" s="83" customFormat="1" ht="12.75" x14ac:dyDescent="0.2">
      <c r="A19" s="421"/>
      <c r="B19" s="423"/>
      <c r="C19" s="423"/>
      <c r="D19" s="423"/>
      <c r="E19" s="423" t="s">
        <v>4</v>
      </c>
      <c r="F19" s="423" t="s">
        <v>14</v>
      </c>
      <c r="G19" s="423" t="s">
        <v>171</v>
      </c>
      <c r="H19" s="423"/>
      <c r="I19" s="427" t="s">
        <v>172</v>
      </c>
      <c r="J19" s="423" t="s">
        <v>4</v>
      </c>
      <c r="K19" s="423" t="s">
        <v>5</v>
      </c>
      <c r="L19" s="423" t="s">
        <v>14</v>
      </c>
      <c r="M19" s="423" t="s">
        <v>171</v>
      </c>
      <c r="N19" s="423"/>
      <c r="O19" s="423" t="s">
        <v>172</v>
      </c>
      <c r="P19" s="425"/>
    </row>
    <row r="20" spans="1:16" s="83" customFormat="1" ht="12.75" x14ac:dyDescent="0.2">
      <c r="A20" s="421"/>
      <c r="B20" s="423"/>
      <c r="C20" s="423"/>
      <c r="D20" s="423"/>
      <c r="E20" s="423"/>
      <c r="F20" s="423"/>
      <c r="G20" s="423" t="s">
        <v>228</v>
      </c>
      <c r="H20" s="423" t="s">
        <v>173</v>
      </c>
      <c r="I20" s="427"/>
      <c r="J20" s="423"/>
      <c r="K20" s="423"/>
      <c r="L20" s="423"/>
      <c r="M20" s="423" t="s">
        <v>228</v>
      </c>
      <c r="N20" s="423" t="s">
        <v>173</v>
      </c>
      <c r="O20" s="423"/>
      <c r="P20" s="425"/>
    </row>
    <row r="21" spans="1:16" s="83" customFormat="1" ht="55.9" customHeight="1" x14ac:dyDescent="0.2">
      <c r="A21" s="421"/>
      <c r="B21" s="423"/>
      <c r="C21" s="423"/>
      <c r="D21" s="423"/>
      <c r="E21" s="423"/>
      <c r="F21" s="423"/>
      <c r="G21" s="423"/>
      <c r="H21" s="423"/>
      <c r="I21" s="427"/>
      <c r="J21" s="423"/>
      <c r="K21" s="423"/>
      <c r="L21" s="423"/>
      <c r="M21" s="423"/>
      <c r="N21" s="423"/>
      <c r="O21" s="423"/>
      <c r="P21" s="425"/>
    </row>
    <row r="22" spans="1:16" ht="16.5" thickBot="1" x14ac:dyDescent="0.3">
      <c r="A22" s="128">
        <v>1</v>
      </c>
      <c r="B22" s="129">
        <v>2</v>
      </c>
      <c r="C22" s="129">
        <v>3</v>
      </c>
      <c r="D22" s="129">
        <v>4</v>
      </c>
      <c r="E22" s="129">
        <v>5</v>
      </c>
      <c r="F22" s="129">
        <v>6</v>
      </c>
      <c r="G22" s="129">
        <v>7</v>
      </c>
      <c r="H22" s="129">
        <v>8</v>
      </c>
      <c r="I22" s="140">
        <v>9</v>
      </c>
      <c r="J22" s="140">
        <v>10</v>
      </c>
      <c r="K22" s="140">
        <v>11</v>
      </c>
      <c r="L22" s="140">
        <v>12</v>
      </c>
      <c r="M22" s="140">
        <v>13</v>
      </c>
      <c r="N22" s="140">
        <v>14</v>
      </c>
      <c r="O22" s="140">
        <v>15</v>
      </c>
      <c r="P22" s="141">
        <v>16</v>
      </c>
    </row>
    <row r="23" spans="1:16" ht="48" thickBot="1" x14ac:dyDescent="0.3">
      <c r="A23" s="123" t="s">
        <v>15</v>
      </c>
      <c r="B23" s="124" t="s">
        <v>16</v>
      </c>
      <c r="C23" s="124" t="s">
        <v>16</v>
      </c>
      <c r="D23" s="126" t="s">
        <v>17</v>
      </c>
      <c r="E23" s="142">
        <f>E24</f>
        <v>75886387</v>
      </c>
      <c r="F23" s="142">
        <f>F24</f>
        <v>75886387</v>
      </c>
      <c r="G23" s="142">
        <f t="shared" ref="G23:I23" si="0">G24</f>
        <v>19785169</v>
      </c>
      <c r="H23" s="142">
        <f t="shared" si="0"/>
        <v>2835579</v>
      </c>
      <c r="I23" s="143">
        <f t="shared" si="0"/>
        <v>0</v>
      </c>
      <c r="J23" s="143">
        <f>J24</f>
        <v>784300</v>
      </c>
      <c r="K23" s="143">
        <f t="shared" ref="K23:O23" si="1">K24</f>
        <v>784300</v>
      </c>
      <c r="L23" s="143">
        <f t="shared" si="1"/>
        <v>0</v>
      </c>
      <c r="M23" s="143">
        <f t="shared" si="1"/>
        <v>0</v>
      </c>
      <c r="N23" s="143">
        <f t="shared" si="1"/>
        <v>0</v>
      </c>
      <c r="O23" s="143">
        <f t="shared" si="1"/>
        <v>784300</v>
      </c>
      <c r="P23" s="144">
        <f t="shared" ref="P23:P48" si="2">E23+J23</f>
        <v>76670687</v>
      </c>
    </row>
    <row r="24" spans="1:16" ht="47.25" x14ac:dyDescent="0.25">
      <c r="A24" s="145" t="s">
        <v>18</v>
      </c>
      <c r="B24" s="146" t="s">
        <v>16</v>
      </c>
      <c r="C24" s="146" t="s">
        <v>16</v>
      </c>
      <c r="D24" s="147" t="s">
        <v>17</v>
      </c>
      <c r="E24" s="148">
        <f>E25+E27+E28+E30+E33+E34+E35+E36+E26+E29</f>
        <v>75886387</v>
      </c>
      <c r="F24" s="148">
        <f>F25+F27+F28+F30+F33+F34+F35+F36+F26+F29</f>
        <v>75886387</v>
      </c>
      <c r="G24" s="148">
        <f>G25+G27+G28+G30+G33+G34+G35+G36+G26+G29</f>
        <v>19785169</v>
      </c>
      <c r="H24" s="148">
        <f>H25+H27+H28+H30+H33+H34+H35+H36+H26+H29</f>
        <v>2835579</v>
      </c>
      <c r="I24" s="149">
        <f>I25+I27+I28+I30+I33+I34+I35+I36+I26+I29</f>
        <v>0</v>
      </c>
      <c r="J24" s="149">
        <f t="shared" ref="J24:O24" si="3">J25+J26+J27+J29+J30+J31+J32+J33+J34+J35+J35+J36+J28</f>
        <v>784300</v>
      </c>
      <c r="K24" s="149">
        <f t="shared" si="3"/>
        <v>784300</v>
      </c>
      <c r="L24" s="149">
        <f t="shared" si="3"/>
        <v>0</v>
      </c>
      <c r="M24" s="149">
        <f t="shared" si="3"/>
        <v>0</v>
      </c>
      <c r="N24" s="149">
        <f t="shared" si="3"/>
        <v>0</v>
      </c>
      <c r="O24" s="149">
        <f t="shared" si="3"/>
        <v>784300</v>
      </c>
      <c r="P24" s="150">
        <f>E24+J24</f>
        <v>76670687</v>
      </c>
    </row>
    <row r="25" spans="1:16" ht="94.5" x14ac:dyDescent="0.25">
      <c r="A25" s="195" t="s">
        <v>174</v>
      </c>
      <c r="B25" s="196" t="s">
        <v>175</v>
      </c>
      <c r="C25" s="196" t="s">
        <v>19</v>
      </c>
      <c r="D25" s="79" t="s">
        <v>176</v>
      </c>
      <c r="E25" s="131">
        <f>F25+I25</f>
        <v>25894260</v>
      </c>
      <c r="F25" s="131">
        <v>25894260</v>
      </c>
      <c r="G25" s="131">
        <v>19785169</v>
      </c>
      <c r="H25" s="131">
        <v>2835579</v>
      </c>
      <c r="I25" s="8">
        <v>0</v>
      </c>
      <c r="J25" s="149">
        <f>L25+O25</f>
        <v>338000</v>
      </c>
      <c r="K25" s="8">
        <v>338000</v>
      </c>
      <c r="L25" s="8"/>
      <c r="M25" s="8">
        <v>0</v>
      </c>
      <c r="N25" s="8">
        <v>0</v>
      </c>
      <c r="O25" s="8">
        <v>338000</v>
      </c>
      <c r="P25" s="184">
        <f t="shared" ref="P25:P36" si="4">E25+J25</f>
        <v>26232260</v>
      </c>
    </row>
    <row r="26" spans="1:16" ht="31.5" x14ac:dyDescent="0.25">
      <c r="A26" s="195">
        <v>210180</v>
      </c>
      <c r="B26" s="151" t="s">
        <v>227</v>
      </c>
      <c r="C26" s="196">
        <v>133</v>
      </c>
      <c r="D26" s="79" t="s">
        <v>268</v>
      </c>
      <c r="E26" s="131">
        <f>F26+I26</f>
        <v>141000</v>
      </c>
      <c r="F26" s="131">
        <v>141000</v>
      </c>
      <c r="G26" s="131"/>
      <c r="H26" s="131"/>
      <c r="I26" s="8"/>
      <c r="J26" s="149">
        <f t="shared" ref="J26:J36" si="5">L26+O26</f>
        <v>0</v>
      </c>
      <c r="K26" s="8"/>
      <c r="L26" s="8"/>
      <c r="M26" s="8"/>
      <c r="N26" s="8"/>
      <c r="O26" s="8"/>
      <c r="P26" s="184">
        <f t="shared" si="4"/>
        <v>141000</v>
      </c>
    </row>
    <row r="27" spans="1:16" ht="31.5" x14ac:dyDescent="0.25">
      <c r="A27" s="195" t="s">
        <v>20</v>
      </c>
      <c r="B27" s="196" t="s">
        <v>21</v>
      </c>
      <c r="C27" s="196" t="s">
        <v>22</v>
      </c>
      <c r="D27" s="79" t="s">
        <v>23</v>
      </c>
      <c r="E27" s="131">
        <f t="shared" ref="E27:E36" si="6">F27+I27</f>
        <v>22925874</v>
      </c>
      <c r="F27" s="131">
        <v>22925874</v>
      </c>
      <c r="G27" s="131">
        <v>0</v>
      </c>
      <c r="H27" s="131">
        <v>0</v>
      </c>
      <c r="I27" s="8">
        <v>0</v>
      </c>
      <c r="J27" s="149">
        <f t="shared" si="5"/>
        <v>0</v>
      </c>
      <c r="K27" s="8">
        <v>0</v>
      </c>
      <c r="L27" s="8">
        <v>0</v>
      </c>
      <c r="M27" s="8">
        <v>0</v>
      </c>
      <c r="N27" s="8">
        <v>0</v>
      </c>
      <c r="O27" s="8">
        <v>0</v>
      </c>
      <c r="P27" s="184">
        <f t="shared" si="4"/>
        <v>22925874</v>
      </c>
    </row>
    <row r="28" spans="1:16" ht="63" x14ac:dyDescent="0.25">
      <c r="A28" s="195" t="s">
        <v>24</v>
      </c>
      <c r="B28" s="196" t="s">
        <v>25</v>
      </c>
      <c r="C28" s="196" t="s">
        <v>26</v>
      </c>
      <c r="D28" s="79" t="s">
        <v>27</v>
      </c>
      <c r="E28" s="131">
        <f t="shared" si="6"/>
        <v>556580</v>
      </c>
      <c r="F28" s="131">
        <v>556580</v>
      </c>
      <c r="G28" s="131">
        <v>0</v>
      </c>
      <c r="H28" s="131">
        <v>0</v>
      </c>
      <c r="I28" s="8">
        <v>0</v>
      </c>
      <c r="J28" s="149">
        <f t="shared" si="5"/>
        <v>372400</v>
      </c>
      <c r="K28" s="8">
        <v>372400</v>
      </c>
      <c r="L28" s="8">
        <v>0</v>
      </c>
      <c r="M28" s="8">
        <v>0</v>
      </c>
      <c r="N28" s="8">
        <v>0</v>
      </c>
      <c r="O28" s="8">
        <v>372400</v>
      </c>
      <c r="P28" s="184">
        <f t="shared" si="4"/>
        <v>928980</v>
      </c>
    </row>
    <row r="29" spans="1:16" ht="31.5" x14ac:dyDescent="0.25">
      <c r="A29" s="152" t="s">
        <v>242</v>
      </c>
      <c r="B29" s="196">
        <v>2152</v>
      </c>
      <c r="C29" s="151" t="s">
        <v>243</v>
      </c>
      <c r="D29" s="79" t="s">
        <v>269</v>
      </c>
      <c r="E29" s="131">
        <f t="shared" si="6"/>
        <v>2810623</v>
      </c>
      <c r="F29" s="131">
        <v>2810623</v>
      </c>
      <c r="G29" s="131"/>
      <c r="H29" s="131"/>
      <c r="I29" s="8"/>
      <c r="J29" s="149">
        <f t="shared" si="5"/>
        <v>0</v>
      </c>
      <c r="K29" s="8"/>
      <c r="L29" s="8"/>
      <c r="M29" s="8"/>
      <c r="N29" s="8"/>
      <c r="O29" s="8"/>
      <c r="P29" s="184">
        <f t="shared" si="4"/>
        <v>2810623</v>
      </c>
    </row>
    <row r="30" spans="1:16" ht="31.5" x14ac:dyDescent="0.25">
      <c r="A30" s="195" t="s">
        <v>31</v>
      </c>
      <c r="B30" s="196" t="s">
        <v>32</v>
      </c>
      <c r="C30" s="196" t="s">
        <v>33</v>
      </c>
      <c r="D30" s="79" t="s">
        <v>34</v>
      </c>
      <c r="E30" s="131">
        <f t="shared" si="6"/>
        <v>72000</v>
      </c>
      <c r="F30" s="131">
        <v>72000</v>
      </c>
      <c r="G30" s="131">
        <v>0</v>
      </c>
      <c r="H30" s="131">
        <v>0</v>
      </c>
      <c r="I30" s="8">
        <v>0</v>
      </c>
      <c r="J30" s="149">
        <f t="shared" si="5"/>
        <v>0</v>
      </c>
      <c r="K30" s="8">
        <v>0</v>
      </c>
      <c r="L30" s="8">
        <v>0</v>
      </c>
      <c r="M30" s="8">
        <v>0</v>
      </c>
      <c r="N30" s="8">
        <v>0</v>
      </c>
      <c r="O30" s="8">
        <v>0</v>
      </c>
      <c r="P30" s="184">
        <f t="shared" si="4"/>
        <v>72000</v>
      </c>
    </row>
    <row r="31" spans="1:16" ht="32.25" customHeight="1" x14ac:dyDescent="0.25">
      <c r="A31" s="152" t="s">
        <v>270</v>
      </c>
      <c r="B31" s="151">
        <v>7650</v>
      </c>
      <c r="C31" s="151" t="s">
        <v>179</v>
      </c>
      <c r="D31" s="79" t="s">
        <v>271</v>
      </c>
      <c r="E31" s="131">
        <f t="shared" si="6"/>
        <v>0</v>
      </c>
      <c r="F31" s="131">
        <v>0</v>
      </c>
      <c r="G31" s="131">
        <v>0</v>
      </c>
      <c r="H31" s="131">
        <v>0</v>
      </c>
      <c r="I31" s="8">
        <v>0</v>
      </c>
      <c r="J31" s="149">
        <f t="shared" si="5"/>
        <v>57000</v>
      </c>
      <c r="K31" s="8">
        <v>57000</v>
      </c>
      <c r="L31" s="8">
        <v>0</v>
      </c>
      <c r="M31" s="8"/>
      <c r="N31" s="8"/>
      <c r="O31" s="8">
        <v>57000</v>
      </c>
      <c r="P31" s="184">
        <f t="shared" si="4"/>
        <v>57000</v>
      </c>
    </row>
    <row r="32" spans="1:16" ht="80.25" customHeight="1" x14ac:dyDescent="0.25">
      <c r="A32" s="152" t="s">
        <v>272</v>
      </c>
      <c r="B32" s="151" t="s">
        <v>273</v>
      </c>
      <c r="C32" s="151" t="s">
        <v>179</v>
      </c>
      <c r="D32" s="79" t="s">
        <v>274</v>
      </c>
      <c r="E32" s="131">
        <f t="shared" si="6"/>
        <v>0</v>
      </c>
      <c r="F32" s="131">
        <v>0</v>
      </c>
      <c r="G32" s="131">
        <v>0</v>
      </c>
      <c r="H32" s="131">
        <v>0</v>
      </c>
      <c r="I32" s="8">
        <v>0</v>
      </c>
      <c r="J32" s="149">
        <f t="shared" si="5"/>
        <v>16900</v>
      </c>
      <c r="K32" s="8">
        <v>16900</v>
      </c>
      <c r="L32" s="8">
        <v>0</v>
      </c>
      <c r="M32" s="8"/>
      <c r="N32" s="8"/>
      <c r="O32" s="8">
        <v>16900</v>
      </c>
      <c r="P32" s="184">
        <f t="shared" si="4"/>
        <v>16900</v>
      </c>
    </row>
    <row r="33" spans="1:16" ht="31.5" x14ac:dyDescent="0.25">
      <c r="A33" s="195" t="s">
        <v>177</v>
      </c>
      <c r="B33" s="196" t="s">
        <v>178</v>
      </c>
      <c r="C33" s="196" t="s">
        <v>179</v>
      </c>
      <c r="D33" s="79" t="s">
        <v>180</v>
      </c>
      <c r="E33" s="131">
        <f t="shared" si="6"/>
        <v>39188</v>
      </c>
      <c r="F33" s="131">
        <v>39188</v>
      </c>
      <c r="G33" s="131">
        <v>0</v>
      </c>
      <c r="H33" s="131">
        <v>0</v>
      </c>
      <c r="I33" s="8">
        <v>0</v>
      </c>
      <c r="J33" s="149">
        <f t="shared" si="5"/>
        <v>0</v>
      </c>
      <c r="K33" s="8">
        <v>0</v>
      </c>
      <c r="L33" s="8">
        <v>0</v>
      </c>
      <c r="M33" s="8">
        <v>0</v>
      </c>
      <c r="N33" s="8">
        <v>0</v>
      </c>
      <c r="O33" s="8">
        <v>0</v>
      </c>
      <c r="P33" s="184">
        <f t="shared" si="4"/>
        <v>39188</v>
      </c>
    </row>
    <row r="34" spans="1:16" ht="31.5" x14ac:dyDescent="0.25">
      <c r="A34" s="195" t="s">
        <v>35</v>
      </c>
      <c r="B34" s="196" t="s">
        <v>36</v>
      </c>
      <c r="C34" s="196" t="s">
        <v>37</v>
      </c>
      <c r="D34" s="79" t="s">
        <v>38</v>
      </c>
      <c r="E34" s="131">
        <f t="shared" si="6"/>
        <v>6000</v>
      </c>
      <c r="F34" s="131">
        <v>6000</v>
      </c>
      <c r="G34" s="131">
        <v>0</v>
      </c>
      <c r="H34" s="131">
        <v>0</v>
      </c>
      <c r="I34" s="8">
        <v>0</v>
      </c>
      <c r="J34" s="149">
        <f t="shared" si="5"/>
        <v>0</v>
      </c>
      <c r="K34" s="8">
        <v>0</v>
      </c>
      <c r="L34" s="8">
        <v>0</v>
      </c>
      <c r="M34" s="8">
        <v>0</v>
      </c>
      <c r="N34" s="8">
        <v>0</v>
      </c>
      <c r="O34" s="8">
        <v>0</v>
      </c>
      <c r="P34" s="184">
        <f t="shared" si="4"/>
        <v>6000</v>
      </c>
    </row>
    <row r="35" spans="1:16" ht="31.5" x14ac:dyDescent="0.25">
      <c r="A35" s="195" t="s">
        <v>159</v>
      </c>
      <c r="B35" s="196" t="s">
        <v>181</v>
      </c>
      <c r="C35" s="196" t="s">
        <v>37</v>
      </c>
      <c r="D35" s="79" t="s">
        <v>160</v>
      </c>
      <c r="E35" s="131">
        <f t="shared" si="6"/>
        <v>20061160</v>
      </c>
      <c r="F35" s="131">
        <v>20061160</v>
      </c>
      <c r="G35" s="131">
        <v>0</v>
      </c>
      <c r="H35" s="131">
        <v>0</v>
      </c>
      <c r="I35" s="8">
        <v>0</v>
      </c>
      <c r="J35" s="149">
        <f t="shared" si="5"/>
        <v>0</v>
      </c>
      <c r="K35" s="8">
        <v>0</v>
      </c>
      <c r="L35" s="8">
        <v>0</v>
      </c>
      <c r="M35" s="8">
        <v>0</v>
      </c>
      <c r="N35" s="8">
        <v>0</v>
      </c>
      <c r="O35" s="8">
        <v>0</v>
      </c>
      <c r="P35" s="184">
        <f t="shared" si="4"/>
        <v>20061160</v>
      </c>
    </row>
    <row r="36" spans="1:16" ht="32.25" thickBot="1" x14ac:dyDescent="0.3">
      <c r="A36" s="195" t="s">
        <v>39</v>
      </c>
      <c r="B36" s="196" t="s">
        <v>40</v>
      </c>
      <c r="C36" s="196" t="s">
        <v>41</v>
      </c>
      <c r="D36" s="79" t="s">
        <v>42</v>
      </c>
      <c r="E36" s="131">
        <f t="shared" si="6"/>
        <v>3379702</v>
      </c>
      <c r="F36" s="131">
        <v>3379702</v>
      </c>
      <c r="G36" s="131">
        <v>0</v>
      </c>
      <c r="H36" s="131">
        <v>0</v>
      </c>
      <c r="I36" s="8">
        <v>0</v>
      </c>
      <c r="J36" s="149">
        <f t="shared" si="5"/>
        <v>0</v>
      </c>
      <c r="K36" s="8">
        <v>0</v>
      </c>
      <c r="L36" s="8">
        <v>0</v>
      </c>
      <c r="M36" s="8">
        <v>0</v>
      </c>
      <c r="N36" s="8">
        <v>0</v>
      </c>
      <c r="O36" s="8">
        <v>0</v>
      </c>
      <c r="P36" s="184">
        <f t="shared" si="4"/>
        <v>3379702</v>
      </c>
    </row>
    <row r="37" spans="1:16" ht="48" thickBot="1" x14ac:dyDescent="0.3">
      <c r="A37" s="123" t="s">
        <v>43</v>
      </c>
      <c r="B37" s="124" t="s">
        <v>16</v>
      </c>
      <c r="C37" s="124" t="s">
        <v>16</v>
      </c>
      <c r="D37" s="126" t="s">
        <v>44</v>
      </c>
      <c r="E37" s="153">
        <f>E38</f>
        <v>237527606</v>
      </c>
      <c r="F37" s="153">
        <f>F38</f>
        <v>237527606</v>
      </c>
      <c r="G37" s="153">
        <f t="shared" ref="G37:I37" si="7">G38</f>
        <v>188961790</v>
      </c>
      <c r="H37" s="153">
        <f t="shared" si="7"/>
        <v>24945452</v>
      </c>
      <c r="I37" s="153">
        <f t="shared" si="7"/>
        <v>0</v>
      </c>
      <c r="J37" s="153">
        <f>J38</f>
        <v>8963728</v>
      </c>
      <c r="K37" s="153">
        <f>K38</f>
        <v>0</v>
      </c>
      <c r="L37" s="153">
        <f t="shared" ref="L37:O37" si="8">L38</f>
        <v>8963728</v>
      </c>
      <c r="M37" s="153">
        <f>M38</f>
        <v>1183367</v>
      </c>
      <c r="N37" s="153">
        <f t="shared" si="8"/>
        <v>55353</v>
      </c>
      <c r="O37" s="153">
        <f t="shared" si="8"/>
        <v>0</v>
      </c>
      <c r="P37" s="154">
        <f t="shared" si="2"/>
        <v>246491334</v>
      </c>
    </row>
    <row r="38" spans="1:16" s="84" customFormat="1" ht="47.25" x14ac:dyDescent="0.25">
      <c r="A38" s="145" t="s">
        <v>45</v>
      </c>
      <c r="B38" s="146" t="s">
        <v>16</v>
      </c>
      <c r="C38" s="146" t="s">
        <v>16</v>
      </c>
      <c r="D38" s="147" t="s">
        <v>44</v>
      </c>
      <c r="E38" s="133">
        <f>E39+E40+E41+E42+E43+E44+E45+E46+E48+E47</f>
        <v>237527606</v>
      </c>
      <c r="F38" s="133">
        <f>F39+F40+F41+F42+F43+F44+F45+F46+F48+F47</f>
        <v>237527606</v>
      </c>
      <c r="G38" s="133">
        <f>G39+G40+G41+G42+G43+G44+G45+G46+G48+G47</f>
        <v>188961790</v>
      </c>
      <c r="H38" s="133">
        <f t="shared" ref="H38:O38" si="9">H39+H40+H41+H42+H43+H44+H45+H46+H48</f>
        <v>24945452</v>
      </c>
      <c r="I38" s="133">
        <f t="shared" si="9"/>
        <v>0</v>
      </c>
      <c r="J38" s="133">
        <f t="shared" si="9"/>
        <v>8963728</v>
      </c>
      <c r="K38" s="133">
        <f t="shared" si="9"/>
        <v>0</v>
      </c>
      <c r="L38" s="133">
        <f t="shared" si="9"/>
        <v>8963728</v>
      </c>
      <c r="M38" s="133">
        <f t="shared" si="9"/>
        <v>1183367</v>
      </c>
      <c r="N38" s="133">
        <f t="shared" si="9"/>
        <v>55353</v>
      </c>
      <c r="O38" s="133">
        <f t="shared" si="9"/>
        <v>0</v>
      </c>
      <c r="P38" s="155">
        <f t="shared" si="2"/>
        <v>246491334</v>
      </c>
    </row>
    <row r="39" spans="1:16" ht="47.25" x14ac:dyDescent="0.25">
      <c r="A39" s="195" t="s">
        <v>182</v>
      </c>
      <c r="B39" s="196" t="s">
        <v>46</v>
      </c>
      <c r="C39" s="196" t="s">
        <v>19</v>
      </c>
      <c r="D39" s="79" t="s">
        <v>183</v>
      </c>
      <c r="E39" s="131">
        <f>F39+I39</f>
        <v>3424257</v>
      </c>
      <c r="F39" s="131">
        <v>3424257</v>
      </c>
      <c r="G39" s="131">
        <v>2882617</v>
      </c>
      <c r="H39" s="131">
        <v>140633</v>
      </c>
      <c r="I39" s="8">
        <v>0</v>
      </c>
      <c r="J39" s="8">
        <f>L39+O39</f>
        <v>0</v>
      </c>
      <c r="K39" s="8">
        <v>0</v>
      </c>
      <c r="L39" s="8">
        <v>0</v>
      </c>
      <c r="M39" s="8">
        <v>0</v>
      </c>
      <c r="N39" s="8">
        <v>0</v>
      </c>
      <c r="O39" s="8">
        <v>0</v>
      </c>
      <c r="P39" s="156">
        <f t="shared" si="2"/>
        <v>3424257</v>
      </c>
    </row>
    <row r="40" spans="1:16" x14ac:dyDescent="0.25">
      <c r="A40" s="195" t="s">
        <v>47</v>
      </c>
      <c r="B40" s="196" t="s">
        <v>48</v>
      </c>
      <c r="C40" s="196" t="s">
        <v>49</v>
      </c>
      <c r="D40" s="79" t="s">
        <v>50</v>
      </c>
      <c r="E40" s="131">
        <f t="shared" ref="E40:E48" si="10">F40+I40</f>
        <v>80978471</v>
      </c>
      <c r="F40" s="131">
        <v>80978471</v>
      </c>
      <c r="G40" s="131">
        <v>62483112</v>
      </c>
      <c r="H40" s="131">
        <v>8498224</v>
      </c>
      <c r="I40" s="8">
        <v>0</v>
      </c>
      <c r="J40" s="8">
        <f>L40+O40</f>
        <v>2382283</v>
      </c>
      <c r="K40" s="8">
        <v>0</v>
      </c>
      <c r="L40" s="8">
        <v>2382283</v>
      </c>
      <c r="M40" s="8"/>
      <c r="N40" s="8">
        <v>0</v>
      </c>
      <c r="O40" s="8">
        <v>0</v>
      </c>
      <c r="P40" s="156">
        <f t="shared" si="2"/>
        <v>83360754</v>
      </c>
    </row>
    <row r="41" spans="1:16" ht="31.5" x14ac:dyDescent="0.25">
      <c r="A41" s="195" t="s">
        <v>51</v>
      </c>
      <c r="B41" s="196" t="s">
        <v>52</v>
      </c>
      <c r="C41" s="196" t="s">
        <v>53</v>
      </c>
      <c r="D41" s="79" t="s">
        <v>54</v>
      </c>
      <c r="E41" s="131">
        <f t="shared" si="10"/>
        <v>63503220</v>
      </c>
      <c r="F41" s="131">
        <v>63503220</v>
      </c>
      <c r="G41" s="131">
        <f>31257988+4214390</f>
        <v>35472378</v>
      </c>
      <c r="H41" s="131">
        <v>15409909</v>
      </c>
      <c r="I41" s="8">
        <v>0</v>
      </c>
      <c r="J41" s="8">
        <f>L41+O41</f>
        <v>6581445</v>
      </c>
      <c r="K41" s="8">
        <v>0</v>
      </c>
      <c r="L41" s="8">
        <v>6581445</v>
      </c>
      <c r="M41" s="8">
        <v>1183367</v>
      </c>
      <c r="N41" s="8">
        <v>55353</v>
      </c>
      <c r="O41" s="8">
        <v>0</v>
      </c>
      <c r="P41" s="156">
        <f>E41+J41</f>
        <v>70084665</v>
      </c>
    </row>
    <row r="42" spans="1:16" ht="31.5" x14ac:dyDescent="0.25">
      <c r="A42" s="178" t="s">
        <v>184</v>
      </c>
      <c r="B42" s="179" t="s">
        <v>185</v>
      </c>
      <c r="C42" s="179" t="s">
        <v>53</v>
      </c>
      <c r="D42" s="93" t="s">
        <v>54</v>
      </c>
      <c r="E42" s="131">
        <f t="shared" si="10"/>
        <v>75510600</v>
      </c>
      <c r="F42" s="8">
        <v>75510600</v>
      </c>
      <c r="G42" s="8">
        <v>75510600</v>
      </c>
      <c r="H42" s="8">
        <v>0</v>
      </c>
      <c r="I42" s="8">
        <v>0</v>
      </c>
      <c r="J42" s="8">
        <f>L42+O42</f>
        <v>0</v>
      </c>
      <c r="K42" s="8">
        <v>0</v>
      </c>
      <c r="L42" s="8">
        <v>0</v>
      </c>
      <c r="M42" s="8">
        <v>0</v>
      </c>
      <c r="N42" s="8">
        <v>0</v>
      </c>
      <c r="O42" s="8">
        <v>0</v>
      </c>
      <c r="P42" s="156">
        <f t="shared" si="2"/>
        <v>75510600</v>
      </c>
    </row>
    <row r="43" spans="1:16" ht="47.25" x14ac:dyDescent="0.25">
      <c r="A43" s="195" t="s">
        <v>55</v>
      </c>
      <c r="B43" s="196" t="s">
        <v>56</v>
      </c>
      <c r="C43" s="196" t="s">
        <v>57</v>
      </c>
      <c r="D43" s="79" t="s">
        <v>58</v>
      </c>
      <c r="E43" s="131">
        <f t="shared" si="10"/>
        <v>5329432</v>
      </c>
      <c r="F43" s="131">
        <v>5329432</v>
      </c>
      <c r="G43" s="131">
        <v>4804311</v>
      </c>
      <c r="H43" s="131">
        <v>244601</v>
      </c>
      <c r="I43" s="8">
        <v>0</v>
      </c>
      <c r="J43" s="8">
        <v>0</v>
      </c>
      <c r="K43" s="8">
        <v>0</v>
      </c>
      <c r="L43" s="8">
        <v>0</v>
      </c>
      <c r="M43" s="8">
        <v>0</v>
      </c>
      <c r="N43" s="8">
        <v>0</v>
      </c>
      <c r="O43" s="8">
        <v>0</v>
      </c>
      <c r="P43" s="156">
        <f t="shared" si="2"/>
        <v>5329432</v>
      </c>
    </row>
    <row r="44" spans="1:16" ht="31.5" x14ac:dyDescent="0.25">
      <c r="A44" s="195" t="s">
        <v>186</v>
      </c>
      <c r="B44" s="196" t="s">
        <v>187</v>
      </c>
      <c r="C44" s="196" t="s">
        <v>59</v>
      </c>
      <c r="D44" s="79" t="s">
        <v>188</v>
      </c>
      <c r="E44" s="131">
        <f t="shared" si="10"/>
        <v>4258888</v>
      </c>
      <c r="F44" s="131">
        <v>4258888</v>
      </c>
      <c r="G44" s="131">
        <v>3899966</v>
      </c>
      <c r="H44" s="131">
        <v>170008</v>
      </c>
      <c r="I44" s="8">
        <v>0</v>
      </c>
      <c r="J44" s="8">
        <v>0</v>
      </c>
      <c r="K44" s="8">
        <v>0</v>
      </c>
      <c r="L44" s="8">
        <v>0</v>
      </c>
      <c r="M44" s="8">
        <v>0</v>
      </c>
      <c r="N44" s="8">
        <v>0</v>
      </c>
      <c r="O44" s="8">
        <v>0</v>
      </c>
      <c r="P44" s="156">
        <f t="shared" si="2"/>
        <v>4258888</v>
      </c>
    </row>
    <row r="45" spans="1:16" x14ac:dyDescent="0.25">
      <c r="A45" s="195" t="s">
        <v>60</v>
      </c>
      <c r="B45" s="196" t="s">
        <v>61</v>
      </c>
      <c r="C45" s="196" t="s">
        <v>59</v>
      </c>
      <c r="D45" s="79" t="s">
        <v>62</v>
      </c>
      <c r="E45" s="131">
        <f t="shared" si="10"/>
        <v>14480</v>
      </c>
      <c r="F45" s="131">
        <v>14480</v>
      </c>
      <c r="G45" s="131">
        <v>0</v>
      </c>
      <c r="H45" s="131">
        <v>0</v>
      </c>
      <c r="I45" s="8">
        <v>0</v>
      </c>
      <c r="J45" s="8">
        <v>0</v>
      </c>
      <c r="K45" s="8">
        <v>0</v>
      </c>
      <c r="L45" s="8">
        <v>0</v>
      </c>
      <c r="M45" s="8">
        <v>0</v>
      </c>
      <c r="N45" s="8">
        <v>0</v>
      </c>
      <c r="O45" s="8">
        <v>0</v>
      </c>
      <c r="P45" s="156">
        <f t="shared" si="2"/>
        <v>14480</v>
      </c>
    </row>
    <row r="46" spans="1:16" ht="47.25" x14ac:dyDescent="0.25">
      <c r="A46" s="195" t="s">
        <v>63</v>
      </c>
      <c r="B46" s="196" t="s">
        <v>64</v>
      </c>
      <c r="C46" s="196" t="s">
        <v>59</v>
      </c>
      <c r="D46" s="79" t="s">
        <v>65</v>
      </c>
      <c r="E46" s="131">
        <f t="shared" si="10"/>
        <v>1183561</v>
      </c>
      <c r="F46" s="131">
        <v>1183561</v>
      </c>
      <c r="G46" s="131">
        <v>690594</v>
      </c>
      <c r="H46" s="131">
        <v>443408</v>
      </c>
      <c r="I46" s="8">
        <v>0</v>
      </c>
      <c r="J46" s="8">
        <v>0</v>
      </c>
      <c r="K46" s="8">
        <v>0</v>
      </c>
      <c r="L46" s="8">
        <v>0</v>
      </c>
      <c r="M46" s="8">
        <v>0</v>
      </c>
      <c r="N46" s="8">
        <v>0</v>
      </c>
      <c r="O46" s="8">
        <v>0</v>
      </c>
      <c r="P46" s="156">
        <f t="shared" si="2"/>
        <v>1183561</v>
      </c>
    </row>
    <row r="47" spans="1:16" ht="47.25" x14ac:dyDescent="0.25">
      <c r="A47" s="66" t="s">
        <v>279</v>
      </c>
      <c r="B47" s="183" t="s">
        <v>280</v>
      </c>
      <c r="C47" s="183" t="s">
        <v>59</v>
      </c>
      <c r="D47" s="32" t="s">
        <v>281</v>
      </c>
      <c r="E47" s="131">
        <f t="shared" si="10"/>
        <v>1766200</v>
      </c>
      <c r="F47" s="131">
        <v>1766200</v>
      </c>
      <c r="G47" s="131">
        <v>1766200</v>
      </c>
      <c r="H47" s="131"/>
      <c r="I47" s="8"/>
      <c r="J47" s="8"/>
      <c r="K47" s="8"/>
      <c r="L47" s="8"/>
      <c r="M47" s="8"/>
      <c r="N47" s="8"/>
      <c r="O47" s="8"/>
      <c r="P47" s="156">
        <f t="shared" si="2"/>
        <v>1766200</v>
      </c>
    </row>
    <row r="48" spans="1:16" ht="48" thickBot="1" x14ac:dyDescent="0.3">
      <c r="A48" s="195" t="s">
        <v>66</v>
      </c>
      <c r="B48" s="196" t="s">
        <v>67</v>
      </c>
      <c r="C48" s="196" t="s">
        <v>59</v>
      </c>
      <c r="D48" s="79" t="s">
        <v>68</v>
      </c>
      <c r="E48" s="131">
        <f t="shared" si="10"/>
        <v>1558497</v>
      </c>
      <c r="F48" s="131">
        <v>1558497</v>
      </c>
      <c r="G48" s="131">
        <v>1452012</v>
      </c>
      <c r="H48" s="131">
        <v>38669</v>
      </c>
      <c r="I48" s="8">
        <v>0</v>
      </c>
      <c r="J48" s="8">
        <v>0</v>
      </c>
      <c r="K48" s="8">
        <v>0</v>
      </c>
      <c r="L48" s="8">
        <v>0</v>
      </c>
      <c r="M48" s="8">
        <v>0</v>
      </c>
      <c r="N48" s="8">
        <v>0</v>
      </c>
      <c r="O48" s="8">
        <v>0</v>
      </c>
      <c r="P48" s="156">
        <f t="shared" si="2"/>
        <v>1558497</v>
      </c>
    </row>
    <row r="49" spans="1:16" ht="48" thickBot="1" x14ac:dyDescent="0.3">
      <c r="A49" s="123" t="s">
        <v>70</v>
      </c>
      <c r="B49" s="124" t="s">
        <v>16</v>
      </c>
      <c r="C49" s="124" t="s">
        <v>16</v>
      </c>
      <c r="D49" s="126" t="s">
        <v>71</v>
      </c>
      <c r="E49" s="153">
        <f>E50</f>
        <v>36044994</v>
      </c>
      <c r="F49" s="153">
        <f>F50</f>
        <v>36044994</v>
      </c>
      <c r="G49" s="153">
        <f t="shared" ref="G49:I49" si="11">G50</f>
        <v>16335238</v>
      </c>
      <c r="H49" s="153">
        <f t="shared" si="11"/>
        <v>365021</v>
      </c>
      <c r="I49" s="153">
        <f t="shared" si="11"/>
        <v>0</v>
      </c>
      <c r="J49" s="153">
        <f>J50</f>
        <v>139500</v>
      </c>
      <c r="K49" s="153">
        <f>K50</f>
        <v>126500</v>
      </c>
      <c r="L49" s="153">
        <f t="shared" ref="L49:O49" si="12">L50</f>
        <v>13000</v>
      </c>
      <c r="M49" s="153">
        <f t="shared" si="12"/>
        <v>0</v>
      </c>
      <c r="N49" s="153">
        <f t="shared" si="12"/>
        <v>0</v>
      </c>
      <c r="O49" s="153">
        <f t="shared" si="12"/>
        <v>126500</v>
      </c>
      <c r="P49" s="154">
        <f>E49+J49</f>
        <v>36184494</v>
      </c>
    </row>
    <row r="50" spans="1:16" ht="47.25" x14ac:dyDescent="0.25">
      <c r="A50" s="145" t="s">
        <v>72</v>
      </c>
      <c r="B50" s="146" t="s">
        <v>16</v>
      </c>
      <c r="C50" s="146" t="s">
        <v>16</v>
      </c>
      <c r="D50" s="147" t="s">
        <v>71</v>
      </c>
      <c r="E50" s="134">
        <f>E51+E52+E53+E54+E57+E59+E60+E55+E56+E58</f>
        <v>36044994</v>
      </c>
      <c r="F50" s="133">
        <f>F51+F52+F53+F54+F57+F59+F60+F55+F56+F58</f>
        <v>36044994</v>
      </c>
      <c r="G50" s="133">
        <f t="shared" ref="G50:I50" si="13">G51+G52+G53+G54+G57+G59+G60</f>
        <v>16335238</v>
      </c>
      <c r="H50" s="133">
        <f t="shared" si="13"/>
        <v>365021</v>
      </c>
      <c r="I50" s="133">
        <f t="shared" si="13"/>
        <v>0</v>
      </c>
      <c r="J50" s="134">
        <f>J51+J52+J53+J54+J57+J59+J60</f>
        <v>139500</v>
      </c>
      <c r="K50" s="133">
        <f>K51+K52+K53+K54+K57+K59+K60</f>
        <v>126500</v>
      </c>
      <c r="L50" s="133">
        <f t="shared" ref="L50:O50" si="14">L51+L52+L53+L54+L57+L59+L60</f>
        <v>13000</v>
      </c>
      <c r="M50" s="133">
        <f t="shared" si="14"/>
        <v>0</v>
      </c>
      <c r="N50" s="133">
        <f t="shared" si="14"/>
        <v>0</v>
      </c>
      <c r="O50" s="133">
        <f t="shared" si="14"/>
        <v>126500</v>
      </c>
      <c r="P50" s="155">
        <f>E50+J50</f>
        <v>36184494</v>
      </c>
    </row>
    <row r="51" spans="1:16" ht="47.25" x14ac:dyDescent="0.25">
      <c r="A51" s="195" t="s">
        <v>189</v>
      </c>
      <c r="B51" s="196" t="s">
        <v>46</v>
      </c>
      <c r="C51" s="196" t="s">
        <v>19</v>
      </c>
      <c r="D51" s="79" t="s">
        <v>183</v>
      </c>
      <c r="E51" s="131">
        <f>F51+I51</f>
        <v>6900686</v>
      </c>
      <c r="F51" s="131">
        <v>6900686</v>
      </c>
      <c r="G51" s="131">
        <v>6491282</v>
      </c>
      <c r="H51" s="131">
        <v>175849</v>
      </c>
      <c r="I51" s="8">
        <v>0</v>
      </c>
      <c r="J51" s="8">
        <f>L51+O51</f>
        <v>46000</v>
      </c>
      <c r="K51" s="8">
        <v>46000</v>
      </c>
      <c r="L51" s="8">
        <v>0</v>
      </c>
      <c r="M51" s="8">
        <v>0</v>
      </c>
      <c r="N51" s="8">
        <v>0</v>
      </c>
      <c r="O51" s="8">
        <v>46000</v>
      </c>
      <c r="P51" s="156">
        <f>E51+J51</f>
        <v>6946686</v>
      </c>
    </row>
    <row r="52" spans="1:16" ht="47.25" x14ac:dyDescent="0.25">
      <c r="A52" s="195" t="s">
        <v>73</v>
      </c>
      <c r="B52" s="196" t="s">
        <v>74</v>
      </c>
      <c r="C52" s="196" t="s">
        <v>75</v>
      </c>
      <c r="D52" s="79" t="s">
        <v>76</v>
      </c>
      <c r="E52" s="131">
        <f t="shared" ref="E52:E60" si="15">F52+I52</f>
        <v>12750</v>
      </c>
      <c r="F52" s="131">
        <v>12750</v>
      </c>
      <c r="G52" s="131">
        <v>0</v>
      </c>
      <c r="H52" s="131">
        <v>0</v>
      </c>
      <c r="I52" s="8">
        <v>0</v>
      </c>
      <c r="J52" s="8">
        <f t="shared" ref="J52:J59" si="16">L52+O52</f>
        <v>0</v>
      </c>
      <c r="K52" s="8">
        <v>0</v>
      </c>
      <c r="L52" s="8">
        <v>0</v>
      </c>
      <c r="M52" s="8">
        <v>0</v>
      </c>
      <c r="N52" s="8">
        <v>0</v>
      </c>
      <c r="O52" s="8">
        <v>0</v>
      </c>
      <c r="P52" s="156">
        <f t="shared" ref="P52:P111" si="17">E52+J52</f>
        <v>12750</v>
      </c>
    </row>
    <row r="53" spans="1:16" ht="31.5" x14ac:dyDescent="0.25">
      <c r="A53" s="195" t="s">
        <v>77</v>
      </c>
      <c r="B53" s="196" t="s">
        <v>78</v>
      </c>
      <c r="C53" s="196" t="s">
        <v>56</v>
      </c>
      <c r="D53" s="79" t="s">
        <v>79</v>
      </c>
      <c r="E53" s="131">
        <f t="shared" si="15"/>
        <v>8400</v>
      </c>
      <c r="F53" s="131">
        <v>8400</v>
      </c>
      <c r="G53" s="131">
        <v>0</v>
      </c>
      <c r="H53" s="131">
        <v>0</v>
      </c>
      <c r="I53" s="8">
        <v>0</v>
      </c>
      <c r="J53" s="8">
        <f t="shared" si="16"/>
        <v>0</v>
      </c>
      <c r="K53" s="8">
        <v>0</v>
      </c>
      <c r="L53" s="8">
        <v>0</v>
      </c>
      <c r="M53" s="8">
        <v>0</v>
      </c>
      <c r="N53" s="8">
        <v>0</v>
      </c>
      <c r="O53" s="8">
        <v>0</v>
      </c>
      <c r="P53" s="156">
        <f t="shared" si="17"/>
        <v>8400</v>
      </c>
    </row>
    <row r="54" spans="1:16" ht="31.5" x14ac:dyDescent="0.25">
      <c r="A54" s="195" t="s">
        <v>190</v>
      </c>
      <c r="B54" s="196" t="s">
        <v>191</v>
      </c>
      <c r="C54" s="196" t="s">
        <v>48</v>
      </c>
      <c r="D54" s="79" t="s">
        <v>192</v>
      </c>
      <c r="E54" s="131">
        <f t="shared" si="15"/>
        <v>4324257</v>
      </c>
      <c r="F54" s="131">
        <v>4324257</v>
      </c>
      <c r="G54" s="131">
        <v>4118841</v>
      </c>
      <c r="H54" s="131">
        <v>88416</v>
      </c>
      <c r="I54" s="8">
        <v>0</v>
      </c>
      <c r="J54" s="8">
        <f t="shared" si="16"/>
        <v>80500</v>
      </c>
      <c r="K54" s="8">
        <v>80500</v>
      </c>
      <c r="L54" s="8">
        <v>0</v>
      </c>
      <c r="M54" s="8">
        <v>0</v>
      </c>
      <c r="N54" s="8">
        <v>0</v>
      </c>
      <c r="O54" s="8">
        <v>80500</v>
      </c>
      <c r="P54" s="156">
        <f t="shared" si="17"/>
        <v>4404757</v>
      </c>
    </row>
    <row r="55" spans="1:16" ht="47.25" x14ac:dyDescent="0.25">
      <c r="A55" s="193" t="s">
        <v>282</v>
      </c>
      <c r="B55" s="94" t="s">
        <v>283</v>
      </c>
      <c r="C55" s="183" t="s">
        <v>56</v>
      </c>
      <c r="D55" s="32" t="s">
        <v>284</v>
      </c>
      <c r="E55" s="131">
        <f t="shared" si="15"/>
        <v>28193</v>
      </c>
      <c r="F55" s="131">
        <v>28193</v>
      </c>
      <c r="G55" s="131"/>
      <c r="H55" s="131"/>
      <c r="I55" s="8"/>
      <c r="J55" s="8"/>
      <c r="K55" s="8"/>
      <c r="L55" s="8"/>
      <c r="M55" s="8"/>
      <c r="N55" s="8"/>
      <c r="O55" s="8"/>
      <c r="P55" s="156">
        <f t="shared" si="17"/>
        <v>28193</v>
      </c>
    </row>
    <row r="56" spans="1:16" ht="47.25" x14ac:dyDescent="0.25">
      <c r="A56" s="193" t="s">
        <v>285</v>
      </c>
      <c r="B56" s="94" t="s">
        <v>286</v>
      </c>
      <c r="C56" s="94" t="s">
        <v>75</v>
      </c>
      <c r="D56" s="95" t="s">
        <v>287</v>
      </c>
      <c r="E56" s="131">
        <f t="shared" si="15"/>
        <v>91319</v>
      </c>
      <c r="F56" s="131">
        <v>91319</v>
      </c>
      <c r="G56" s="131"/>
      <c r="H56" s="131"/>
      <c r="I56" s="8"/>
      <c r="J56" s="8"/>
      <c r="K56" s="8"/>
      <c r="L56" s="8"/>
      <c r="M56" s="8"/>
      <c r="N56" s="8"/>
      <c r="O56" s="8"/>
      <c r="P56" s="156">
        <f t="shared" si="17"/>
        <v>91319</v>
      </c>
    </row>
    <row r="57" spans="1:16" ht="110.25" x14ac:dyDescent="0.25">
      <c r="A57" s="195" t="s">
        <v>193</v>
      </c>
      <c r="B57" s="196" t="s">
        <v>194</v>
      </c>
      <c r="C57" s="196" t="s">
        <v>48</v>
      </c>
      <c r="D57" s="79" t="s">
        <v>195</v>
      </c>
      <c r="E57" s="131">
        <f t="shared" si="15"/>
        <v>230280</v>
      </c>
      <c r="F57" s="131">
        <v>230280</v>
      </c>
      <c r="G57" s="131">
        <v>0</v>
      </c>
      <c r="H57" s="131">
        <v>0</v>
      </c>
      <c r="I57" s="8">
        <v>0</v>
      </c>
      <c r="J57" s="8">
        <f t="shared" si="16"/>
        <v>0</v>
      </c>
      <c r="K57" s="8">
        <v>0</v>
      </c>
      <c r="L57" s="8">
        <v>0</v>
      </c>
      <c r="M57" s="8">
        <v>0</v>
      </c>
      <c r="N57" s="8">
        <v>0</v>
      </c>
      <c r="O57" s="8">
        <v>0</v>
      </c>
      <c r="P57" s="156">
        <f t="shared" si="17"/>
        <v>230280</v>
      </c>
    </row>
    <row r="58" spans="1:16" ht="78.75" x14ac:dyDescent="0.25">
      <c r="A58" s="193" t="s">
        <v>288</v>
      </c>
      <c r="B58" s="94" t="s">
        <v>289</v>
      </c>
      <c r="C58" s="94" t="s">
        <v>48</v>
      </c>
      <c r="D58" s="194" t="s">
        <v>290</v>
      </c>
      <c r="E58" s="131">
        <f t="shared" si="15"/>
        <v>17623</v>
      </c>
      <c r="F58" s="131">
        <v>17623</v>
      </c>
      <c r="G58" s="131"/>
      <c r="H58" s="131"/>
      <c r="I58" s="8"/>
      <c r="J58" s="8"/>
      <c r="K58" s="8"/>
      <c r="L58" s="8"/>
      <c r="M58" s="8"/>
      <c r="N58" s="8"/>
      <c r="O58" s="8"/>
      <c r="P58" s="156">
        <f t="shared" si="17"/>
        <v>17623</v>
      </c>
    </row>
    <row r="59" spans="1:16" ht="47.25" x14ac:dyDescent="0.25">
      <c r="A59" s="195" t="s">
        <v>196</v>
      </c>
      <c r="B59" s="196" t="s">
        <v>197</v>
      </c>
      <c r="C59" s="196" t="s">
        <v>80</v>
      </c>
      <c r="D59" s="79" t="s">
        <v>198</v>
      </c>
      <c r="E59" s="131">
        <f t="shared" si="15"/>
        <v>6023586</v>
      </c>
      <c r="F59" s="131">
        <v>6023586</v>
      </c>
      <c r="G59" s="131">
        <v>5725115</v>
      </c>
      <c r="H59" s="131">
        <v>100756</v>
      </c>
      <c r="I59" s="8">
        <v>0</v>
      </c>
      <c r="J59" s="8">
        <f t="shared" si="16"/>
        <v>13000</v>
      </c>
      <c r="K59" s="8"/>
      <c r="L59" s="8">
        <v>13000</v>
      </c>
      <c r="M59" s="8">
        <v>0</v>
      </c>
      <c r="N59" s="8">
        <v>0</v>
      </c>
      <c r="O59" s="8"/>
      <c r="P59" s="156">
        <f>E59+J59</f>
        <v>6036586</v>
      </c>
    </row>
    <row r="60" spans="1:16" ht="32.25" thickBot="1" x14ac:dyDescent="0.3">
      <c r="A60" s="121" t="s">
        <v>81</v>
      </c>
      <c r="B60" s="376" t="s">
        <v>82</v>
      </c>
      <c r="C60" s="376" t="s">
        <v>80</v>
      </c>
      <c r="D60" s="130" t="s">
        <v>83</v>
      </c>
      <c r="E60" s="135">
        <f t="shared" si="15"/>
        <v>18407900</v>
      </c>
      <c r="F60" s="135">
        <v>18407900</v>
      </c>
      <c r="G60" s="135">
        <v>0</v>
      </c>
      <c r="H60" s="135">
        <v>0</v>
      </c>
      <c r="I60" s="91">
        <v>0</v>
      </c>
      <c r="J60" s="91">
        <f>L60+O60</f>
        <v>0</v>
      </c>
      <c r="K60" s="91">
        <v>0</v>
      </c>
      <c r="L60" s="91">
        <v>0</v>
      </c>
      <c r="M60" s="91">
        <v>0</v>
      </c>
      <c r="N60" s="91">
        <v>0</v>
      </c>
      <c r="O60" s="91">
        <v>0</v>
      </c>
      <c r="P60" s="158">
        <f t="shared" si="17"/>
        <v>18407900</v>
      </c>
    </row>
    <row r="61" spans="1:16" ht="45.75" customHeight="1" thickBot="1" x14ac:dyDescent="0.3">
      <c r="A61" s="123" t="s">
        <v>84</v>
      </c>
      <c r="B61" s="124" t="s">
        <v>16</v>
      </c>
      <c r="C61" s="124" t="s">
        <v>16</v>
      </c>
      <c r="D61" s="126" t="s">
        <v>85</v>
      </c>
      <c r="E61" s="153">
        <f>E62</f>
        <v>1570613</v>
      </c>
      <c r="F61" s="153">
        <f>F62</f>
        <v>1570613</v>
      </c>
      <c r="G61" s="153">
        <f t="shared" ref="G61:I61" si="18">G62</f>
        <v>1493301</v>
      </c>
      <c r="H61" s="153">
        <f t="shared" si="18"/>
        <v>0</v>
      </c>
      <c r="I61" s="153">
        <f t="shared" si="18"/>
        <v>0</v>
      </c>
      <c r="J61" s="153">
        <f>J62</f>
        <v>0</v>
      </c>
      <c r="K61" s="153">
        <f>K62</f>
        <v>0</v>
      </c>
      <c r="L61" s="153">
        <f t="shared" ref="L61:O61" si="19">L62</f>
        <v>0</v>
      </c>
      <c r="M61" s="153">
        <f t="shared" si="19"/>
        <v>0</v>
      </c>
      <c r="N61" s="153">
        <f t="shared" si="19"/>
        <v>0</v>
      </c>
      <c r="O61" s="153">
        <f t="shared" si="19"/>
        <v>0</v>
      </c>
      <c r="P61" s="154">
        <f t="shared" si="17"/>
        <v>1570613</v>
      </c>
    </row>
    <row r="62" spans="1:16" ht="47.25" x14ac:dyDescent="0.25">
      <c r="A62" s="145" t="s">
        <v>86</v>
      </c>
      <c r="B62" s="146" t="s">
        <v>16</v>
      </c>
      <c r="C62" s="146" t="s">
        <v>16</v>
      </c>
      <c r="D62" s="147" t="s">
        <v>85</v>
      </c>
      <c r="E62" s="133">
        <f>E63+E64</f>
        <v>1570613</v>
      </c>
      <c r="F62" s="133">
        <f>F63+F64</f>
        <v>1570613</v>
      </c>
      <c r="G62" s="133">
        <f t="shared" ref="G62:I62" si="20">G63+G64</f>
        <v>1493301</v>
      </c>
      <c r="H62" s="133">
        <f t="shared" si="20"/>
        <v>0</v>
      </c>
      <c r="I62" s="133">
        <f t="shared" si="20"/>
        <v>0</v>
      </c>
      <c r="J62" s="133">
        <f>J63+J64</f>
        <v>0</v>
      </c>
      <c r="K62" s="133">
        <f>K63+K64</f>
        <v>0</v>
      </c>
      <c r="L62" s="133">
        <f t="shared" ref="L62:O62" si="21">L63+L64</f>
        <v>0</v>
      </c>
      <c r="M62" s="133">
        <f t="shared" si="21"/>
        <v>0</v>
      </c>
      <c r="N62" s="133">
        <f t="shared" si="21"/>
        <v>0</v>
      </c>
      <c r="O62" s="133">
        <f t="shared" si="21"/>
        <v>0</v>
      </c>
      <c r="P62" s="155">
        <f t="shared" si="17"/>
        <v>1570613</v>
      </c>
    </row>
    <row r="63" spans="1:16" ht="47.25" x14ac:dyDescent="0.25">
      <c r="A63" s="195" t="s">
        <v>199</v>
      </c>
      <c r="B63" s="196" t="s">
        <v>46</v>
      </c>
      <c r="C63" s="196" t="s">
        <v>19</v>
      </c>
      <c r="D63" s="79" t="s">
        <v>183</v>
      </c>
      <c r="E63" s="131">
        <f>F63+I63</f>
        <v>1538613</v>
      </c>
      <c r="F63" s="131">
        <v>1538613</v>
      </c>
      <c r="G63" s="131">
        <v>1493301</v>
      </c>
      <c r="H63" s="131">
        <v>0</v>
      </c>
      <c r="I63" s="8">
        <v>0</v>
      </c>
      <c r="J63" s="8">
        <f>L63+O63</f>
        <v>0</v>
      </c>
      <c r="K63" s="8">
        <v>0</v>
      </c>
      <c r="L63" s="8">
        <v>0</v>
      </c>
      <c r="M63" s="8">
        <v>0</v>
      </c>
      <c r="N63" s="8">
        <v>0</v>
      </c>
      <c r="O63" s="8">
        <v>0</v>
      </c>
      <c r="P63" s="156">
        <f t="shared" si="17"/>
        <v>1538613</v>
      </c>
    </row>
    <row r="64" spans="1:16" ht="32.25" thickBot="1" x14ac:dyDescent="0.3">
      <c r="A64" s="128" t="s">
        <v>87</v>
      </c>
      <c r="B64" s="129" t="s">
        <v>88</v>
      </c>
      <c r="C64" s="129" t="s">
        <v>69</v>
      </c>
      <c r="D64" s="122" t="s">
        <v>89</v>
      </c>
      <c r="E64" s="131">
        <f>F64+I64</f>
        <v>32000</v>
      </c>
      <c r="F64" s="132">
        <v>32000</v>
      </c>
      <c r="G64" s="132">
        <v>0</v>
      </c>
      <c r="H64" s="132">
        <v>0</v>
      </c>
      <c r="I64" s="36">
        <v>0</v>
      </c>
      <c r="J64" s="36">
        <f>L64+O64</f>
        <v>0</v>
      </c>
      <c r="K64" s="36">
        <v>0</v>
      </c>
      <c r="L64" s="36">
        <v>0</v>
      </c>
      <c r="M64" s="36">
        <v>0</v>
      </c>
      <c r="N64" s="36">
        <v>0</v>
      </c>
      <c r="O64" s="36">
        <v>0</v>
      </c>
      <c r="P64" s="157">
        <f t="shared" si="17"/>
        <v>32000</v>
      </c>
    </row>
    <row r="65" spans="1:16" s="85" customFormat="1" ht="64.5" customHeight="1" thickBot="1" x14ac:dyDescent="0.3">
      <c r="A65" s="123" t="s">
        <v>90</v>
      </c>
      <c r="B65" s="124" t="s">
        <v>16</v>
      </c>
      <c r="C65" s="124" t="s">
        <v>16</v>
      </c>
      <c r="D65" s="126" t="s">
        <v>91</v>
      </c>
      <c r="E65" s="153">
        <f>E66</f>
        <v>88974010</v>
      </c>
      <c r="F65" s="153">
        <f>F66</f>
        <v>88974010</v>
      </c>
      <c r="G65" s="153">
        <f t="shared" ref="G65:I65" si="22">G66</f>
        <v>52486169</v>
      </c>
      <c r="H65" s="153">
        <f t="shared" si="22"/>
        <v>5470966</v>
      </c>
      <c r="I65" s="153">
        <f t="shared" si="22"/>
        <v>0</v>
      </c>
      <c r="J65" s="153">
        <f>J66</f>
        <v>1135071</v>
      </c>
      <c r="K65" s="153">
        <f>K66</f>
        <v>150299</v>
      </c>
      <c r="L65" s="153">
        <f t="shared" ref="L65:O65" si="23">L66</f>
        <v>984772</v>
      </c>
      <c r="M65" s="153">
        <f t="shared" si="23"/>
        <v>850986</v>
      </c>
      <c r="N65" s="153">
        <f t="shared" si="23"/>
        <v>0</v>
      </c>
      <c r="O65" s="153">
        <f t="shared" si="23"/>
        <v>150299</v>
      </c>
      <c r="P65" s="154">
        <f t="shared" si="17"/>
        <v>90109081</v>
      </c>
    </row>
    <row r="66" spans="1:16" s="84" customFormat="1" ht="63" x14ac:dyDescent="0.25">
      <c r="A66" s="145" t="s">
        <v>92</v>
      </c>
      <c r="B66" s="146" t="s">
        <v>16</v>
      </c>
      <c r="C66" s="146" t="s">
        <v>16</v>
      </c>
      <c r="D66" s="147" t="s">
        <v>91</v>
      </c>
      <c r="E66" s="133">
        <f>E67+E68+E69+E70+E71+E72+E73+E74+E75+E76+E77+E78+E79+E80</f>
        <v>88974010</v>
      </c>
      <c r="F66" s="133">
        <f t="shared" ref="F66:I66" si="24">F67+F68+F69+F70+F71+F72+F73+F74+F75+F76+F77+F78+F79+F80</f>
        <v>88974010</v>
      </c>
      <c r="G66" s="133">
        <f t="shared" si="24"/>
        <v>52486169</v>
      </c>
      <c r="H66" s="133">
        <f t="shared" si="24"/>
        <v>5470966</v>
      </c>
      <c r="I66" s="133">
        <f t="shared" si="24"/>
        <v>0</v>
      </c>
      <c r="J66" s="133">
        <f>J67+J68+J69+J70+J71+J72+J73+J74+J75+J76+J77+J78+J79+J80</f>
        <v>1135071</v>
      </c>
      <c r="K66" s="133">
        <f t="shared" ref="K66:L66" si="25">K67+K68+K69+K70+K71+K72+K73+K74+K75+K76+K77+K78+K79+K80</f>
        <v>150299</v>
      </c>
      <c r="L66" s="133">
        <f t="shared" si="25"/>
        <v>984772</v>
      </c>
      <c r="M66" s="133">
        <f>M67+M68+M69+M70+M71+M72+M73+M74+M75+M76+M77+M78+M79+M80</f>
        <v>850986</v>
      </c>
      <c r="N66" s="133">
        <f t="shared" ref="N66:O66" si="26">N67+N68+N69+N70+N71+N72+N73+N74+N75+N76+N77+N78+N79+N80</f>
        <v>0</v>
      </c>
      <c r="O66" s="133">
        <f t="shared" si="26"/>
        <v>150299</v>
      </c>
      <c r="P66" s="155">
        <f>P67+P68+P69+P70+P71+P72+P73+P74+P75+P76+P77+P78+P79+P80</f>
        <v>90109081</v>
      </c>
    </row>
    <row r="67" spans="1:16" ht="40.5" customHeight="1" x14ac:dyDescent="0.25">
      <c r="A67" s="195" t="s">
        <v>200</v>
      </c>
      <c r="B67" s="196" t="s">
        <v>46</v>
      </c>
      <c r="C67" s="196" t="s">
        <v>19</v>
      </c>
      <c r="D67" s="79" t="s">
        <v>183</v>
      </c>
      <c r="E67" s="131">
        <f>F67+I67</f>
        <v>2310745</v>
      </c>
      <c r="F67" s="131">
        <v>2310745</v>
      </c>
      <c r="G67" s="131">
        <v>2259433</v>
      </c>
      <c r="H67" s="131">
        <v>0</v>
      </c>
      <c r="I67" s="8">
        <v>0</v>
      </c>
      <c r="J67" s="8">
        <f>L67+O67</f>
        <v>0</v>
      </c>
      <c r="K67" s="8">
        <v>0</v>
      </c>
      <c r="L67" s="8">
        <v>0</v>
      </c>
      <c r="M67" s="8">
        <v>0</v>
      </c>
      <c r="N67" s="8">
        <v>0</v>
      </c>
      <c r="O67" s="8">
        <v>0</v>
      </c>
      <c r="P67" s="156">
        <f t="shared" si="17"/>
        <v>2310745</v>
      </c>
    </row>
    <row r="68" spans="1:16" ht="31.5" x14ac:dyDescent="0.25">
      <c r="A68" s="195" t="s">
        <v>93</v>
      </c>
      <c r="B68" s="196" t="s">
        <v>94</v>
      </c>
      <c r="C68" s="196" t="s">
        <v>57</v>
      </c>
      <c r="D68" s="79" t="s">
        <v>95</v>
      </c>
      <c r="E68" s="131">
        <f t="shared" ref="E68:E80" si="27">F68+I68</f>
        <v>14795535</v>
      </c>
      <c r="F68" s="131">
        <v>14795535</v>
      </c>
      <c r="G68" s="131">
        <v>14259107</v>
      </c>
      <c r="H68" s="131">
        <v>410204</v>
      </c>
      <c r="I68" s="8">
        <v>0</v>
      </c>
      <c r="J68" s="8">
        <f t="shared" ref="J68:J80" si="28">L68+O68</f>
        <v>877986</v>
      </c>
      <c r="K68" s="8">
        <f>O68</f>
        <v>27000</v>
      </c>
      <c r="L68" s="8">
        <v>850986</v>
      </c>
      <c r="M68" s="8">
        <v>850986</v>
      </c>
      <c r="N68" s="8">
        <v>0</v>
      </c>
      <c r="O68" s="8">
        <v>27000</v>
      </c>
      <c r="P68" s="156">
        <f t="shared" si="17"/>
        <v>15673521</v>
      </c>
    </row>
    <row r="69" spans="1:16" ht="31.5" x14ac:dyDescent="0.25">
      <c r="A69" s="195" t="s">
        <v>96</v>
      </c>
      <c r="B69" s="196" t="s">
        <v>97</v>
      </c>
      <c r="C69" s="196" t="s">
        <v>69</v>
      </c>
      <c r="D69" s="79" t="s">
        <v>98</v>
      </c>
      <c r="E69" s="131">
        <f t="shared" si="27"/>
        <v>240526</v>
      </c>
      <c r="F69" s="131">
        <v>240526</v>
      </c>
      <c r="G69" s="131">
        <v>0</v>
      </c>
      <c r="H69" s="131">
        <v>0</v>
      </c>
      <c r="I69" s="8">
        <v>0</v>
      </c>
      <c r="J69" s="8">
        <f t="shared" si="28"/>
        <v>0</v>
      </c>
      <c r="K69" s="8">
        <v>0</v>
      </c>
      <c r="L69" s="8">
        <v>0</v>
      </c>
      <c r="M69" s="8">
        <v>0</v>
      </c>
      <c r="N69" s="8">
        <v>0</v>
      </c>
      <c r="O69" s="8">
        <v>0</v>
      </c>
      <c r="P69" s="156">
        <f t="shared" si="17"/>
        <v>240526</v>
      </c>
    </row>
    <row r="70" spans="1:16" ht="21.75" customHeight="1" x14ac:dyDescent="0.25">
      <c r="A70" s="195" t="s">
        <v>99</v>
      </c>
      <c r="B70" s="196" t="s">
        <v>100</v>
      </c>
      <c r="C70" s="196" t="s">
        <v>101</v>
      </c>
      <c r="D70" s="79" t="s">
        <v>102</v>
      </c>
      <c r="E70" s="131">
        <f t="shared" si="27"/>
        <v>4760466</v>
      </c>
      <c r="F70" s="131">
        <v>4760466</v>
      </c>
      <c r="G70" s="131">
        <v>4315718</v>
      </c>
      <c r="H70" s="131">
        <v>246246</v>
      </c>
      <c r="I70" s="8">
        <v>0</v>
      </c>
      <c r="J70" s="8">
        <f t="shared" si="28"/>
        <v>50000</v>
      </c>
      <c r="K70" s="8">
        <f t="shared" ref="K70:K71" si="29">O70</f>
        <v>50000</v>
      </c>
      <c r="L70" s="8">
        <v>0</v>
      </c>
      <c r="M70" s="8">
        <v>0</v>
      </c>
      <c r="N70" s="8">
        <v>0</v>
      </c>
      <c r="O70" s="8">
        <v>50000</v>
      </c>
      <c r="P70" s="156">
        <f t="shared" si="17"/>
        <v>4810466</v>
      </c>
    </row>
    <row r="71" spans="1:16" ht="19.5" customHeight="1" x14ac:dyDescent="0.25">
      <c r="A71" s="195" t="s">
        <v>103</v>
      </c>
      <c r="B71" s="196" t="s">
        <v>104</v>
      </c>
      <c r="C71" s="196" t="s">
        <v>101</v>
      </c>
      <c r="D71" s="79" t="s">
        <v>105</v>
      </c>
      <c r="E71" s="131">
        <f t="shared" si="27"/>
        <v>1287949</v>
      </c>
      <c r="F71" s="131">
        <v>1287949</v>
      </c>
      <c r="G71" s="131">
        <v>1112147</v>
      </c>
      <c r="H71" s="131">
        <v>94304</v>
      </c>
      <c r="I71" s="8">
        <v>0</v>
      </c>
      <c r="J71" s="8">
        <f t="shared" si="28"/>
        <v>50299</v>
      </c>
      <c r="K71" s="8">
        <f t="shared" si="29"/>
        <v>50299</v>
      </c>
      <c r="L71" s="8">
        <v>0</v>
      </c>
      <c r="M71" s="8">
        <v>0</v>
      </c>
      <c r="N71" s="8">
        <v>0</v>
      </c>
      <c r="O71" s="8">
        <v>50299</v>
      </c>
      <c r="P71" s="156">
        <f t="shared" si="17"/>
        <v>1338248</v>
      </c>
    </row>
    <row r="72" spans="1:16" ht="45.75" customHeight="1" x14ac:dyDescent="0.25">
      <c r="A72" s="195" t="s">
        <v>106</v>
      </c>
      <c r="B72" s="196" t="s">
        <v>107</v>
      </c>
      <c r="C72" s="196" t="s">
        <v>108</v>
      </c>
      <c r="D72" s="79" t="s">
        <v>109</v>
      </c>
      <c r="E72" s="131">
        <f t="shared" si="27"/>
        <v>23959997</v>
      </c>
      <c r="F72" s="131">
        <v>23959997</v>
      </c>
      <c r="G72" s="131">
        <v>18713009</v>
      </c>
      <c r="H72" s="131">
        <v>4152748</v>
      </c>
      <c r="I72" s="8">
        <v>0</v>
      </c>
      <c r="J72" s="8">
        <f t="shared" si="28"/>
        <v>133786</v>
      </c>
      <c r="K72" s="8">
        <v>0</v>
      </c>
      <c r="L72" s="8">
        <v>133786</v>
      </c>
      <c r="M72" s="8">
        <v>0</v>
      </c>
      <c r="N72" s="8">
        <v>0</v>
      </c>
      <c r="O72" s="8">
        <v>0</v>
      </c>
      <c r="P72" s="156">
        <f t="shared" si="17"/>
        <v>24093783</v>
      </c>
    </row>
    <row r="73" spans="1:16" ht="31.5" x14ac:dyDescent="0.25">
      <c r="A73" s="195" t="s">
        <v>201</v>
      </c>
      <c r="B73" s="196" t="s">
        <v>202</v>
      </c>
      <c r="C73" s="196" t="s">
        <v>110</v>
      </c>
      <c r="D73" s="79" t="s">
        <v>203</v>
      </c>
      <c r="E73" s="131">
        <f t="shared" si="27"/>
        <v>1826056</v>
      </c>
      <c r="F73" s="131">
        <v>1826056</v>
      </c>
      <c r="G73" s="131">
        <v>1735698</v>
      </c>
      <c r="H73" s="131">
        <v>0</v>
      </c>
      <c r="I73" s="8">
        <v>0</v>
      </c>
      <c r="J73" s="8">
        <f t="shared" si="28"/>
        <v>23000</v>
      </c>
      <c r="K73" s="8">
        <f>O73</f>
        <v>23000</v>
      </c>
      <c r="L73" s="8">
        <v>0</v>
      </c>
      <c r="M73" s="8">
        <v>0</v>
      </c>
      <c r="N73" s="8">
        <v>0</v>
      </c>
      <c r="O73" s="8">
        <v>23000</v>
      </c>
      <c r="P73" s="156">
        <f t="shared" si="17"/>
        <v>1849056</v>
      </c>
    </row>
    <row r="74" spans="1:16" ht="31.5" x14ac:dyDescent="0.25">
      <c r="A74" s="195" t="s">
        <v>111</v>
      </c>
      <c r="B74" s="196" t="s">
        <v>112</v>
      </c>
      <c r="C74" s="196" t="s">
        <v>110</v>
      </c>
      <c r="D74" s="79" t="s">
        <v>113</v>
      </c>
      <c r="E74" s="131">
        <f t="shared" si="27"/>
        <v>194000</v>
      </c>
      <c r="F74" s="131">
        <v>194000</v>
      </c>
      <c r="G74" s="131">
        <v>0</v>
      </c>
      <c r="H74" s="131">
        <v>0</v>
      </c>
      <c r="I74" s="8">
        <v>0</v>
      </c>
      <c r="J74" s="8">
        <f t="shared" si="28"/>
        <v>0</v>
      </c>
      <c r="K74" s="8">
        <v>0</v>
      </c>
      <c r="L74" s="8">
        <v>0</v>
      </c>
      <c r="M74" s="8">
        <v>0</v>
      </c>
      <c r="N74" s="8">
        <v>0</v>
      </c>
      <c r="O74" s="8">
        <v>0</v>
      </c>
      <c r="P74" s="156">
        <f t="shared" si="17"/>
        <v>194000</v>
      </c>
    </row>
    <row r="75" spans="1:16" ht="47.25" x14ac:dyDescent="0.25">
      <c r="A75" s="195" t="s">
        <v>114</v>
      </c>
      <c r="B75" s="196" t="s">
        <v>115</v>
      </c>
      <c r="C75" s="196" t="s">
        <v>116</v>
      </c>
      <c r="D75" s="79" t="s">
        <v>117</v>
      </c>
      <c r="E75" s="131">
        <f t="shared" si="27"/>
        <v>32750</v>
      </c>
      <c r="F75" s="131">
        <v>32750</v>
      </c>
      <c r="G75" s="131">
        <v>0</v>
      </c>
      <c r="H75" s="131">
        <v>0</v>
      </c>
      <c r="I75" s="8">
        <v>0</v>
      </c>
      <c r="J75" s="8">
        <f t="shared" si="28"/>
        <v>0</v>
      </c>
      <c r="K75" s="8">
        <v>0</v>
      </c>
      <c r="L75" s="8">
        <v>0</v>
      </c>
      <c r="M75" s="8">
        <v>0</v>
      </c>
      <c r="N75" s="8">
        <v>0</v>
      </c>
      <c r="O75" s="8">
        <v>0</v>
      </c>
      <c r="P75" s="156">
        <f t="shared" si="17"/>
        <v>32750</v>
      </c>
    </row>
    <row r="76" spans="1:16" ht="47.25" x14ac:dyDescent="0.25">
      <c r="A76" s="195" t="s">
        <v>118</v>
      </c>
      <c r="B76" s="196" t="s">
        <v>119</v>
      </c>
      <c r="C76" s="196" t="s">
        <v>116</v>
      </c>
      <c r="D76" s="79" t="s">
        <v>120</v>
      </c>
      <c r="E76" s="131">
        <f t="shared" si="27"/>
        <v>8507751</v>
      </c>
      <c r="F76" s="131">
        <f>8007751+500000</f>
        <v>8507751</v>
      </c>
      <c r="G76" s="131">
        <v>6310703</v>
      </c>
      <c r="H76" s="131">
        <v>452628</v>
      </c>
      <c r="I76" s="8">
        <v>0</v>
      </c>
      <c r="J76" s="8">
        <f t="shared" si="28"/>
        <v>0</v>
      </c>
      <c r="K76" s="8">
        <v>0</v>
      </c>
      <c r="L76" s="8">
        <v>0</v>
      </c>
      <c r="M76" s="8">
        <v>0</v>
      </c>
      <c r="N76" s="8">
        <v>0</v>
      </c>
      <c r="O76" s="8">
        <v>0</v>
      </c>
      <c r="P76" s="156">
        <f t="shared" si="17"/>
        <v>8507751</v>
      </c>
    </row>
    <row r="77" spans="1:16" ht="31.5" x14ac:dyDescent="0.25">
      <c r="A77" s="195" t="s">
        <v>204</v>
      </c>
      <c r="B77" s="196" t="s">
        <v>205</v>
      </c>
      <c r="C77" s="196" t="s">
        <v>116</v>
      </c>
      <c r="D77" s="79" t="s">
        <v>161</v>
      </c>
      <c r="E77" s="131">
        <f t="shared" si="27"/>
        <v>25268036</v>
      </c>
      <c r="F77" s="131">
        <v>25268036</v>
      </c>
      <c r="G77" s="131">
        <v>0</v>
      </c>
      <c r="H77" s="131">
        <v>0</v>
      </c>
      <c r="I77" s="8">
        <v>0</v>
      </c>
      <c r="J77" s="8">
        <f t="shared" si="28"/>
        <v>0</v>
      </c>
      <c r="K77" s="8">
        <v>0</v>
      </c>
      <c r="L77" s="8">
        <v>0</v>
      </c>
      <c r="M77" s="8">
        <v>0</v>
      </c>
      <c r="N77" s="8">
        <v>0</v>
      </c>
      <c r="O77" s="8">
        <v>0</v>
      </c>
      <c r="P77" s="156">
        <f t="shared" si="17"/>
        <v>25268036</v>
      </c>
    </row>
    <row r="78" spans="1:16" ht="79.5" customHeight="1" x14ac:dyDescent="0.25">
      <c r="A78" s="195" t="s">
        <v>121</v>
      </c>
      <c r="B78" s="196" t="s">
        <v>122</v>
      </c>
      <c r="C78" s="196" t="s">
        <v>116</v>
      </c>
      <c r="D78" s="79" t="s">
        <v>123</v>
      </c>
      <c r="E78" s="131">
        <f t="shared" si="27"/>
        <v>5129899</v>
      </c>
      <c r="F78" s="131">
        <v>5129899</v>
      </c>
      <c r="G78" s="131">
        <v>3780354</v>
      </c>
      <c r="H78" s="131">
        <v>114836</v>
      </c>
      <c r="I78" s="8">
        <v>0</v>
      </c>
      <c r="J78" s="8">
        <f t="shared" si="28"/>
        <v>0</v>
      </c>
      <c r="K78" s="8">
        <v>0</v>
      </c>
      <c r="L78" s="8">
        <v>0</v>
      </c>
      <c r="M78" s="8">
        <v>0</v>
      </c>
      <c r="N78" s="8">
        <v>0</v>
      </c>
      <c r="O78" s="8">
        <v>0</v>
      </c>
      <c r="P78" s="156">
        <f t="shared" si="17"/>
        <v>5129899</v>
      </c>
    </row>
    <row r="79" spans="1:16" ht="57" customHeight="1" thickBot="1" x14ac:dyDescent="0.3">
      <c r="A79" s="121" t="s">
        <v>124</v>
      </c>
      <c r="B79" s="376" t="s">
        <v>125</v>
      </c>
      <c r="C79" s="376" t="s">
        <v>116</v>
      </c>
      <c r="D79" s="130" t="s">
        <v>126</v>
      </c>
      <c r="E79" s="135">
        <f t="shared" si="27"/>
        <v>558000</v>
      </c>
      <c r="F79" s="135">
        <v>558000</v>
      </c>
      <c r="G79" s="135">
        <v>0</v>
      </c>
      <c r="H79" s="135">
        <v>0</v>
      </c>
      <c r="I79" s="91">
        <v>0</v>
      </c>
      <c r="J79" s="91">
        <f t="shared" si="28"/>
        <v>0</v>
      </c>
      <c r="K79" s="91">
        <v>0</v>
      </c>
      <c r="L79" s="91">
        <v>0</v>
      </c>
      <c r="M79" s="91">
        <v>0</v>
      </c>
      <c r="N79" s="91">
        <v>0</v>
      </c>
      <c r="O79" s="91">
        <v>0</v>
      </c>
      <c r="P79" s="158">
        <f t="shared" si="17"/>
        <v>558000</v>
      </c>
    </row>
    <row r="80" spans="1:16" ht="48" thickBot="1" x14ac:dyDescent="0.3">
      <c r="A80" s="159">
        <v>1018110</v>
      </c>
      <c r="B80" s="160">
        <v>8110</v>
      </c>
      <c r="C80" s="161" t="s">
        <v>247</v>
      </c>
      <c r="D80" s="162" t="s">
        <v>248</v>
      </c>
      <c r="E80" s="135">
        <f t="shared" si="27"/>
        <v>102300</v>
      </c>
      <c r="F80" s="135">
        <v>102300</v>
      </c>
      <c r="G80" s="135">
        <v>0</v>
      </c>
      <c r="H80" s="135">
        <v>0</v>
      </c>
      <c r="I80" s="91">
        <v>0</v>
      </c>
      <c r="J80" s="91">
        <f t="shared" si="28"/>
        <v>0</v>
      </c>
      <c r="K80" s="91">
        <v>0</v>
      </c>
      <c r="L80" s="91">
        <v>0</v>
      </c>
      <c r="M80" s="91">
        <v>0</v>
      </c>
      <c r="N80" s="91">
        <v>0</v>
      </c>
      <c r="O80" s="91">
        <v>0</v>
      </c>
      <c r="P80" s="158">
        <f t="shared" si="17"/>
        <v>102300</v>
      </c>
    </row>
    <row r="81" spans="1:16" s="85" customFormat="1" ht="73.900000000000006" customHeight="1" thickBot="1" x14ac:dyDescent="0.3">
      <c r="A81" s="123" t="s">
        <v>127</v>
      </c>
      <c r="B81" s="124" t="s">
        <v>16</v>
      </c>
      <c r="C81" s="124" t="s">
        <v>16</v>
      </c>
      <c r="D81" s="126" t="s">
        <v>128</v>
      </c>
      <c r="E81" s="153">
        <f>E82</f>
        <v>55259918</v>
      </c>
      <c r="F81" s="153">
        <f>F82</f>
        <v>55259918</v>
      </c>
      <c r="G81" s="153">
        <f t="shared" ref="G81:I81" si="30">G82</f>
        <v>3266584</v>
      </c>
      <c r="H81" s="153">
        <f t="shared" si="30"/>
        <v>0</v>
      </c>
      <c r="I81" s="153">
        <f t="shared" si="30"/>
        <v>0</v>
      </c>
      <c r="J81" s="23">
        <f>J82</f>
        <v>382600</v>
      </c>
      <c r="K81" s="153">
        <f t="shared" ref="K81:O81" si="31">K82</f>
        <v>23000</v>
      </c>
      <c r="L81" s="153">
        <f t="shared" si="31"/>
        <v>264650</v>
      </c>
      <c r="M81" s="153">
        <f t="shared" si="31"/>
        <v>0</v>
      </c>
      <c r="N81" s="153">
        <f t="shared" si="31"/>
        <v>0</v>
      </c>
      <c r="O81" s="153">
        <f t="shared" si="31"/>
        <v>117950</v>
      </c>
      <c r="P81" s="154">
        <f>E81+J81</f>
        <v>55642518</v>
      </c>
    </row>
    <row r="82" spans="1:16" s="84" customFormat="1" ht="46.5" customHeight="1" x14ac:dyDescent="0.25">
      <c r="A82" s="145" t="s">
        <v>129</v>
      </c>
      <c r="B82" s="146" t="s">
        <v>16</v>
      </c>
      <c r="C82" s="146" t="s">
        <v>16</v>
      </c>
      <c r="D82" s="147" t="s">
        <v>128</v>
      </c>
      <c r="E82" s="133">
        <f>E83+E84+E86+E87+E88+E89+E90+E85</f>
        <v>55259918</v>
      </c>
      <c r="F82" s="133">
        <f>F83+F84+F86+F87+F88+F89+F90+F85</f>
        <v>55259918</v>
      </c>
      <c r="G82" s="133">
        <f t="shared" ref="G82:O82" si="32">G83+G84+G86+G87+G89+G90+G85</f>
        <v>3266584</v>
      </c>
      <c r="H82" s="133">
        <f t="shared" si="32"/>
        <v>0</v>
      </c>
      <c r="I82" s="133">
        <f t="shared" si="32"/>
        <v>0</v>
      </c>
      <c r="J82" s="133">
        <f t="shared" si="32"/>
        <v>382600</v>
      </c>
      <c r="K82" s="133">
        <f t="shared" si="32"/>
        <v>23000</v>
      </c>
      <c r="L82" s="133">
        <f t="shared" si="32"/>
        <v>264650</v>
      </c>
      <c r="M82" s="133">
        <f t="shared" si="32"/>
        <v>0</v>
      </c>
      <c r="N82" s="133">
        <f t="shared" si="32"/>
        <v>0</v>
      </c>
      <c r="O82" s="133">
        <f t="shared" si="32"/>
        <v>117950</v>
      </c>
      <c r="P82" s="155">
        <f>P83+P84+P86+P87+P88+P89+P90+P85</f>
        <v>55642518</v>
      </c>
    </row>
    <row r="83" spans="1:16" ht="47.25" x14ac:dyDescent="0.25">
      <c r="A83" s="195" t="s">
        <v>130</v>
      </c>
      <c r="B83" s="196" t="s">
        <v>46</v>
      </c>
      <c r="C83" s="196" t="s">
        <v>19</v>
      </c>
      <c r="D83" s="79" t="s">
        <v>183</v>
      </c>
      <c r="E83" s="131">
        <f>F83</f>
        <v>3359091</v>
      </c>
      <c r="F83" s="131">
        <v>3359091</v>
      </c>
      <c r="G83" s="131">
        <v>3266584</v>
      </c>
      <c r="H83" s="131">
        <v>0</v>
      </c>
      <c r="I83" s="8">
        <v>0</v>
      </c>
      <c r="J83" s="8">
        <f>L83+O83</f>
        <v>23000</v>
      </c>
      <c r="K83" s="8">
        <f>O83</f>
        <v>23000</v>
      </c>
      <c r="L83" s="8">
        <v>0</v>
      </c>
      <c r="M83" s="8">
        <v>0</v>
      </c>
      <c r="N83" s="8">
        <v>0</v>
      </c>
      <c r="O83" s="8">
        <v>23000</v>
      </c>
      <c r="P83" s="156">
        <f t="shared" si="17"/>
        <v>3382091</v>
      </c>
    </row>
    <row r="84" spans="1:16" ht="31.5" x14ac:dyDescent="0.25">
      <c r="A84" s="195" t="s">
        <v>131</v>
      </c>
      <c r="B84" s="196" t="s">
        <v>132</v>
      </c>
      <c r="C84" s="196" t="s">
        <v>133</v>
      </c>
      <c r="D84" s="79" t="s">
        <v>134</v>
      </c>
      <c r="E84" s="131">
        <f t="shared" ref="E84:E90" si="33">F84</f>
        <v>8474</v>
      </c>
      <c r="F84" s="131">
        <v>8474</v>
      </c>
      <c r="G84" s="131">
        <v>0</v>
      </c>
      <c r="H84" s="131">
        <v>0</v>
      </c>
      <c r="I84" s="8">
        <v>0</v>
      </c>
      <c r="J84" s="8">
        <f t="shared" ref="J84:J89" si="34">L84+O84</f>
        <v>0</v>
      </c>
      <c r="K84" s="8">
        <v>0</v>
      </c>
      <c r="L84" s="8">
        <v>0</v>
      </c>
      <c r="M84" s="8">
        <v>0</v>
      </c>
      <c r="N84" s="8">
        <v>0</v>
      </c>
      <c r="O84" s="8">
        <v>0</v>
      </c>
      <c r="P84" s="156">
        <f t="shared" si="17"/>
        <v>8474</v>
      </c>
    </row>
    <row r="85" spans="1:16" ht="47.25" x14ac:dyDescent="0.25">
      <c r="A85" s="195">
        <v>1216012</v>
      </c>
      <c r="B85" s="196">
        <v>6012</v>
      </c>
      <c r="C85" s="151" t="s">
        <v>29</v>
      </c>
      <c r="D85" s="79" t="s">
        <v>257</v>
      </c>
      <c r="E85" s="131">
        <f t="shared" si="33"/>
        <v>5671150</v>
      </c>
      <c r="F85" s="131">
        <f>13000000-7328850</f>
        <v>5671150</v>
      </c>
      <c r="G85" s="131">
        <v>0</v>
      </c>
      <c r="H85" s="131">
        <v>0</v>
      </c>
      <c r="I85" s="8">
        <v>0</v>
      </c>
      <c r="J85" s="8">
        <f t="shared" si="34"/>
        <v>0</v>
      </c>
      <c r="K85" s="8">
        <v>0</v>
      </c>
      <c r="L85" s="8">
        <v>0</v>
      </c>
      <c r="M85" s="8">
        <v>0</v>
      </c>
      <c r="N85" s="8">
        <v>0</v>
      </c>
      <c r="O85" s="8">
        <v>0</v>
      </c>
      <c r="P85" s="156">
        <f t="shared" si="17"/>
        <v>5671150</v>
      </c>
    </row>
    <row r="86" spans="1:16" ht="31.5" x14ac:dyDescent="0.25">
      <c r="A86" s="195" t="s">
        <v>135</v>
      </c>
      <c r="B86" s="196" t="s">
        <v>136</v>
      </c>
      <c r="C86" s="196" t="s">
        <v>29</v>
      </c>
      <c r="D86" s="79" t="s">
        <v>137</v>
      </c>
      <c r="E86" s="131">
        <f t="shared" si="33"/>
        <v>1231641</v>
      </c>
      <c r="F86" s="131">
        <v>1231641</v>
      </c>
      <c r="G86" s="131">
        <v>0</v>
      </c>
      <c r="H86" s="131">
        <v>0</v>
      </c>
      <c r="I86" s="8">
        <v>0</v>
      </c>
      <c r="J86" s="8">
        <f t="shared" si="34"/>
        <v>0</v>
      </c>
      <c r="K86" s="8">
        <v>0</v>
      </c>
      <c r="L86" s="8">
        <v>0</v>
      </c>
      <c r="M86" s="8">
        <v>0</v>
      </c>
      <c r="N86" s="8">
        <v>0</v>
      </c>
      <c r="O86" s="8">
        <v>0</v>
      </c>
      <c r="P86" s="156">
        <f t="shared" si="17"/>
        <v>1231641</v>
      </c>
    </row>
    <row r="87" spans="1:16" ht="31.5" x14ac:dyDescent="0.25">
      <c r="A87" s="195" t="s">
        <v>138</v>
      </c>
      <c r="B87" s="196" t="s">
        <v>28</v>
      </c>
      <c r="C87" s="196" t="s">
        <v>29</v>
      </c>
      <c r="D87" s="79" t="s">
        <v>30</v>
      </c>
      <c r="E87" s="131">
        <f t="shared" si="33"/>
        <v>35374609</v>
      </c>
      <c r="F87" s="131">
        <v>35374609</v>
      </c>
      <c r="G87" s="131">
        <v>0</v>
      </c>
      <c r="H87" s="131">
        <v>0</v>
      </c>
      <c r="I87" s="8">
        <v>0</v>
      </c>
      <c r="J87" s="8">
        <f t="shared" si="34"/>
        <v>0</v>
      </c>
      <c r="K87" s="8">
        <v>0</v>
      </c>
      <c r="L87" s="8">
        <v>0</v>
      </c>
      <c r="M87" s="8">
        <v>0</v>
      </c>
      <c r="N87" s="8">
        <v>0</v>
      </c>
      <c r="O87" s="8">
        <v>0</v>
      </c>
      <c r="P87" s="156">
        <f t="shared" si="17"/>
        <v>35374609</v>
      </c>
    </row>
    <row r="88" spans="1:16" ht="173.25" x14ac:dyDescent="0.25">
      <c r="A88" s="195">
        <v>1216071</v>
      </c>
      <c r="B88" s="196">
        <v>6071</v>
      </c>
      <c r="C88" s="196">
        <v>640</v>
      </c>
      <c r="D88" s="79" t="s">
        <v>301</v>
      </c>
      <c r="E88" s="131">
        <f t="shared" si="33"/>
        <v>7328850</v>
      </c>
      <c r="F88" s="131">
        <f>7328850</f>
        <v>7328850</v>
      </c>
      <c r="G88" s="131">
        <f>-H88</f>
        <v>0</v>
      </c>
      <c r="H88" s="131">
        <v>0</v>
      </c>
      <c r="I88" s="8">
        <v>0</v>
      </c>
      <c r="J88" s="8">
        <f t="shared" si="34"/>
        <v>0</v>
      </c>
      <c r="K88" s="8">
        <v>0</v>
      </c>
      <c r="L88" s="8">
        <v>0</v>
      </c>
      <c r="M88" s="8">
        <v>0</v>
      </c>
      <c r="N88" s="8">
        <v>0</v>
      </c>
      <c r="O88" s="8">
        <v>0</v>
      </c>
      <c r="P88" s="156">
        <f t="shared" si="17"/>
        <v>7328850</v>
      </c>
    </row>
    <row r="89" spans="1:16" ht="45.75" customHeight="1" x14ac:dyDescent="0.25">
      <c r="A89" s="195" t="s">
        <v>139</v>
      </c>
      <c r="B89" s="196" t="s">
        <v>140</v>
      </c>
      <c r="C89" s="196" t="s">
        <v>141</v>
      </c>
      <c r="D89" s="79" t="s">
        <v>142</v>
      </c>
      <c r="E89" s="131">
        <f t="shared" si="33"/>
        <v>2286103</v>
      </c>
      <c r="F89" s="131">
        <v>2286103</v>
      </c>
      <c r="G89" s="131">
        <v>0</v>
      </c>
      <c r="H89" s="131">
        <v>0</v>
      </c>
      <c r="I89" s="8">
        <v>0</v>
      </c>
      <c r="J89" s="8">
        <f t="shared" si="34"/>
        <v>0</v>
      </c>
      <c r="K89" s="8">
        <v>0</v>
      </c>
      <c r="L89" s="8">
        <v>0</v>
      </c>
      <c r="M89" s="8">
        <v>0</v>
      </c>
      <c r="N89" s="8">
        <v>0</v>
      </c>
      <c r="O89" s="8">
        <v>0</v>
      </c>
      <c r="P89" s="156">
        <f t="shared" si="17"/>
        <v>2286103</v>
      </c>
    </row>
    <row r="90" spans="1:16" ht="40.9" customHeight="1" thickBot="1" x14ac:dyDescent="0.3">
      <c r="A90" s="128" t="s">
        <v>143</v>
      </c>
      <c r="B90" s="129" t="s">
        <v>144</v>
      </c>
      <c r="C90" s="129" t="s">
        <v>145</v>
      </c>
      <c r="D90" s="122" t="s">
        <v>146</v>
      </c>
      <c r="E90" s="132">
        <f t="shared" si="33"/>
        <v>0</v>
      </c>
      <c r="F90" s="132">
        <v>0</v>
      </c>
      <c r="G90" s="132">
        <v>0</v>
      </c>
      <c r="H90" s="132">
        <v>0</v>
      </c>
      <c r="I90" s="36">
        <v>0</v>
      </c>
      <c r="J90" s="8">
        <f>L90+O90</f>
        <v>359600</v>
      </c>
      <c r="K90" s="36">
        <v>0</v>
      </c>
      <c r="L90" s="36">
        <v>264650</v>
      </c>
      <c r="M90" s="36">
        <v>0</v>
      </c>
      <c r="N90" s="36">
        <v>0</v>
      </c>
      <c r="O90" s="36">
        <v>94950</v>
      </c>
      <c r="P90" s="157">
        <f t="shared" si="17"/>
        <v>359600</v>
      </c>
    </row>
    <row r="91" spans="1:16" s="85" customFormat="1" ht="63.75" thickBot="1" x14ac:dyDescent="0.3">
      <c r="A91" s="123" t="s">
        <v>147</v>
      </c>
      <c r="B91" s="124" t="s">
        <v>16</v>
      </c>
      <c r="C91" s="124" t="s">
        <v>16</v>
      </c>
      <c r="D91" s="126" t="s">
        <v>148</v>
      </c>
      <c r="E91" s="153">
        <f>E92</f>
        <v>2834288</v>
      </c>
      <c r="F91" s="153">
        <f>E91</f>
        <v>2834288</v>
      </c>
      <c r="G91" s="153">
        <f>G92</f>
        <v>2646790</v>
      </c>
      <c r="H91" s="153">
        <f t="shared" ref="H91:I91" si="35">H92</f>
        <v>91053</v>
      </c>
      <c r="I91" s="153">
        <f t="shared" si="35"/>
        <v>0</v>
      </c>
      <c r="J91" s="153">
        <f>J92</f>
        <v>4750801</v>
      </c>
      <c r="K91" s="153">
        <f>K92</f>
        <v>4750801</v>
      </c>
      <c r="L91" s="153">
        <f t="shared" ref="L91:O91" si="36">L92</f>
        <v>0</v>
      </c>
      <c r="M91" s="153">
        <f t="shared" si="36"/>
        <v>0</v>
      </c>
      <c r="N91" s="153">
        <f t="shared" si="36"/>
        <v>0</v>
      </c>
      <c r="O91" s="153">
        <f t="shared" si="36"/>
        <v>4750801</v>
      </c>
      <c r="P91" s="154">
        <f>E91+J91</f>
        <v>7585089</v>
      </c>
    </row>
    <row r="92" spans="1:16" s="84" customFormat="1" ht="47.25" x14ac:dyDescent="0.25">
      <c r="A92" s="145" t="s">
        <v>149</v>
      </c>
      <c r="B92" s="146" t="s">
        <v>16</v>
      </c>
      <c r="C92" s="146" t="s">
        <v>16</v>
      </c>
      <c r="D92" s="147" t="s">
        <v>148</v>
      </c>
      <c r="E92" s="133">
        <f>E93+E94+E95+E96</f>
        <v>2834288</v>
      </c>
      <c r="F92" s="133">
        <f t="shared" ref="F92:I92" si="37">F93+F94+F95+F96</f>
        <v>2834288</v>
      </c>
      <c r="G92" s="133">
        <f t="shared" si="37"/>
        <v>2646790</v>
      </c>
      <c r="H92" s="133">
        <f t="shared" si="37"/>
        <v>91053</v>
      </c>
      <c r="I92" s="133">
        <f t="shared" si="37"/>
        <v>0</v>
      </c>
      <c r="J92" s="133">
        <f>J93+J94+J95+J96+J97</f>
        <v>4750801</v>
      </c>
      <c r="K92" s="133">
        <f>K93+K94+K95+K96+K97</f>
        <v>4750801</v>
      </c>
      <c r="L92" s="133">
        <f>L93+L94+L95+L96</f>
        <v>0</v>
      </c>
      <c r="M92" s="133">
        <f>M93+M94+M95+M96</f>
        <v>0</v>
      </c>
      <c r="N92" s="133">
        <f>N93+N94+N95+N96</f>
        <v>0</v>
      </c>
      <c r="O92" s="133">
        <f>O93+O94+O95+O96+O97</f>
        <v>4750801</v>
      </c>
      <c r="P92" s="155">
        <f>E92+J92</f>
        <v>7585089</v>
      </c>
    </row>
    <row r="93" spans="1:16" ht="47.25" x14ac:dyDescent="0.25">
      <c r="A93" s="195" t="s">
        <v>206</v>
      </c>
      <c r="B93" s="196" t="s">
        <v>46</v>
      </c>
      <c r="C93" s="196" t="s">
        <v>19</v>
      </c>
      <c r="D93" s="79" t="s">
        <v>183</v>
      </c>
      <c r="E93" s="131">
        <f>F93+I93</f>
        <v>2834288</v>
      </c>
      <c r="F93" s="131">
        <v>2834288</v>
      </c>
      <c r="G93" s="131">
        <v>2646790</v>
      </c>
      <c r="H93" s="131">
        <v>91053</v>
      </c>
      <c r="I93" s="8">
        <v>0</v>
      </c>
      <c r="J93" s="8">
        <f>L93+O93</f>
        <v>0</v>
      </c>
      <c r="K93" s="8">
        <v>0</v>
      </c>
      <c r="L93" s="8">
        <v>0</v>
      </c>
      <c r="M93" s="8">
        <v>0</v>
      </c>
      <c r="N93" s="8">
        <v>0</v>
      </c>
      <c r="O93" s="8">
        <v>0</v>
      </c>
      <c r="P93" s="156">
        <f t="shared" si="17"/>
        <v>2834288</v>
      </c>
    </row>
    <row r="94" spans="1:16" ht="47.25" x14ac:dyDescent="0.25">
      <c r="A94" s="178">
        <v>1514060</v>
      </c>
      <c r="B94" s="179">
        <v>4060</v>
      </c>
      <c r="C94" s="180" t="s">
        <v>108</v>
      </c>
      <c r="D94" s="93" t="s">
        <v>109</v>
      </c>
      <c r="E94" s="131">
        <f t="shared" ref="E94" si="38">F94+I94</f>
        <v>0</v>
      </c>
      <c r="F94" s="131">
        <v>0</v>
      </c>
      <c r="G94" s="131">
        <v>0</v>
      </c>
      <c r="H94" s="131">
        <v>0</v>
      </c>
      <c r="I94" s="8">
        <v>0</v>
      </c>
      <c r="J94" s="8">
        <f t="shared" ref="J94:J97" si="39">L94+O94</f>
        <v>1600956</v>
      </c>
      <c r="K94" s="8">
        <f>O94</f>
        <v>1600956</v>
      </c>
      <c r="L94" s="8">
        <v>0</v>
      </c>
      <c r="M94" s="8">
        <v>0</v>
      </c>
      <c r="N94" s="8">
        <v>0</v>
      </c>
      <c r="O94" s="8">
        <f>2295144-694188</f>
        <v>1600956</v>
      </c>
      <c r="P94" s="156">
        <f t="shared" si="17"/>
        <v>1600956</v>
      </c>
    </row>
    <row r="95" spans="1:16" ht="47.25" hidden="1" x14ac:dyDescent="0.25">
      <c r="A95" s="392">
        <v>1516012</v>
      </c>
      <c r="B95" s="181">
        <v>6012</v>
      </c>
      <c r="C95" s="182" t="s">
        <v>29</v>
      </c>
      <c r="D95" s="105" t="s">
        <v>257</v>
      </c>
      <c r="E95" s="8">
        <v>0</v>
      </c>
      <c r="F95" s="8">
        <v>0</v>
      </c>
      <c r="G95" s="8">
        <v>0</v>
      </c>
      <c r="H95" s="8">
        <v>0</v>
      </c>
      <c r="I95" s="8">
        <v>0</v>
      </c>
      <c r="J95" s="8">
        <f t="shared" si="39"/>
        <v>0</v>
      </c>
      <c r="K95" s="8">
        <f>O95</f>
        <v>0</v>
      </c>
      <c r="L95" s="8">
        <v>0</v>
      </c>
      <c r="M95" s="8">
        <v>0</v>
      </c>
      <c r="N95" s="8">
        <v>0</v>
      </c>
      <c r="O95" s="36">
        <f>1444539-1444539</f>
        <v>0</v>
      </c>
      <c r="P95" s="156">
        <f t="shared" si="17"/>
        <v>0</v>
      </c>
    </row>
    <row r="96" spans="1:16" ht="31.5" x14ac:dyDescent="0.25">
      <c r="A96" s="128">
        <v>1516030</v>
      </c>
      <c r="B96" s="129" t="s">
        <v>28</v>
      </c>
      <c r="C96" s="129" t="s">
        <v>29</v>
      </c>
      <c r="D96" s="122" t="s">
        <v>30</v>
      </c>
      <c r="E96" s="8">
        <v>0</v>
      </c>
      <c r="F96" s="8">
        <v>0</v>
      </c>
      <c r="G96" s="8">
        <v>0</v>
      </c>
      <c r="H96" s="8">
        <v>0</v>
      </c>
      <c r="I96" s="8">
        <v>0</v>
      </c>
      <c r="J96" s="36">
        <f t="shared" si="39"/>
        <v>1011118</v>
      </c>
      <c r="K96" s="36">
        <v>1011118</v>
      </c>
      <c r="L96" s="8">
        <v>0</v>
      </c>
      <c r="M96" s="8">
        <v>0</v>
      </c>
      <c r="N96" s="8">
        <v>0</v>
      </c>
      <c r="O96" s="36">
        <v>1011118</v>
      </c>
      <c r="P96" s="157">
        <f>E96+J96</f>
        <v>1011118</v>
      </c>
    </row>
    <row r="97" spans="1:16" ht="32.25" thickBot="1" x14ac:dyDescent="0.3">
      <c r="A97" s="388" t="s">
        <v>350</v>
      </c>
      <c r="B97" s="129" t="s">
        <v>351</v>
      </c>
      <c r="C97" s="389" t="s">
        <v>352</v>
      </c>
      <c r="D97" s="122" t="s">
        <v>353</v>
      </c>
      <c r="E97" s="36">
        <v>0</v>
      </c>
      <c r="F97" s="36">
        <v>0</v>
      </c>
      <c r="G97" s="36">
        <v>0</v>
      </c>
      <c r="H97" s="36">
        <v>0</v>
      </c>
      <c r="I97" s="36">
        <v>0</v>
      </c>
      <c r="J97" s="36">
        <f t="shared" si="39"/>
        <v>2138727</v>
      </c>
      <c r="K97" s="36">
        <v>2138727</v>
      </c>
      <c r="L97" s="36">
        <v>0</v>
      </c>
      <c r="M97" s="36">
        <v>0</v>
      </c>
      <c r="N97" s="36">
        <v>0</v>
      </c>
      <c r="O97" s="36">
        <f>2138727</f>
        <v>2138727</v>
      </c>
      <c r="P97" s="157">
        <f t="shared" si="17"/>
        <v>2138727</v>
      </c>
    </row>
    <row r="98" spans="1:16" s="85" customFormat="1" ht="62.25" customHeight="1" thickBot="1" x14ac:dyDescent="0.3">
      <c r="A98" s="123" t="s">
        <v>207</v>
      </c>
      <c r="B98" s="124" t="s">
        <v>16</v>
      </c>
      <c r="C98" s="124" t="s">
        <v>16</v>
      </c>
      <c r="D98" s="126" t="s">
        <v>208</v>
      </c>
      <c r="E98" s="153">
        <f>E99</f>
        <v>3271714</v>
      </c>
      <c r="F98" s="153">
        <f t="shared" ref="F98:I98" si="40">F99</f>
        <v>3271714</v>
      </c>
      <c r="G98" s="153">
        <f t="shared" si="40"/>
        <v>3098912</v>
      </c>
      <c r="H98" s="153">
        <f t="shared" si="40"/>
        <v>0</v>
      </c>
      <c r="I98" s="153">
        <f t="shared" si="40"/>
        <v>0</v>
      </c>
      <c r="J98" s="23">
        <f>J99</f>
        <v>0</v>
      </c>
      <c r="K98" s="23">
        <f>K99</f>
        <v>0</v>
      </c>
      <c r="L98" s="23">
        <f t="shared" ref="L98:O99" si="41">L99</f>
        <v>0</v>
      </c>
      <c r="M98" s="23">
        <f t="shared" si="41"/>
        <v>0</v>
      </c>
      <c r="N98" s="23">
        <f t="shared" si="41"/>
        <v>0</v>
      </c>
      <c r="O98" s="23">
        <f t="shared" si="41"/>
        <v>0</v>
      </c>
      <c r="P98" s="154">
        <f>E98+J98</f>
        <v>3271714</v>
      </c>
    </row>
    <row r="99" spans="1:16" s="84" customFormat="1" ht="63" x14ac:dyDescent="0.25">
      <c r="A99" s="145" t="s">
        <v>209</v>
      </c>
      <c r="B99" s="146" t="s">
        <v>16</v>
      </c>
      <c r="C99" s="146" t="s">
        <v>16</v>
      </c>
      <c r="D99" s="147" t="s">
        <v>208</v>
      </c>
      <c r="E99" s="133">
        <f>E100</f>
        <v>3271714</v>
      </c>
      <c r="F99" s="133">
        <f>F100</f>
        <v>3271714</v>
      </c>
      <c r="G99" s="133">
        <f>G100</f>
        <v>3098912</v>
      </c>
      <c r="H99" s="133">
        <f>H100</f>
        <v>0</v>
      </c>
      <c r="I99" s="39">
        <f>I100</f>
        <v>0</v>
      </c>
      <c r="J99" s="39">
        <f>J100</f>
        <v>0</v>
      </c>
      <c r="K99" s="39">
        <f>K100</f>
        <v>0</v>
      </c>
      <c r="L99" s="39">
        <f t="shared" si="41"/>
        <v>0</v>
      </c>
      <c r="M99" s="39">
        <f t="shared" si="41"/>
        <v>0</v>
      </c>
      <c r="N99" s="39">
        <f t="shared" si="41"/>
        <v>0</v>
      </c>
      <c r="O99" s="39">
        <f t="shared" si="41"/>
        <v>0</v>
      </c>
      <c r="P99" s="155">
        <f>E99+J99</f>
        <v>3271714</v>
      </c>
    </row>
    <row r="100" spans="1:16" ht="54.6" customHeight="1" x14ac:dyDescent="0.25">
      <c r="A100" s="195" t="s">
        <v>210</v>
      </c>
      <c r="B100" s="196" t="s">
        <v>46</v>
      </c>
      <c r="C100" s="196" t="s">
        <v>19</v>
      </c>
      <c r="D100" s="79" t="s">
        <v>183</v>
      </c>
      <c r="E100" s="131">
        <f>F100+I100</f>
        <v>3271714</v>
      </c>
      <c r="F100" s="131">
        <v>3271714</v>
      </c>
      <c r="G100" s="131">
        <v>3098912</v>
      </c>
      <c r="H100" s="131">
        <v>0</v>
      </c>
      <c r="I100" s="8">
        <v>0</v>
      </c>
      <c r="J100" s="8">
        <f>K100+O100</f>
        <v>0</v>
      </c>
      <c r="K100" s="8">
        <v>0</v>
      </c>
      <c r="L100" s="8">
        <v>0</v>
      </c>
      <c r="M100" s="8">
        <v>0</v>
      </c>
      <c r="N100" s="8">
        <v>0</v>
      </c>
      <c r="O100" s="8">
        <v>0</v>
      </c>
      <c r="P100" s="156">
        <f t="shared" si="17"/>
        <v>3271714</v>
      </c>
    </row>
    <row r="101" spans="1:16" s="85" customFormat="1" ht="48" thickBot="1" x14ac:dyDescent="0.3">
      <c r="A101" s="108" t="s">
        <v>211</v>
      </c>
      <c r="B101" s="109" t="s">
        <v>16</v>
      </c>
      <c r="C101" s="109" t="s">
        <v>16</v>
      </c>
      <c r="D101" s="163" t="s">
        <v>212</v>
      </c>
      <c r="E101" s="164">
        <f>E102</f>
        <v>8642141</v>
      </c>
      <c r="F101" s="164">
        <f>F102</f>
        <v>8642141</v>
      </c>
      <c r="G101" s="164">
        <f>G102</f>
        <v>3155437</v>
      </c>
      <c r="H101" s="164">
        <f t="shared" ref="H101:I102" si="42">H102</f>
        <v>0</v>
      </c>
      <c r="I101" s="164">
        <f t="shared" si="42"/>
        <v>0</v>
      </c>
      <c r="J101" s="111">
        <f>J102</f>
        <v>0</v>
      </c>
      <c r="K101" s="111">
        <f>K102</f>
        <v>0</v>
      </c>
      <c r="L101" s="111">
        <f t="shared" ref="L101:O102" si="43">L102</f>
        <v>0</v>
      </c>
      <c r="M101" s="111">
        <f t="shared" si="43"/>
        <v>0</v>
      </c>
      <c r="N101" s="111">
        <f t="shared" si="43"/>
        <v>0</v>
      </c>
      <c r="O101" s="111">
        <f t="shared" si="43"/>
        <v>0</v>
      </c>
      <c r="P101" s="165">
        <f t="shared" si="17"/>
        <v>8642141</v>
      </c>
    </row>
    <row r="102" spans="1:16" s="84" customFormat="1" ht="44.25" customHeight="1" x14ac:dyDescent="0.25">
      <c r="A102" s="145" t="s">
        <v>213</v>
      </c>
      <c r="B102" s="146" t="s">
        <v>16</v>
      </c>
      <c r="C102" s="146" t="s">
        <v>16</v>
      </c>
      <c r="D102" s="147" t="s">
        <v>212</v>
      </c>
      <c r="E102" s="133">
        <f>E103+E104</f>
        <v>8642141</v>
      </c>
      <c r="F102" s="133">
        <f t="shared" ref="F102:G102" si="44">F103+F104</f>
        <v>8642141</v>
      </c>
      <c r="G102" s="133">
        <f t="shared" si="44"/>
        <v>3155437</v>
      </c>
      <c r="H102" s="133">
        <f t="shared" si="42"/>
        <v>0</v>
      </c>
      <c r="I102" s="133">
        <f t="shared" si="42"/>
        <v>0</v>
      </c>
      <c r="J102" s="39">
        <f>J103</f>
        <v>0</v>
      </c>
      <c r="K102" s="39">
        <f>K103</f>
        <v>0</v>
      </c>
      <c r="L102" s="39">
        <f t="shared" si="43"/>
        <v>0</v>
      </c>
      <c r="M102" s="39">
        <f t="shared" si="43"/>
        <v>0</v>
      </c>
      <c r="N102" s="39">
        <f t="shared" si="43"/>
        <v>0</v>
      </c>
      <c r="O102" s="39">
        <f t="shared" si="43"/>
        <v>0</v>
      </c>
      <c r="P102" s="155">
        <f t="shared" si="17"/>
        <v>8642141</v>
      </c>
    </row>
    <row r="103" spans="1:16" ht="47.25" x14ac:dyDescent="0.25">
      <c r="A103" s="128" t="s">
        <v>214</v>
      </c>
      <c r="B103" s="129" t="s">
        <v>46</v>
      </c>
      <c r="C103" s="129" t="s">
        <v>19</v>
      </c>
      <c r="D103" s="122" t="s">
        <v>183</v>
      </c>
      <c r="E103" s="132">
        <f>F103+I103</f>
        <v>3234461</v>
      </c>
      <c r="F103" s="132">
        <v>3234461</v>
      </c>
      <c r="G103" s="132">
        <v>3155437</v>
      </c>
      <c r="H103" s="132">
        <v>0</v>
      </c>
      <c r="I103" s="36">
        <v>0</v>
      </c>
      <c r="J103" s="36">
        <f>K103+O103</f>
        <v>0</v>
      </c>
      <c r="K103" s="36">
        <v>0</v>
      </c>
      <c r="L103" s="36">
        <v>0</v>
      </c>
      <c r="M103" s="36">
        <v>0</v>
      </c>
      <c r="N103" s="36">
        <v>0</v>
      </c>
      <c r="O103" s="36">
        <v>0</v>
      </c>
      <c r="P103" s="157">
        <f t="shared" si="17"/>
        <v>3234461</v>
      </c>
    </row>
    <row r="104" spans="1:16" ht="31.9" customHeight="1" thickBot="1" x14ac:dyDescent="0.3">
      <c r="A104" s="128">
        <v>2717413</v>
      </c>
      <c r="B104" s="129">
        <v>7413</v>
      </c>
      <c r="C104" s="390" t="s">
        <v>260</v>
      </c>
      <c r="D104" s="122" t="s">
        <v>259</v>
      </c>
      <c r="E104" s="132">
        <f>F104+I104</f>
        <v>5407680</v>
      </c>
      <c r="F104" s="132">
        <v>5407680</v>
      </c>
      <c r="G104" s="132">
        <v>0</v>
      </c>
      <c r="H104" s="132"/>
      <c r="I104" s="36"/>
      <c r="J104" s="36"/>
      <c r="K104" s="36"/>
      <c r="L104" s="36"/>
      <c r="M104" s="36"/>
      <c r="N104" s="36"/>
      <c r="O104" s="36"/>
      <c r="P104" s="157">
        <f t="shared" si="17"/>
        <v>5407680</v>
      </c>
    </row>
    <row r="105" spans="1:16" s="85" customFormat="1" ht="48" thickBot="1" x14ac:dyDescent="0.3">
      <c r="A105" s="123" t="s">
        <v>215</v>
      </c>
      <c r="B105" s="124" t="s">
        <v>16</v>
      </c>
      <c r="C105" s="124" t="s">
        <v>16</v>
      </c>
      <c r="D105" s="126" t="s">
        <v>216</v>
      </c>
      <c r="E105" s="153">
        <f>E106</f>
        <v>2393892</v>
      </c>
      <c r="F105" s="153">
        <f>F106</f>
        <v>2393892</v>
      </c>
      <c r="G105" s="153">
        <f t="shared" ref="G105:I105" si="45">G106</f>
        <v>2328937</v>
      </c>
      <c r="H105" s="153">
        <f t="shared" si="45"/>
        <v>0</v>
      </c>
      <c r="I105" s="153">
        <f t="shared" si="45"/>
        <v>0</v>
      </c>
      <c r="J105" s="23">
        <f>J106</f>
        <v>23000</v>
      </c>
      <c r="K105" s="153">
        <f>K106</f>
        <v>23000</v>
      </c>
      <c r="L105" s="153">
        <f t="shared" ref="L105:O105" si="46">L106</f>
        <v>0</v>
      </c>
      <c r="M105" s="153">
        <f t="shared" si="46"/>
        <v>0</v>
      </c>
      <c r="N105" s="153">
        <f t="shared" si="46"/>
        <v>0</v>
      </c>
      <c r="O105" s="153">
        <f t="shared" si="46"/>
        <v>23000</v>
      </c>
      <c r="P105" s="154">
        <f t="shared" si="17"/>
        <v>2416892</v>
      </c>
    </row>
    <row r="106" spans="1:16" s="84" customFormat="1" ht="47.25" x14ac:dyDescent="0.25">
      <c r="A106" s="145" t="s">
        <v>217</v>
      </c>
      <c r="B106" s="146" t="s">
        <v>16</v>
      </c>
      <c r="C106" s="146" t="s">
        <v>16</v>
      </c>
      <c r="D106" s="147" t="s">
        <v>216</v>
      </c>
      <c r="E106" s="133">
        <f>E107</f>
        <v>2393892</v>
      </c>
      <c r="F106" s="133">
        <f>F107</f>
        <v>2393892</v>
      </c>
      <c r="G106" s="133">
        <f>G107</f>
        <v>2328937</v>
      </c>
      <c r="H106" s="133">
        <f t="shared" ref="H106:O106" si="47">H107+H110</f>
        <v>0</v>
      </c>
      <c r="I106" s="133">
        <f t="shared" si="47"/>
        <v>0</v>
      </c>
      <c r="J106" s="39">
        <f>J107+J110</f>
        <v>23000</v>
      </c>
      <c r="K106" s="133">
        <f t="shared" si="47"/>
        <v>23000</v>
      </c>
      <c r="L106" s="133">
        <f t="shared" si="47"/>
        <v>0</v>
      </c>
      <c r="M106" s="133">
        <f t="shared" si="47"/>
        <v>0</v>
      </c>
      <c r="N106" s="133">
        <f t="shared" si="47"/>
        <v>0</v>
      </c>
      <c r="O106" s="133">
        <f t="shared" si="47"/>
        <v>23000</v>
      </c>
      <c r="P106" s="155">
        <f t="shared" si="17"/>
        <v>2416892</v>
      </c>
    </row>
    <row r="107" spans="1:16" ht="48" thickBot="1" x14ac:dyDescent="0.3">
      <c r="A107" s="195" t="s">
        <v>218</v>
      </c>
      <c r="B107" s="196" t="s">
        <v>46</v>
      </c>
      <c r="C107" s="196" t="s">
        <v>19</v>
      </c>
      <c r="D107" s="79" t="s">
        <v>183</v>
      </c>
      <c r="E107" s="131">
        <f>F107+I107</f>
        <v>2393892</v>
      </c>
      <c r="F107" s="131">
        <v>2393892</v>
      </c>
      <c r="G107" s="131">
        <v>2328937</v>
      </c>
      <c r="H107" s="131">
        <v>0</v>
      </c>
      <c r="I107" s="8">
        <v>0</v>
      </c>
      <c r="J107" s="8">
        <f>L107+O107</f>
        <v>23000</v>
      </c>
      <c r="K107" s="8">
        <v>23000</v>
      </c>
      <c r="L107" s="8">
        <v>0</v>
      </c>
      <c r="M107" s="8">
        <v>0</v>
      </c>
      <c r="N107" s="8">
        <v>0</v>
      </c>
      <c r="O107" s="8">
        <v>23000</v>
      </c>
      <c r="P107" s="156">
        <f t="shared" si="17"/>
        <v>2416892</v>
      </c>
    </row>
    <row r="108" spans="1:16" s="85" customFormat="1" ht="55.15" customHeight="1" thickBot="1" x14ac:dyDescent="0.3">
      <c r="A108" s="123" t="s">
        <v>219</v>
      </c>
      <c r="B108" s="124" t="s">
        <v>16</v>
      </c>
      <c r="C108" s="124" t="s">
        <v>16</v>
      </c>
      <c r="D108" s="126" t="s">
        <v>220</v>
      </c>
      <c r="E108" s="153">
        <f>E109</f>
        <v>8957372</v>
      </c>
      <c r="F108" s="153">
        <f>F109</f>
        <v>8957372</v>
      </c>
      <c r="G108" s="153">
        <f t="shared" ref="G108:I108" si="48">G109</f>
        <v>4592797</v>
      </c>
      <c r="H108" s="153">
        <f t="shared" si="48"/>
        <v>0</v>
      </c>
      <c r="I108" s="153">
        <f t="shared" si="48"/>
        <v>0</v>
      </c>
      <c r="J108" s="23">
        <f>J109</f>
        <v>0</v>
      </c>
      <c r="K108" s="23">
        <f>K109</f>
        <v>0</v>
      </c>
      <c r="L108" s="23"/>
      <c r="M108" s="23"/>
      <c r="N108" s="23"/>
      <c r="O108" s="23"/>
      <c r="P108" s="154">
        <f>E108+J108</f>
        <v>8957372</v>
      </c>
    </row>
    <row r="109" spans="1:16" s="84" customFormat="1" ht="47.25" x14ac:dyDescent="0.25">
      <c r="A109" s="145" t="s">
        <v>221</v>
      </c>
      <c r="B109" s="146" t="s">
        <v>16</v>
      </c>
      <c r="C109" s="146" t="s">
        <v>16</v>
      </c>
      <c r="D109" s="147" t="s">
        <v>220</v>
      </c>
      <c r="E109" s="133">
        <f>E110+E111</f>
        <v>8957372</v>
      </c>
      <c r="F109" s="133">
        <f>F110+F111</f>
        <v>8957372</v>
      </c>
      <c r="G109" s="133">
        <f>G110+G111</f>
        <v>4592797</v>
      </c>
      <c r="H109" s="133">
        <f>H110+H111</f>
        <v>0</v>
      </c>
      <c r="I109" s="133">
        <f t="shared" ref="I109:O109" si="49">I110+I111</f>
        <v>0</v>
      </c>
      <c r="J109" s="133">
        <f t="shared" si="49"/>
        <v>0</v>
      </c>
      <c r="K109" s="133">
        <f t="shared" si="49"/>
        <v>0</v>
      </c>
      <c r="L109" s="133">
        <f t="shared" si="49"/>
        <v>0</v>
      </c>
      <c r="M109" s="133">
        <f t="shared" si="49"/>
        <v>0</v>
      </c>
      <c r="N109" s="133">
        <f t="shared" si="49"/>
        <v>0</v>
      </c>
      <c r="O109" s="133">
        <f t="shared" si="49"/>
        <v>0</v>
      </c>
      <c r="P109" s="155">
        <f>E109+J109</f>
        <v>8957372</v>
      </c>
    </row>
    <row r="110" spans="1:16" ht="47.25" x14ac:dyDescent="0.25">
      <c r="A110" s="195" t="s">
        <v>222</v>
      </c>
      <c r="B110" s="196" t="s">
        <v>46</v>
      </c>
      <c r="C110" s="196" t="s">
        <v>19</v>
      </c>
      <c r="D110" s="79" t="s">
        <v>183</v>
      </c>
      <c r="E110" s="131">
        <f>F110+I110</f>
        <v>4757372</v>
      </c>
      <c r="F110" s="131">
        <v>4757372</v>
      </c>
      <c r="G110" s="131">
        <v>4592797</v>
      </c>
      <c r="H110" s="131">
        <v>0</v>
      </c>
      <c r="I110" s="8">
        <v>0</v>
      </c>
      <c r="J110" s="36">
        <f t="shared" ref="J110:J111" si="50">K110+O110</f>
        <v>0</v>
      </c>
      <c r="K110" s="8">
        <v>0</v>
      </c>
      <c r="L110" s="8">
        <v>0</v>
      </c>
      <c r="M110" s="8">
        <v>0</v>
      </c>
      <c r="N110" s="8">
        <v>0</v>
      </c>
      <c r="O110" s="8">
        <v>0</v>
      </c>
      <c r="P110" s="156">
        <f t="shared" si="17"/>
        <v>4757372</v>
      </c>
    </row>
    <row r="111" spans="1:16" ht="16.5" thickBot="1" x14ac:dyDescent="0.3">
      <c r="A111" s="195" t="s">
        <v>223</v>
      </c>
      <c r="B111" s="196" t="s">
        <v>224</v>
      </c>
      <c r="C111" s="196" t="s">
        <v>225</v>
      </c>
      <c r="D111" s="79" t="s">
        <v>226</v>
      </c>
      <c r="E111" s="131">
        <f>F111</f>
        <v>4200000</v>
      </c>
      <c r="F111" s="166">
        <v>4200000</v>
      </c>
      <c r="G111" s="131">
        <v>0</v>
      </c>
      <c r="H111" s="131">
        <v>0</v>
      </c>
      <c r="I111" s="131">
        <v>0</v>
      </c>
      <c r="J111" s="36">
        <f t="shared" si="50"/>
        <v>0</v>
      </c>
      <c r="K111" s="8">
        <v>0</v>
      </c>
      <c r="L111" s="8">
        <v>0</v>
      </c>
      <c r="M111" s="8">
        <v>0</v>
      </c>
      <c r="N111" s="8">
        <v>0</v>
      </c>
      <c r="O111" s="8">
        <v>0</v>
      </c>
      <c r="P111" s="156">
        <f t="shared" si="17"/>
        <v>4200000</v>
      </c>
    </row>
    <row r="112" spans="1:16" ht="16.5" thickBot="1" x14ac:dyDescent="0.3">
      <c r="A112" s="123" t="s">
        <v>6</v>
      </c>
      <c r="B112" s="124" t="s">
        <v>6</v>
      </c>
      <c r="C112" s="124" t="s">
        <v>6</v>
      </c>
      <c r="D112" s="167" t="s">
        <v>150</v>
      </c>
      <c r="E112" s="153">
        <f t="shared" ref="E112:O112" si="51">E23+E37+E49+E61+E65+E81+E91+E98+E101+E105+E108</f>
        <v>521362935</v>
      </c>
      <c r="F112" s="153">
        <f>F23+F37+F49+F61+F65+F81+F91+F98+F101+F105+F108</f>
        <v>521362935</v>
      </c>
      <c r="G112" s="153">
        <f t="shared" si="51"/>
        <v>298151124</v>
      </c>
      <c r="H112" s="153">
        <f t="shared" si="51"/>
        <v>33708071</v>
      </c>
      <c r="I112" s="153">
        <f t="shared" si="51"/>
        <v>0</v>
      </c>
      <c r="J112" s="153">
        <f t="shared" si="51"/>
        <v>16179000</v>
      </c>
      <c r="K112" s="153">
        <f t="shared" si="51"/>
        <v>5857900</v>
      </c>
      <c r="L112" s="153">
        <f t="shared" si="51"/>
        <v>10226150</v>
      </c>
      <c r="M112" s="153">
        <f>M23+M37+M49+M61+M65+M81+M91+M98+M101+M105+M108</f>
        <v>2034353</v>
      </c>
      <c r="N112" s="153">
        <f t="shared" si="51"/>
        <v>55353</v>
      </c>
      <c r="O112" s="153">
        <f t="shared" si="51"/>
        <v>5952850</v>
      </c>
      <c r="P112" s="154">
        <f>E112+J112</f>
        <v>537541935</v>
      </c>
    </row>
    <row r="113" spans="1:16" x14ac:dyDescent="0.25">
      <c r="A113" s="52"/>
      <c r="B113" s="52"/>
      <c r="C113" s="52"/>
      <c r="D113" s="53"/>
      <c r="E113" s="168"/>
      <c r="F113" s="168"/>
      <c r="G113" s="168"/>
      <c r="H113" s="168"/>
      <c r="I113" s="168"/>
      <c r="J113" s="168"/>
      <c r="K113" s="168"/>
      <c r="L113" s="168"/>
      <c r="M113" s="168"/>
      <c r="N113" s="168"/>
      <c r="O113" s="168"/>
      <c r="P113" s="168"/>
    </row>
    <row r="114" spans="1:16" ht="16.899999999999999" customHeight="1" x14ac:dyDescent="0.25"/>
    <row r="115" spans="1:16" s="72" customFormat="1" ht="28.9" customHeight="1" x14ac:dyDescent="0.2">
      <c r="A115" s="417" t="s">
        <v>370</v>
      </c>
      <c r="B115" s="417"/>
      <c r="C115" s="417"/>
      <c r="D115" s="417"/>
      <c r="E115" s="169"/>
      <c r="F115" s="169"/>
      <c r="G115" s="169"/>
      <c r="H115" s="169"/>
      <c r="I115" s="169"/>
      <c r="J115" s="169" t="s">
        <v>371</v>
      </c>
      <c r="K115" s="169"/>
      <c r="L115" s="170"/>
      <c r="M115" s="169"/>
      <c r="N115" s="169"/>
      <c r="O115" s="171"/>
      <c r="P115" s="172"/>
    </row>
    <row r="116" spans="1:16" ht="16.899999999999999" customHeight="1" x14ac:dyDescent="0.25">
      <c r="E116" s="173"/>
      <c r="J116" s="173"/>
    </row>
    <row r="117" spans="1:16" x14ac:dyDescent="0.25">
      <c r="G117" s="174"/>
    </row>
    <row r="118" spans="1:16" x14ac:dyDescent="0.25">
      <c r="K118" s="185"/>
    </row>
    <row r="122" spans="1:16" x14ac:dyDescent="0.25">
      <c r="G122" s="174"/>
    </row>
  </sheetData>
  <mergeCells count="31">
    <mergeCell ref="N12:O12"/>
    <mergeCell ref="I19:I21"/>
    <mergeCell ref="J19:J21"/>
    <mergeCell ref="K19:K21"/>
    <mergeCell ref="N7:P7"/>
    <mergeCell ref="N8:P8"/>
    <mergeCell ref="N9:P9"/>
    <mergeCell ref="N10:P10"/>
    <mergeCell ref="N13:P13"/>
    <mergeCell ref="L19:L21"/>
    <mergeCell ref="M19:N19"/>
    <mergeCell ref="O19:O21"/>
    <mergeCell ref="M20:M21"/>
    <mergeCell ref="N20:N21"/>
    <mergeCell ref="N11:O11"/>
    <mergeCell ref="N5:O5"/>
    <mergeCell ref="A115:D115"/>
    <mergeCell ref="A14:P14"/>
    <mergeCell ref="A15:P15"/>
    <mergeCell ref="A18:A21"/>
    <mergeCell ref="B18:B21"/>
    <mergeCell ref="C18:C21"/>
    <mergeCell ref="D18:D21"/>
    <mergeCell ref="E18:I18"/>
    <mergeCell ref="J18:O18"/>
    <mergeCell ref="P18:P21"/>
    <mergeCell ref="G20:G21"/>
    <mergeCell ref="H20:H21"/>
    <mergeCell ref="E19:E21"/>
    <mergeCell ref="F19:F21"/>
    <mergeCell ref="G19:H19"/>
  </mergeCells>
  <pageMargins left="1.1811023622047245" right="0.39370078740157483" top="0.78740157480314965" bottom="0.78740157480314965" header="0.31496062992125984" footer="0.31496062992125984"/>
  <pageSetup paperSize="9" scale="54" fitToHeight="0" orientation="landscape" r:id="rId1"/>
  <rowBreaks count="5" manualBreakCount="5">
    <brk id="34" max="15" man="1"/>
    <brk id="54" max="15" man="1"/>
    <brk id="70" max="15" man="1"/>
    <brk id="87" max="15" man="1"/>
    <brk id="10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4"/>
  <sheetViews>
    <sheetView tabSelected="1" view="pageBreakPreview" topLeftCell="A83" zoomScale="81" zoomScaleNormal="80" zoomScaleSheetLayoutView="81" workbookViewId="0">
      <selection activeCell="F85" sqref="F85"/>
    </sheetView>
  </sheetViews>
  <sheetFormatPr defaultColWidth="9.140625" defaultRowHeight="15" x14ac:dyDescent="0.25"/>
  <cols>
    <col min="1" max="1" width="13" style="11" customWidth="1"/>
    <col min="2" max="2" width="12.5703125" style="11" customWidth="1"/>
    <col min="3" max="3" width="13.42578125" style="11" customWidth="1"/>
    <col min="4" max="4" width="38.5703125" style="11" customWidth="1"/>
    <col min="5" max="5" width="43.85546875" style="11" customWidth="1"/>
    <col min="6" max="6" width="42.140625" style="11" customWidth="1"/>
    <col min="7" max="7" width="14" style="11" customWidth="1"/>
    <col min="8" max="8" width="14.7109375" style="11" customWidth="1"/>
    <col min="9" max="9" width="14.5703125" style="11" customWidth="1"/>
    <col min="10" max="10" width="14.85546875" style="11" customWidth="1"/>
    <col min="11" max="16384" width="9.140625" style="11"/>
  </cols>
  <sheetData>
    <row r="1" spans="1:10" customFormat="1" ht="15.75" x14ac:dyDescent="0.25">
      <c r="D1" s="11"/>
      <c r="E1" s="11"/>
      <c r="F1" s="5"/>
      <c r="H1" s="3" t="s">
        <v>168</v>
      </c>
      <c r="I1" s="4"/>
    </row>
    <row r="2" spans="1:10" customFormat="1" ht="15.75" x14ac:dyDescent="0.25">
      <c r="D2" s="11"/>
      <c r="E2" s="11"/>
      <c r="F2" s="5"/>
      <c r="H2" s="3" t="s">
        <v>309</v>
      </c>
      <c r="I2" s="4"/>
    </row>
    <row r="3" spans="1:10" customFormat="1" ht="15.75" x14ac:dyDescent="0.25">
      <c r="D3" s="11"/>
      <c r="E3" s="11"/>
      <c r="F3" s="5"/>
      <c r="H3" s="198" t="s">
        <v>368</v>
      </c>
      <c r="I3" s="7"/>
    </row>
    <row r="4" spans="1:10" customFormat="1" ht="15.75" x14ac:dyDescent="0.25">
      <c r="D4" s="11"/>
      <c r="E4" s="11"/>
      <c r="F4" s="5"/>
      <c r="H4" s="6" t="s">
        <v>369</v>
      </c>
      <c r="I4" s="199"/>
    </row>
    <row r="5" spans="1:10" customFormat="1" ht="15.75" x14ac:dyDescent="0.25">
      <c r="D5" s="11"/>
      <c r="E5" s="11"/>
      <c r="F5" s="5"/>
      <c r="H5" s="416" t="s">
        <v>304</v>
      </c>
      <c r="I5" s="416"/>
    </row>
    <row r="7" spans="1:10" ht="15.75" x14ac:dyDescent="0.25">
      <c r="H7" s="3" t="s">
        <v>307</v>
      </c>
      <c r="I7" s="4"/>
      <c r="J7" s="5"/>
    </row>
    <row r="8" spans="1:10" ht="15.75" x14ac:dyDescent="0.25">
      <c r="H8" s="3" t="s">
        <v>7</v>
      </c>
      <c r="I8" s="4"/>
      <c r="J8" s="5"/>
    </row>
    <row r="9" spans="1:10" ht="15.75" x14ac:dyDescent="0.25">
      <c r="H9" s="3" t="s">
        <v>8</v>
      </c>
      <c r="I9" s="4"/>
      <c r="J9" s="5"/>
    </row>
    <row r="10" spans="1:10" ht="15.75" x14ac:dyDescent="0.25">
      <c r="H10" s="3" t="s">
        <v>229</v>
      </c>
      <c r="I10" s="4"/>
      <c r="J10" s="5"/>
    </row>
    <row r="11" spans="1:10" ht="15.75" x14ac:dyDescent="0.25">
      <c r="H11" s="6" t="s">
        <v>291</v>
      </c>
      <c r="I11" s="7"/>
      <c r="J11" s="5"/>
    </row>
    <row r="12" spans="1:10" ht="15.75" x14ac:dyDescent="0.25">
      <c r="H12" s="6" t="s">
        <v>294</v>
      </c>
      <c r="I12" s="199"/>
      <c r="J12" s="5"/>
    </row>
    <row r="13" spans="1:10" ht="15.75" x14ac:dyDescent="0.25">
      <c r="H13" s="5" t="s">
        <v>345</v>
      </c>
      <c r="I13" s="3"/>
      <c r="J13" s="5"/>
    </row>
    <row r="14" spans="1:10" ht="15.75" x14ac:dyDescent="0.25">
      <c r="I14" s="5"/>
      <c r="J14" s="12"/>
    </row>
    <row r="15" spans="1:10" ht="15.75" x14ac:dyDescent="0.25">
      <c r="H15" s="5"/>
      <c r="I15" s="5"/>
      <c r="J15" s="12"/>
    </row>
    <row r="16" spans="1:10" ht="20.25" x14ac:dyDescent="0.3">
      <c r="A16" s="435" t="s">
        <v>230</v>
      </c>
      <c r="B16" s="436"/>
      <c r="C16" s="436"/>
      <c r="D16" s="436"/>
      <c r="E16" s="436"/>
      <c r="F16" s="436"/>
      <c r="G16" s="436"/>
      <c r="H16" s="436"/>
      <c r="I16" s="436"/>
      <c r="J16" s="436"/>
    </row>
    <row r="18" spans="1:10" ht="15.75" x14ac:dyDescent="0.25">
      <c r="A18" s="437">
        <v>1559100000</v>
      </c>
      <c r="B18" s="437"/>
    </row>
    <row r="19" spans="1:10" ht="16.5" thickBot="1" x14ac:dyDescent="0.3">
      <c r="A19" s="1" t="s">
        <v>0</v>
      </c>
      <c r="B19" s="1"/>
      <c r="J19" s="13" t="s">
        <v>9</v>
      </c>
    </row>
    <row r="20" spans="1:10" ht="15.75" x14ac:dyDescent="0.25">
      <c r="A20" s="438" t="s">
        <v>10</v>
      </c>
      <c r="B20" s="440" t="s">
        <v>11</v>
      </c>
      <c r="C20" s="440" t="s">
        <v>12</v>
      </c>
      <c r="D20" s="442" t="s">
        <v>13</v>
      </c>
      <c r="E20" s="432" t="s">
        <v>151</v>
      </c>
      <c r="F20" s="432" t="s">
        <v>152</v>
      </c>
      <c r="G20" s="444" t="s">
        <v>1</v>
      </c>
      <c r="H20" s="432" t="s">
        <v>2</v>
      </c>
      <c r="I20" s="432" t="s">
        <v>3</v>
      </c>
      <c r="J20" s="434"/>
    </row>
    <row r="21" spans="1:10" ht="106.5" customHeight="1" thickBot="1" x14ac:dyDescent="0.3">
      <c r="A21" s="439"/>
      <c r="B21" s="441"/>
      <c r="C21" s="441"/>
      <c r="D21" s="443"/>
      <c r="E21" s="433"/>
      <c r="F21" s="433"/>
      <c r="G21" s="445"/>
      <c r="H21" s="433"/>
      <c r="I21" s="396" t="s">
        <v>4</v>
      </c>
      <c r="J21" s="14" t="s">
        <v>5</v>
      </c>
    </row>
    <row r="22" spans="1:10" ht="16.5" thickBot="1" x14ac:dyDescent="0.3">
      <c r="A22" s="15">
        <v>1</v>
      </c>
      <c r="B22" s="16">
        <v>2</v>
      </c>
      <c r="C22" s="16">
        <v>3</v>
      </c>
      <c r="D22" s="73">
        <v>4</v>
      </c>
      <c r="E22" s="16">
        <v>5</v>
      </c>
      <c r="F22" s="16">
        <v>6</v>
      </c>
      <c r="G22" s="17">
        <v>7</v>
      </c>
      <c r="H22" s="16">
        <v>8</v>
      </c>
      <c r="I22" s="18">
        <v>9</v>
      </c>
      <c r="J22" s="19">
        <v>10</v>
      </c>
    </row>
    <row r="23" spans="1:10" ht="55.5" customHeight="1" thickBot="1" x14ac:dyDescent="0.3">
      <c r="A23" s="123" t="s">
        <v>15</v>
      </c>
      <c r="B23" s="124" t="s">
        <v>16</v>
      </c>
      <c r="C23" s="124" t="s">
        <v>16</v>
      </c>
      <c r="D23" s="125" t="s">
        <v>17</v>
      </c>
      <c r="E23" s="126" t="s">
        <v>16</v>
      </c>
      <c r="F23" s="126" t="s">
        <v>16</v>
      </c>
      <c r="G23" s="23">
        <f t="shared" ref="G23:G28" si="0">H23+I23</f>
        <v>50552991</v>
      </c>
      <c r="H23" s="23">
        <f>H24</f>
        <v>50180591</v>
      </c>
      <c r="I23" s="24">
        <f>I24</f>
        <v>372400</v>
      </c>
      <c r="J23" s="25">
        <f>J24</f>
        <v>372400</v>
      </c>
    </row>
    <row r="24" spans="1:10" ht="49.5" customHeight="1" x14ac:dyDescent="0.25">
      <c r="A24" s="42" t="s">
        <v>18</v>
      </c>
      <c r="B24" s="43" t="s">
        <v>16</v>
      </c>
      <c r="C24" s="43" t="s">
        <v>16</v>
      </c>
      <c r="D24" s="56" t="s">
        <v>17</v>
      </c>
      <c r="E24" s="28" t="s">
        <v>16</v>
      </c>
      <c r="F24" s="28" t="s">
        <v>16</v>
      </c>
      <c r="G24" s="39">
        <f t="shared" si="0"/>
        <v>50552991</v>
      </c>
      <c r="H24" s="40">
        <f>H25+H26+H27+H28+H29+H30+H31+H32+H33+H35+H34</f>
        <v>50180591</v>
      </c>
      <c r="I24" s="40">
        <f>I26+I27+I28+I29+I31+I32+I33+I34+I35</f>
        <v>372400</v>
      </c>
      <c r="J24" s="41">
        <f>J26+J27+J28+J29+J30+J31+J32+J33+J34+J35</f>
        <v>372400</v>
      </c>
    </row>
    <row r="25" spans="1:10" ht="99.75" customHeight="1" x14ac:dyDescent="0.25">
      <c r="A25" s="195" t="s">
        <v>174</v>
      </c>
      <c r="B25" s="183" t="s">
        <v>175</v>
      </c>
      <c r="C25" s="183" t="s">
        <v>19</v>
      </c>
      <c r="D25" s="32" t="s">
        <v>176</v>
      </c>
      <c r="E25" s="50" t="s">
        <v>278</v>
      </c>
      <c r="F25" s="93" t="s">
        <v>362</v>
      </c>
      <c r="G25" s="29">
        <f t="shared" si="0"/>
        <v>227652</v>
      </c>
      <c r="H25" s="29">
        <v>227652</v>
      </c>
      <c r="I25" s="40"/>
      <c r="J25" s="41"/>
    </row>
    <row r="26" spans="1:10" ht="128.25" customHeight="1" x14ac:dyDescent="0.25">
      <c r="A26" s="195">
        <v>210180</v>
      </c>
      <c r="B26" s="94" t="s">
        <v>227</v>
      </c>
      <c r="C26" s="183">
        <v>133</v>
      </c>
      <c r="D26" s="95" t="s">
        <v>231</v>
      </c>
      <c r="E26" s="50" t="s">
        <v>232</v>
      </c>
      <c r="F26" s="93" t="s">
        <v>361</v>
      </c>
      <c r="G26" s="29">
        <f t="shared" si="0"/>
        <v>141000</v>
      </c>
      <c r="H26" s="30">
        <v>141000</v>
      </c>
      <c r="I26" s="40"/>
      <c r="J26" s="41"/>
    </row>
    <row r="27" spans="1:10" ht="69" customHeight="1" x14ac:dyDescent="0.25">
      <c r="A27" s="66" t="s">
        <v>20</v>
      </c>
      <c r="B27" s="183" t="s">
        <v>21</v>
      </c>
      <c r="C27" s="183" t="s">
        <v>22</v>
      </c>
      <c r="D27" s="57" t="s">
        <v>23</v>
      </c>
      <c r="E27" s="79" t="s">
        <v>163</v>
      </c>
      <c r="F27" s="96" t="s">
        <v>233</v>
      </c>
      <c r="G27" s="8">
        <f t="shared" si="0"/>
        <v>8498226</v>
      </c>
      <c r="H27" s="33">
        <v>8498226</v>
      </c>
      <c r="I27" s="33">
        <v>0</v>
      </c>
      <c r="J27" s="34">
        <v>0</v>
      </c>
    </row>
    <row r="28" spans="1:10" ht="99.75" customHeight="1" x14ac:dyDescent="0.25">
      <c r="A28" s="66" t="s">
        <v>20</v>
      </c>
      <c r="B28" s="183" t="s">
        <v>21</v>
      </c>
      <c r="C28" s="183" t="s">
        <v>22</v>
      </c>
      <c r="D28" s="57" t="s">
        <v>23</v>
      </c>
      <c r="E28" s="79" t="s">
        <v>162</v>
      </c>
      <c r="F28" s="79" t="s">
        <v>164</v>
      </c>
      <c r="G28" s="8">
        <f t="shared" si="0"/>
        <v>14427648</v>
      </c>
      <c r="H28" s="33">
        <v>14427648</v>
      </c>
      <c r="I28" s="33">
        <v>0</v>
      </c>
      <c r="J28" s="34">
        <v>0</v>
      </c>
    </row>
    <row r="29" spans="1:10" ht="81" customHeight="1" x14ac:dyDescent="0.25">
      <c r="A29" s="66" t="s">
        <v>24</v>
      </c>
      <c r="B29" s="183" t="s">
        <v>25</v>
      </c>
      <c r="C29" s="183" t="s">
        <v>26</v>
      </c>
      <c r="D29" s="57" t="s">
        <v>27</v>
      </c>
      <c r="E29" s="32" t="s">
        <v>234</v>
      </c>
      <c r="F29" s="79" t="s">
        <v>295</v>
      </c>
      <c r="G29" s="8">
        <f t="shared" ref="G29:G35" si="1">H29+I29</f>
        <v>928980</v>
      </c>
      <c r="H29" s="33">
        <v>556580</v>
      </c>
      <c r="I29" s="33">
        <f>J29</f>
        <v>372400</v>
      </c>
      <c r="J29" s="34">
        <v>372400</v>
      </c>
    </row>
    <row r="30" spans="1:10" ht="81" customHeight="1" x14ac:dyDescent="0.25">
      <c r="A30" s="97" t="s">
        <v>242</v>
      </c>
      <c r="B30" s="10">
        <v>2152</v>
      </c>
      <c r="C30" s="98" t="s">
        <v>243</v>
      </c>
      <c r="D30" s="75" t="s">
        <v>27</v>
      </c>
      <c r="E30" s="86" t="s">
        <v>235</v>
      </c>
      <c r="F30" s="122" t="s">
        <v>296</v>
      </c>
      <c r="G30" s="36">
        <f t="shared" si="1"/>
        <v>2810623</v>
      </c>
      <c r="H30" s="37">
        <v>2810623</v>
      </c>
      <c r="I30" s="37">
        <v>0</v>
      </c>
      <c r="J30" s="38">
        <v>0</v>
      </c>
    </row>
    <row r="31" spans="1:10" ht="83.45" customHeight="1" x14ac:dyDescent="0.25">
      <c r="A31" s="66" t="s">
        <v>31</v>
      </c>
      <c r="B31" s="183" t="s">
        <v>32</v>
      </c>
      <c r="C31" s="183" t="s">
        <v>33</v>
      </c>
      <c r="D31" s="32" t="s">
        <v>34</v>
      </c>
      <c r="E31" s="32" t="s">
        <v>236</v>
      </c>
      <c r="F31" s="79" t="s">
        <v>366</v>
      </c>
      <c r="G31" s="8">
        <f t="shared" si="1"/>
        <v>72000</v>
      </c>
      <c r="H31" s="33">
        <v>72000</v>
      </c>
      <c r="I31" s="33">
        <v>0</v>
      </c>
      <c r="J31" s="34">
        <v>0</v>
      </c>
    </row>
    <row r="32" spans="1:10" ht="63.6" hidden="1" customHeight="1" x14ac:dyDescent="0.25">
      <c r="A32" s="48" t="s">
        <v>31</v>
      </c>
      <c r="B32" s="49" t="s">
        <v>32</v>
      </c>
      <c r="C32" s="49" t="s">
        <v>33</v>
      </c>
      <c r="D32" s="59" t="s">
        <v>34</v>
      </c>
      <c r="E32" s="50"/>
      <c r="F32" s="50"/>
      <c r="G32" s="29">
        <f t="shared" si="1"/>
        <v>0</v>
      </c>
      <c r="H32" s="30"/>
      <c r="I32" s="30">
        <v>0</v>
      </c>
      <c r="J32" s="31">
        <v>0</v>
      </c>
    </row>
    <row r="33" spans="1:10" ht="80.45" customHeight="1" x14ac:dyDescent="0.25">
      <c r="A33" s="66" t="s">
        <v>35</v>
      </c>
      <c r="B33" s="183" t="s">
        <v>36</v>
      </c>
      <c r="C33" s="183" t="s">
        <v>37</v>
      </c>
      <c r="D33" s="57" t="s">
        <v>38</v>
      </c>
      <c r="E33" s="32" t="s">
        <v>153</v>
      </c>
      <c r="F33" s="32" t="s">
        <v>237</v>
      </c>
      <c r="G33" s="8">
        <f t="shared" si="1"/>
        <v>6000</v>
      </c>
      <c r="H33" s="33">
        <v>6000</v>
      </c>
      <c r="I33" s="33">
        <v>0</v>
      </c>
      <c r="J33" s="34">
        <v>0</v>
      </c>
    </row>
    <row r="34" spans="1:10" ht="78" customHeight="1" x14ac:dyDescent="0.25">
      <c r="A34" s="54" t="s">
        <v>159</v>
      </c>
      <c r="B34" s="196">
        <v>8230</v>
      </c>
      <c r="C34" s="183" t="s">
        <v>37</v>
      </c>
      <c r="D34" s="58" t="s">
        <v>160</v>
      </c>
      <c r="E34" s="80" t="s">
        <v>165</v>
      </c>
      <c r="F34" s="32" t="s">
        <v>297</v>
      </c>
      <c r="G34" s="8">
        <f t="shared" si="1"/>
        <v>20061160</v>
      </c>
      <c r="H34" s="33">
        <v>20061160</v>
      </c>
      <c r="I34" s="33">
        <v>0</v>
      </c>
      <c r="J34" s="34">
        <v>0</v>
      </c>
    </row>
    <row r="35" spans="1:10" ht="123.75" customHeight="1" thickBot="1" x14ac:dyDescent="0.3">
      <c r="A35" s="9" t="s">
        <v>39</v>
      </c>
      <c r="B35" s="10" t="s">
        <v>40</v>
      </c>
      <c r="C35" s="10" t="s">
        <v>41</v>
      </c>
      <c r="D35" s="75" t="s">
        <v>42</v>
      </c>
      <c r="E35" s="35" t="s">
        <v>238</v>
      </c>
      <c r="F35" s="122" t="s">
        <v>298</v>
      </c>
      <c r="G35" s="36">
        <f t="shared" si="1"/>
        <v>3379702</v>
      </c>
      <c r="H35" s="37">
        <v>3379702</v>
      </c>
      <c r="I35" s="37">
        <v>0</v>
      </c>
      <c r="J35" s="38">
        <v>0</v>
      </c>
    </row>
    <row r="36" spans="1:10" ht="50.25" customHeight="1" thickBot="1" x14ac:dyDescent="0.3">
      <c r="A36" s="123" t="s">
        <v>43</v>
      </c>
      <c r="B36" s="124" t="s">
        <v>16</v>
      </c>
      <c r="C36" s="124" t="s">
        <v>16</v>
      </c>
      <c r="D36" s="125" t="s">
        <v>44</v>
      </c>
      <c r="E36" s="126" t="s">
        <v>16</v>
      </c>
      <c r="F36" s="126" t="s">
        <v>16</v>
      </c>
      <c r="G36" s="23">
        <f>H36+I36</f>
        <v>8841110</v>
      </c>
      <c r="H36" s="23">
        <f>H37</f>
        <v>8841110</v>
      </c>
      <c r="I36" s="23">
        <f>I37</f>
        <v>0</v>
      </c>
      <c r="J36" s="127">
        <f>J37</f>
        <v>0</v>
      </c>
    </row>
    <row r="37" spans="1:10" ht="47.25" x14ac:dyDescent="0.25">
      <c r="A37" s="26" t="s">
        <v>45</v>
      </c>
      <c r="B37" s="27" t="s">
        <v>16</v>
      </c>
      <c r="C37" s="27" t="s">
        <v>16</v>
      </c>
      <c r="D37" s="56" t="s">
        <v>44</v>
      </c>
      <c r="E37" s="28" t="s">
        <v>16</v>
      </c>
      <c r="F37" s="28" t="s">
        <v>16</v>
      </c>
      <c r="G37" s="39">
        <f>H37+I37</f>
        <v>8841110</v>
      </c>
      <c r="H37" s="40">
        <f>H38+H39+H40+H41+H42+H43+H44</f>
        <v>8841110</v>
      </c>
      <c r="I37" s="40">
        <f>I38+I39+I40+I41+I42+I43</f>
        <v>0</v>
      </c>
      <c r="J37" s="41">
        <f>J38+J39+J40+J41+J42+J43</f>
        <v>0</v>
      </c>
    </row>
    <row r="38" spans="1:10" ht="75" customHeight="1" x14ac:dyDescent="0.25">
      <c r="A38" s="66" t="s">
        <v>47</v>
      </c>
      <c r="B38" s="183">
        <v>1010</v>
      </c>
      <c r="C38" s="183" t="s">
        <v>49</v>
      </c>
      <c r="D38" s="57" t="s">
        <v>50</v>
      </c>
      <c r="E38" s="32" t="s">
        <v>154</v>
      </c>
      <c r="F38" s="32" t="s">
        <v>299</v>
      </c>
      <c r="G38" s="8">
        <f t="shared" ref="G38:G44" si="2">H38+I38</f>
        <v>387671</v>
      </c>
      <c r="H38" s="33">
        <v>387671</v>
      </c>
      <c r="I38" s="33">
        <v>0</v>
      </c>
      <c r="J38" s="34">
        <v>0</v>
      </c>
    </row>
    <row r="39" spans="1:10" ht="71.25" customHeight="1" x14ac:dyDescent="0.25">
      <c r="A39" s="66" t="s">
        <v>51</v>
      </c>
      <c r="B39" s="183" t="s">
        <v>52</v>
      </c>
      <c r="C39" s="183" t="s">
        <v>53</v>
      </c>
      <c r="D39" s="57" t="s">
        <v>54</v>
      </c>
      <c r="E39" s="32" t="s">
        <v>154</v>
      </c>
      <c r="F39" s="32" t="s">
        <v>299</v>
      </c>
      <c r="G39" s="8">
        <f t="shared" si="2"/>
        <v>8402143</v>
      </c>
      <c r="H39" s="33">
        <v>8402143</v>
      </c>
      <c r="I39" s="33">
        <v>0</v>
      </c>
      <c r="J39" s="34">
        <v>0</v>
      </c>
    </row>
    <row r="40" spans="1:10" ht="72" customHeight="1" x14ac:dyDescent="0.25">
      <c r="A40" s="66" t="s">
        <v>55</v>
      </c>
      <c r="B40" s="183" t="s">
        <v>56</v>
      </c>
      <c r="C40" s="183" t="s">
        <v>57</v>
      </c>
      <c r="D40" s="57" t="s">
        <v>58</v>
      </c>
      <c r="E40" s="32" t="s">
        <v>154</v>
      </c>
      <c r="F40" s="32" t="s">
        <v>299</v>
      </c>
      <c r="G40" s="8">
        <f t="shared" si="2"/>
        <v>24260</v>
      </c>
      <c r="H40" s="33">
        <v>24260</v>
      </c>
      <c r="I40" s="33">
        <v>0</v>
      </c>
      <c r="J40" s="34">
        <v>0</v>
      </c>
    </row>
    <row r="41" spans="1:10" ht="61.5" customHeight="1" x14ac:dyDescent="0.25">
      <c r="A41" s="66" t="s">
        <v>60</v>
      </c>
      <c r="B41" s="183" t="s">
        <v>61</v>
      </c>
      <c r="C41" s="183" t="s">
        <v>59</v>
      </c>
      <c r="D41" s="57" t="s">
        <v>62</v>
      </c>
      <c r="E41" s="32" t="s">
        <v>154</v>
      </c>
      <c r="F41" s="32" t="s">
        <v>299</v>
      </c>
      <c r="G41" s="8">
        <f t="shared" si="2"/>
        <v>14480</v>
      </c>
      <c r="H41" s="33">
        <v>14480</v>
      </c>
      <c r="I41" s="33">
        <v>0</v>
      </c>
      <c r="J41" s="34">
        <v>0</v>
      </c>
    </row>
    <row r="42" spans="1:10" ht="68.25" customHeight="1" x14ac:dyDescent="0.25">
      <c r="A42" s="66" t="s">
        <v>63</v>
      </c>
      <c r="B42" s="183" t="s">
        <v>64</v>
      </c>
      <c r="C42" s="183" t="s">
        <v>59</v>
      </c>
      <c r="D42" s="57" t="s">
        <v>65</v>
      </c>
      <c r="E42" s="32" t="s">
        <v>154</v>
      </c>
      <c r="F42" s="32" t="s">
        <v>299</v>
      </c>
      <c r="G42" s="8">
        <f t="shared" si="2"/>
        <v>3619</v>
      </c>
      <c r="H42" s="33">
        <v>3619</v>
      </c>
      <c r="I42" s="33">
        <v>0</v>
      </c>
      <c r="J42" s="34">
        <v>0</v>
      </c>
    </row>
    <row r="43" spans="1:10" ht="60.75" customHeight="1" x14ac:dyDescent="0.25">
      <c r="A43" s="66" t="s">
        <v>66</v>
      </c>
      <c r="B43" s="183" t="s">
        <v>67</v>
      </c>
      <c r="C43" s="183" t="s">
        <v>59</v>
      </c>
      <c r="D43" s="57" t="s">
        <v>68</v>
      </c>
      <c r="E43" s="32" t="s">
        <v>155</v>
      </c>
      <c r="F43" s="32" t="s">
        <v>299</v>
      </c>
      <c r="G43" s="8">
        <f t="shared" si="2"/>
        <v>4750</v>
      </c>
      <c r="H43" s="33">
        <v>4750</v>
      </c>
      <c r="I43" s="33">
        <v>0</v>
      </c>
      <c r="J43" s="34">
        <v>0</v>
      </c>
    </row>
    <row r="44" spans="1:10" ht="60.75" customHeight="1" thickBot="1" x14ac:dyDescent="0.3">
      <c r="A44" s="66" t="s">
        <v>66</v>
      </c>
      <c r="B44" s="183" t="s">
        <v>67</v>
      </c>
      <c r="C44" s="183" t="s">
        <v>59</v>
      </c>
      <c r="D44" s="57" t="s">
        <v>68</v>
      </c>
      <c r="E44" s="32" t="s">
        <v>277</v>
      </c>
      <c r="F44" s="32" t="s">
        <v>256</v>
      </c>
      <c r="G44" s="8">
        <f t="shared" si="2"/>
        <v>4187</v>
      </c>
      <c r="H44" s="100">
        <v>4187</v>
      </c>
      <c r="I44" s="100"/>
      <c r="J44" s="101"/>
    </row>
    <row r="45" spans="1:10" ht="48" customHeight="1" thickBot="1" x14ac:dyDescent="0.3">
      <c r="A45" s="123" t="s">
        <v>70</v>
      </c>
      <c r="B45" s="124" t="s">
        <v>16</v>
      </c>
      <c r="C45" s="124" t="s">
        <v>16</v>
      </c>
      <c r="D45" s="125" t="s">
        <v>71</v>
      </c>
      <c r="E45" s="126" t="s">
        <v>16</v>
      </c>
      <c r="F45" s="126" t="s">
        <v>16</v>
      </c>
      <c r="G45" s="23">
        <f t="shared" ref="G45:G78" si="3">H45+I45</f>
        <v>18500050</v>
      </c>
      <c r="H45" s="23">
        <f>H46</f>
        <v>18500050</v>
      </c>
      <c r="I45" s="23">
        <f>I46</f>
        <v>0</v>
      </c>
      <c r="J45" s="127">
        <f>J46</f>
        <v>0</v>
      </c>
    </row>
    <row r="46" spans="1:10" ht="47.25" x14ac:dyDescent="0.25">
      <c r="A46" s="26" t="s">
        <v>72</v>
      </c>
      <c r="B46" s="27" t="s">
        <v>16</v>
      </c>
      <c r="C46" s="27" t="s">
        <v>16</v>
      </c>
      <c r="D46" s="56" t="s">
        <v>71</v>
      </c>
      <c r="E46" s="28" t="s">
        <v>16</v>
      </c>
      <c r="F46" s="28" t="s">
        <v>16</v>
      </c>
      <c r="G46" s="39">
        <f t="shared" si="3"/>
        <v>18500050</v>
      </c>
      <c r="H46" s="40">
        <f>H47+H48+H51+H49+H50</f>
        <v>18500050</v>
      </c>
      <c r="I46" s="40">
        <f>I47+I48+I51</f>
        <v>0</v>
      </c>
      <c r="J46" s="41">
        <f>J47+J48+J51</f>
        <v>0</v>
      </c>
    </row>
    <row r="47" spans="1:10" ht="94.5" x14ac:dyDescent="0.25">
      <c r="A47" s="66" t="s">
        <v>73</v>
      </c>
      <c r="B47" s="183" t="s">
        <v>74</v>
      </c>
      <c r="C47" s="183" t="s">
        <v>75</v>
      </c>
      <c r="D47" s="57" t="s">
        <v>76</v>
      </c>
      <c r="E47" s="32" t="s">
        <v>251</v>
      </c>
      <c r="F47" s="32" t="s">
        <v>252</v>
      </c>
      <c r="G47" s="8">
        <f t="shared" si="3"/>
        <v>12750</v>
      </c>
      <c r="H47" s="33">
        <v>12750</v>
      </c>
      <c r="I47" s="33">
        <v>0</v>
      </c>
      <c r="J47" s="34">
        <v>0</v>
      </c>
    </row>
    <row r="48" spans="1:10" ht="94.5" x14ac:dyDescent="0.25">
      <c r="A48" s="66" t="s">
        <v>77</v>
      </c>
      <c r="B48" s="183" t="s">
        <v>78</v>
      </c>
      <c r="C48" s="183" t="s">
        <v>56</v>
      </c>
      <c r="D48" s="57" t="s">
        <v>79</v>
      </c>
      <c r="E48" s="32" t="s">
        <v>251</v>
      </c>
      <c r="F48" s="32" t="s">
        <v>252</v>
      </c>
      <c r="G48" s="8">
        <f t="shared" si="3"/>
        <v>8400</v>
      </c>
      <c r="H48" s="33">
        <v>8400</v>
      </c>
      <c r="I48" s="33">
        <v>0</v>
      </c>
      <c r="J48" s="34">
        <v>0</v>
      </c>
    </row>
    <row r="49" spans="1:10" ht="63" x14ac:dyDescent="0.25">
      <c r="A49" s="66">
        <v>813241</v>
      </c>
      <c r="B49" s="183">
        <v>3241</v>
      </c>
      <c r="C49" s="183">
        <v>1090</v>
      </c>
      <c r="D49" s="57" t="s">
        <v>198</v>
      </c>
      <c r="E49" s="32" t="s">
        <v>156</v>
      </c>
      <c r="F49" s="32" t="s">
        <v>244</v>
      </c>
      <c r="G49" s="8">
        <f t="shared" si="3"/>
        <v>71000</v>
      </c>
      <c r="H49" s="33">
        <v>71000</v>
      </c>
      <c r="I49" s="33"/>
      <c r="J49" s="34"/>
    </row>
    <row r="50" spans="1:10" ht="63" x14ac:dyDescent="0.25">
      <c r="A50" s="195" t="s">
        <v>81</v>
      </c>
      <c r="B50" s="183" t="s">
        <v>82</v>
      </c>
      <c r="C50" s="183" t="s">
        <v>80</v>
      </c>
      <c r="D50" s="57" t="s">
        <v>83</v>
      </c>
      <c r="E50" s="32" t="s">
        <v>261</v>
      </c>
      <c r="F50" s="96" t="s">
        <v>255</v>
      </c>
      <c r="G50" s="8">
        <f t="shared" si="3"/>
        <v>16607900</v>
      </c>
      <c r="H50" s="37">
        <v>16607900</v>
      </c>
      <c r="I50" s="37"/>
      <c r="J50" s="38"/>
    </row>
    <row r="51" spans="1:10" ht="132" customHeight="1" thickBot="1" x14ac:dyDescent="0.3">
      <c r="A51" s="102" t="s">
        <v>81</v>
      </c>
      <c r="B51" s="16" t="s">
        <v>82</v>
      </c>
      <c r="C51" s="16" t="s">
        <v>80</v>
      </c>
      <c r="D51" s="99" t="s">
        <v>83</v>
      </c>
      <c r="E51" s="106" t="s">
        <v>253</v>
      </c>
      <c r="F51" s="106" t="s">
        <v>254</v>
      </c>
      <c r="G51" s="36">
        <f t="shared" si="3"/>
        <v>1800000</v>
      </c>
      <c r="H51" s="37">
        <v>1800000</v>
      </c>
      <c r="I51" s="37">
        <v>0</v>
      </c>
      <c r="J51" s="38">
        <v>0</v>
      </c>
    </row>
    <row r="52" spans="1:10" ht="47.45" customHeight="1" thickBot="1" x14ac:dyDescent="0.3">
      <c r="A52" s="123" t="s">
        <v>84</v>
      </c>
      <c r="B52" s="124" t="s">
        <v>16</v>
      </c>
      <c r="C52" s="124" t="s">
        <v>16</v>
      </c>
      <c r="D52" s="125" t="s">
        <v>85</v>
      </c>
      <c r="E52" s="126" t="s">
        <v>16</v>
      </c>
      <c r="F52" s="126" t="s">
        <v>16</v>
      </c>
      <c r="G52" s="23">
        <f t="shared" si="3"/>
        <v>32000</v>
      </c>
      <c r="H52" s="23">
        <f t="shared" ref="H52:J53" si="4">H53</f>
        <v>32000</v>
      </c>
      <c r="I52" s="23">
        <f t="shared" si="4"/>
        <v>0</v>
      </c>
      <c r="J52" s="127">
        <f t="shared" si="4"/>
        <v>0</v>
      </c>
    </row>
    <row r="53" spans="1:10" ht="47.25" x14ac:dyDescent="0.25">
      <c r="A53" s="42" t="s">
        <v>86</v>
      </c>
      <c r="B53" s="43" t="s">
        <v>16</v>
      </c>
      <c r="C53" s="43" t="s">
        <v>16</v>
      </c>
      <c r="D53" s="76" t="s">
        <v>85</v>
      </c>
      <c r="E53" s="44" t="s">
        <v>16</v>
      </c>
      <c r="F53" s="44" t="s">
        <v>16</v>
      </c>
      <c r="G53" s="45">
        <f>H53+I53</f>
        <v>32000</v>
      </c>
      <c r="H53" s="46">
        <f t="shared" si="4"/>
        <v>32000</v>
      </c>
      <c r="I53" s="46">
        <f t="shared" si="4"/>
        <v>0</v>
      </c>
      <c r="J53" s="47">
        <f t="shared" si="4"/>
        <v>0</v>
      </c>
    </row>
    <row r="54" spans="1:10" ht="63" customHeight="1" thickBot="1" x14ac:dyDescent="0.3">
      <c r="A54" s="87" t="s">
        <v>87</v>
      </c>
      <c r="B54" s="396" t="s">
        <v>88</v>
      </c>
      <c r="C54" s="396" t="s">
        <v>69</v>
      </c>
      <c r="D54" s="90" t="s">
        <v>89</v>
      </c>
      <c r="E54" s="88" t="s">
        <v>239</v>
      </c>
      <c r="F54" s="88" t="s">
        <v>240</v>
      </c>
      <c r="G54" s="91">
        <f>H54</f>
        <v>32000</v>
      </c>
      <c r="H54" s="89">
        <v>32000</v>
      </c>
      <c r="I54" s="89">
        <v>0</v>
      </c>
      <c r="J54" s="92">
        <v>0</v>
      </c>
    </row>
    <row r="55" spans="1:10" ht="66" customHeight="1" thickBot="1" x14ac:dyDescent="0.3">
      <c r="A55" s="123" t="s">
        <v>90</v>
      </c>
      <c r="B55" s="124" t="s">
        <v>16</v>
      </c>
      <c r="C55" s="124" t="s">
        <v>16</v>
      </c>
      <c r="D55" s="125" t="s">
        <v>91</v>
      </c>
      <c r="E55" s="126" t="s">
        <v>16</v>
      </c>
      <c r="F55" s="126" t="s">
        <v>16</v>
      </c>
      <c r="G55" s="23">
        <f t="shared" si="3"/>
        <v>29151073</v>
      </c>
      <c r="H55" s="23">
        <f>H56</f>
        <v>29151073</v>
      </c>
      <c r="I55" s="23">
        <f>I56</f>
        <v>0</v>
      </c>
      <c r="J55" s="127">
        <f>J56</f>
        <v>0</v>
      </c>
    </row>
    <row r="56" spans="1:10" ht="71.25" customHeight="1" x14ac:dyDescent="0.25">
      <c r="A56" s="26" t="s">
        <v>92</v>
      </c>
      <c r="B56" s="27" t="s">
        <v>16</v>
      </c>
      <c r="C56" s="27" t="s">
        <v>16</v>
      </c>
      <c r="D56" s="56" t="s">
        <v>91</v>
      </c>
      <c r="E56" s="28" t="s">
        <v>16</v>
      </c>
      <c r="F56" s="28" t="s">
        <v>16</v>
      </c>
      <c r="G56" s="39">
        <f>H56+I56</f>
        <v>29151073</v>
      </c>
      <c r="H56" s="40">
        <f>H57+H59+H60+H61+H62+H63+H64+H65+H67+H68+H66+H69+H58</f>
        <v>29151073</v>
      </c>
      <c r="I56" s="40">
        <f>I57+I59+I60+I61+I62+I63+I64+I65+I67+I68+I66</f>
        <v>0</v>
      </c>
      <c r="J56" s="41">
        <f>J57+J59+J60+J61+J62+J63+J64+J65+J67+J68+J66</f>
        <v>0</v>
      </c>
    </row>
    <row r="57" spans="1:10" ht="63" x14ac:dyDescent="0.25">
      <c r="A57" s="66" t="s">
        <v>93</v>
      </c>
      <c r="B57" s="183" t="s">
        <v>94</v>
      </c>
      <c r="C57" s="183" t="s">
        <v>57</v>
      </c>
      <c r="D57" s="57" t="s">
        <v>95</v>
      </c>
      <c r="E57" s="32" t="s">
        <v>157</v>
      </c>
      <c r="F57" s="32" t="s">
        <v>241</v>
      </c>
      <c r="G57" s="8">
        <f t="shared" si="3"/>
        <v>22500</v>
      </c>
      <c r="H57" s="33">
        <v>22500</v>
      </c>
      <c r="I57" s="33">
        <v>0</v>
      </c>
      <c r="J57" s="34">
        <v>0</v>
      </c>
    </row>
    <row r="58" spans="1:10" ht="63" x14ac:dyDescent="0.25">
      <c r="A58" s="66" t="s">
        <v>96</v>
      </c>
      <c r="B58" s="183" t="s">
        <v>97</v>
      </c>
      <c r="C58" s="183" t="s">
        <v>69</v>
      </c>
      <c r="D58" s="57" t="s">
        <v>98</v>
      </c>
      <c r="E58" s="32" t="s">
        <v>277</v>
      </c>
      <c r="F58" s="32" t="s">
        <v>302</v>
      </c>
      <c r="G58" s="117">
        <f t="shared" si="3"/>
        <v>29026</v>
      </c>
      <c r="H58" s="116">
        <v>29026</v>
      </c>
      <c r="I58" s="33"/>
      <c r="J58" s="34"/>
    </row>
    <row r="59" spans="1:10" ht="63" x14ac:dyDescent="0.25">
      <c r="A59" s="66" t="s">
        <v>96</v>
      </c>
      <c r="B59" s="183" t="s">
        <v>97</v>
      </c>
      <c r="C59" s="183" t="s">
        <v>69</v>
      </c>
      <c r="D59" s="57" t="s">
        <v>98</v>
      </c>
      <c r="E59" s="32" t="s">
        <v>156</v>
      </c>
      <c r="F59" s="32" t="s">
        <v>244</v>
      </c>
      <c r="G59" s="117">
        <f t="shared" si="3"/>
        <v>211500</v>
      </c>
      <c r="H59" s="116">
        <v>211500</v>
      </c>
      <c r="I59" s="33">
        <v>0</v>
      </c>
      <c r="J59" s="34">
        <v>0</v>
      </c>
    </row>
    <row r="60" spans="1:10" ht="61.15" customHeight="1" x14ac:dyDescent="0.25">
      <c r="A60" s="66" t="s">
        <v>99</v>
      </c>
      <c r="B60" s="183" t="s">
        <v>100</v>
      </c>
      <c r="C60" s="183" t="s">
        <v>101</v>
      </c>
      <c r="D60" s="57" t="s">
        <v>102</v>
      </c>
      <c r="E60" s="32" t="s">
        <v>157</v>
      </c>
      <c r="F60" s="32" t="s">
        <v>241</v>
      </c>
      <c r="G60" s="8">
        <f t="shared" si="3"/>
        <v>8000</v>
      </c>
      <c r="H60" s="33">
        <v>8000</v>
      </c>
      <c r="I60" s="33">
        <v>0</v>
      </c>
      <c r="J60" s="34">
        <v>0</v>
      </c>
    </row>
    <row r="61" spans="1:10" ht="66" customHeight="1" x14ac:dyDescent="0.25">
      <c r="A61" s="66" t="s">
        <v>103</v>
      </c>
      <c r="B61" s="183" t="s">
        <v>104</v>
      </c>
      <c r="C61" s="183" t="s">
        <v>101</v>
      </c>
      <c r="D61" s="57" t="s">
        <v>105</v>
      </c>
      <c r="E61" s="32" t="s">
        <v>157</v>
      </c>
      <c r="F61" s="32" t="s">
        <v>241</v>
      </c>
      <c r="G61" s="8">
        <f t="shared" si="3"/>
        <v>3000</v>
      </c>
      <c r="H61" s="33">
        <v>3000</v>
      </c>
      <c r="I61" s="33">
        <v>0</v>
      </c>
      <c r="J61" s="34">
        <v>0</v>
      </c>
    </row>
    <row r="62" spans="1:10" ht="66" customHeight="1" x14ac:dyDescent="0.25">
      <c r="A62" s="66" t="s">
        <v>106</v>
      </c>
      <c r="B62" s="183" t="s">
        <v>107</v>
      </c>
      <c r="C62" s="183" t="s">
        <v>108</v>
      </c>
      <c r="D62" s="57" t="s">
        <v>109</v>
      </c>
      <c r="E62" s="32" t="s">
        <v>157</v>
      </c>
      <c r="F62" s="32" t="s">
        <v>241</v>
      </c>
      <c r="G62" s="8">
        <f t="shared" si="3"/>
        <v>25700</v>
      </c>
      <c r="H62" s="33">
        <v>25700</v>
      </c>
      <c r="I62" s="33">
        <v>0</v>
      </c>
      <c r="J62" s="34">
        <v>0</v>
      </c>
    </row>
    <row r="63" spans="1:10" ht="64.900000000000006" customHeight="1" x14ac:dyDescent="0.25">
      <c r="A63" s="66" t="s">
        <v>111</v>
      </c>
      <c r="B63" s="183" t="s">
        <v>112</v>
      </c>
      <c r="C63" s="183" t="s">
        <v>110</v>
      </c>
      <c r="D63" s="57" t="s">
        <v>113</v>
      </c>
      <c r="E63" s="32" t="s">
        <v>157</v>
      </c>
      <c r="F63" s="32" t="s">
        <v>241</v>
      </c>
      <c r="G63" s="8">
        <f t="shared" si="3"/>
        <v>194000</v>
      </c>
      <c r="H63" s="33">
        <v>194000</v>
      </c>
      <c r="I63" s="33">
        <v>0</v>
      </c>
      <c r="J63" s="34">
        <v>0</v>
      </c>
    </row>
    <row r="64" spans="1:10" ht="62.25" customHeight="1" x14ac:dyDescent="0.25">
      <c r="A64" s="66" t="s">
        <v>114</v>
      </c>
      <c r="B64" s="183" t="s">
        <v>115</v>
      </c>
      <c r="C64" s="183" t="s">
        <v>116</v>
      </c>
      <c r="D64" s="57" t="s">
        <v>117</v>
      </c>
      <c r="E64" s="32" t="s">
        <v>245</v>
      </c>
      <c r="F64" s="32" t="s">
        <v>246</v>
      </c>
      <c r="G64" s="8">
        <f t="shared" si="3"/>
        <v>32750</v>
      </c>
      <c r="H64" s="33">
        <v>32750</v>
      </c>
      <c r="I64" s="33">
        <v>0</v>
      </c>
      <c r="J64" s="34">
        <v>0</v>
      </c>
    </row>
    <row r="65" spans="1:10" ht="64.150000000000006" customHeight="1" x14ac:dyDescent="0.25">
      <c r="A65" s="66" t="s">
        <v>118</v>
      </c>
      <c r="B65" s="183" t="s">
        <v>119</v>
      </c>
      <c r="C65" s="183" t="s">
        <v>116</v>
      </c>
      <c r="D65" s="57" t="s">
        <v>120</v>
      </c>
      <c r="E65" s="32" t="s">
        <v>245</v>
      </c>
      <c r="F65" s="32" t="s">
        <v>246</v>
      </c>
      <c r="G65" s="8">
        <f t="shared" si="3"/>
        <v>1505330</v>
      </c>
      <c r="H65" s="33">
        <f>1010000+495330</f>
        <v>1505330</v>
      </c>
      <c r="I65" s="33">
        <v>0</v>
      </c>
      <c r="J65" s="34">
        <v>0</v>
      </c>
    </row>
    <row r="66" spans="1:10" s="1" customFormat="1" ht="71.45" customHeight="1" x14ac:dyDescent="0.25">
      <c r="A66" s="64">
        <v>1015041</v>
      </c>
      <c r="B66" s="65">
        <v>5041</v>
      </c>
      <c r="C66" s="65" t="s">
        <v>116</v>
      </c>
      <c r="D66" s="77" t="s">
        <v>161</v>
      </c>
      <c r="E66" s="32" t="s">
        <v>245</v>
      </c>
      <c r="F66" s="32" t="s">
        <v>246</v>
      </c>
      <c r="G66" s="8">
        <f t="shared" si="3"/>
        <v>25268036</v>
      </c>
      <c r="H66" s="33">
        <v>25268036</v>
      </c>
      <c r="I66" s="33">
        <v>0</v>
      </c>
      <c r="J66" s="34">
        <v>0</v>
      </c>
    </row>
    <row r="67" spans="1:10" ht="77.25" customHeight="1" x14ac:dyDescent="0.25">
      <c r="A67" s="66" t="s">
        <v>121</v>
      </c>
      <c r="B67" s="183" t="s">
        <v>122</v>
      </c>
      <c r="C67" s="183" t="s">
        <v>116</v>
      </c>
      <c r="D67" s="57" t="s">
        <v>123</v>
      </c>
      <c r="E67" s="32" t="s">
        <v>245</v>
      </c>
      <c r="F67" s="32" t="s">
        <v>246</v>
      </c>
      <c r="G67" s="8">
        <f t="shared" si="3"/>
        <v>1190931</v>
      </c>
      <c r="H67" s="33">
        <v>1190931</v>
      </c>
      <c r="I67" s="33">
        <v>0</v>
      </c>
      <c r="J67" s="34">
        <v>0</v>
      </c>
    </row>
    <row r="68" spans="1:10" ht="69.599999999999994" customHeight="1" x14ac:dyDescent="0.25">
      <c r="A68" s="66" t="s">
        <v>124</v>
      </c>
      <c r="B68" s="183" t="s">
        <v>125</v>
      </c>
      <c r="C68" s="183" t="s">
        <v>116</v>
      </c>
      <c r="D68" s="57" t="s">
        <v>126</v>
      </c>
      <c r="E68" s="32" t="s">
        <v>245</v>
      </c>
      <c r="F68" s="32" t="s">
        <v>246</v>
      </c>
      <c r="G68" s="8">
        <f>H68+I68</f>
        <v>558000</v>
      </c>
      <c r="H68" s="33">
        <v>558000</v>
      </c>
      <c r="I68" s="33">
        <v>0</v>
      </c>
      <c r="J68" s="34">
        <v>0</v>
      </c>
    </row>
    <row r="69" spans="1:10" ht="77.25" customHeight="1" thickBot="1" x14ac:dyDescent="0.3">
      <c r="A69" s="102">
        <v>1018110</v>
      </c>
      <c r="B69" s="103">
        <v>8110</v>
      </c>
      <c r="C69" s="103" t="s">
        <v>247</v>
      </c>
      <c r="D69" s="104" t="s">
        <v>248</v>
      </c>
      <c r="E69" s="86" t="s">
        <v>249</v>
      </c>
      <c r="F69" s="105" t="s">
        <v>250</v>
      </c>
      <c r="G69" s="8">
        <f t="shared" si="3"/>
        <v>102300</v>
      </c>
      <c r="H69" s="100">
        <v>102300</v>
      </c>
      <c r="I69" s="100"/>
      <c r="J69" s="101"/>
    </row>
    <row r="70" spans="1:10" ht="46.9" customHeight="1" thickBot="1" x14ac:dyDescent="0.3">
      <c r="A70" s="20" t="s">
        <v>127</v>
      </c>
      <c r="B70" s="21" t="s">
        <v>16</v>
      </c>
      <c r="C70" s="21" t="s">
        <v>16</v>
      </c>
      <c r="D70" s="74" t="s">
        <v>128</v>
      </c>
      <c r="E70" s="22" t="s">
        <v>16</v>
      </c>
      <c r="F70" s="22" t="s">
        <v>16</v>
      </c>
      <c r="G70" s="23">
        <f>H70+I70</f>
        <v>52260427</v>
      </c>
      <c r="H70" s="24">
        <f>H71</f>
        <v>51900827</v>
      </c>
      <c r="I70" s="24">
        <f>I71</f>
        <v>359600</v>
      </c>
      <c r="J70" s="25">
        <f>J71</f>
        <v>0</v>
      </c>
    </row>
    <row r="71" spans="1:10" ht="73.900000000000006" customHeight="1" x14ac:dyDescent="0.25">
      <c r="A71" s="51">
        <v>1210000</v>
      </c>
      <c r="B71" s="27" t="s">
        <v>16</v>
      </c>
      <c r="C71" s="27" t="s">
        <v>16</v>
      </c>
      <c r="D71" s="56" t="s">
        <v>128</v>
      </c>
      <c r="E71" s="28" t="s">
        <v>16</v>
      </c>
      <c r="F71" s="28" t="s">
        <v>16</v>
      </c>
      <c r="G71" s="39">
        <f>H71+I71</f>
        <v>52260427</v>
      </c>
      <c r="H71" s="40">
        <f>H72+H73+H74+H75+H76+H77+H78</f>
        <v>51900827</v>
      </c>
      <c r="I71" s="40">
        <f t="shared" ref="I71:J71" si="5">I72+I73+I74+I75+I77+I78</f>
        <v>359600</v>
      </c>
      <c r="J71" s="41">
        <f t="shared" si="5"/>
        <v>0</v>
      </c>
    </row>
    <row r="72" spans="1:10" ht="61.9" customHeight="1" x14ac:dyDescent="0.25">
      <c r="A72" s="66" t="s">
        <v>131</v>
      </c>
      <c r="B72" s="183" t="s">
        <v>132</v>
      </c>
      <c r="C72" s="183" t="s">
        <v>133</v>
      </c>
      <c r="D72" s="57" t="s">
        <v>134</v>
      </c>
      <c r="E72" s="32" t="s">
        <v>158</v>
      </c>
      <c r="F72" s="32" t="s">
        <v>367</v>
      </c>
      <c r="G72" s="8">
        <f t="shared" si="3"/>
        <v>8474</v>
      </c>
      <c r="H72" s="33">
        <v>8474</v>
      </c>
      <c r="I72" s="33">
        <v>0</v>
      </c>
      <c r="J72" s="34">
        <v>0</v>
      </c>
    </row>
    <row r="73" spans="1:10" ht="67.900000000000006" customHeight="1" x14ac:dyDescent="0.25">
      <c r="A73" s="195">
        <v>1216012</v>
      </c>
      <c r="B73" s="183">
        <v>6012</v>
      </c>
      <c r="C73" s="98" t="s">
        <v>29</v>
      </c>
      <c r="D73" s="107" t="s">
        <v>257</v>
      </c>
      <c r="E73" s="32" t="s">
        <v>158</v>
      </c>
      <c r="F73" s="32" t="s">
        <v>367</v>
      </c>
      <c r="G73" s="8">
        <f t="shared" si="3"/>
        <v>5671150</v>
      </c>
      <c r="H73" s="33">
        <f>13000000-7328850</f>
        <v>5671150</v>
      </c>
      <c r="I73" s="33">
        <v>0</v>
      </c>
      <c r="J73" s="34">
        <v>0</v>
      </c>
    </row>
    <row r="74" spans="1:10" ht="69" customHeight="1" x14ac:dyDescent="0.25">
      <c r="A74" s="66" t="s">
        <v>135</v>
      </c>
      <c r="B74" s="183" t="s">
        <v>136</v>
      </c>
      <c r="C74" s="183" t="s">
        <v>29</v>
      </c>
      <c r="D74" s="57" t="s">
        <v>137</v>
      </c>
      <c r="E74" s="32" t="s">
        <v>158</v>
      </c>
      <c r="F74" s="32" t="s">
        <v>367</v>
      </c>
      <c r="G74" s="8">
        <f t="shared" si="3"/>
        <v>1231641</v>
      </c>
      <c r="H74" s="33">
        <v>1231641</v>
      </c>
      <c r="I74" s="33">
        <v>0</v>
      </c>
      <c r="J74" s="34">
        <v>0</v>
      </c>
    </row>
    <row r="75" spans="1:10" ht="63.6" customHeight="1" x14ac:dyDescent="0.25">
      <c r="A75" s="66" t="s">
        <v>138</v>
      </c>
      <c r="B75" s="183" t="s">
        <v>28</v>
      </c>
      <c r="C75" s="183" t="s">
        <v>29</v>
      </c>
      <c r="D75" s="57" t="s">
        <v>30</v>
      </c>
      <c r="E75" s="32" t="s">
        <v>158</v>
      </c>
      <c r="F75" s="32" t="s">
        <v>367</v>
      </c>
      <c r="G75" s="8">
        <f t="shared" si="3"/>
        <v>35374609</v>
      </c>
      <c r="H75" s="33">
        <v>35374609</v>
      </c>
      <c r="I75" s="33">
        <v>0</v>
      </c>
      <c r="J75" s="34">
        <v>0</v>
      </c>
    </row>
    <row r="76" spans="1:10" ht="173.25" x14ac:dyDescent="0.25">
      <c r="A76" s="48">
        <v>1216071</v>
      </c>
      <c r="B76" s="49">
        <v>6071</v>
      </c>
      <c r="C76" s="197" t="s">
        <v>303</v>
      </c>
      <c r="D76" s="59" t="s">
        <v>301</v>
      </c>
      <c r="E76" s="32" t="s">
        <v>158</v>
      </c>
      <c r="F76" s="32" t="s">
        <v>367</v>
      </c>
      <c r="G76" s="8">
        <f t="shared" si="3"/>
        <v>7328850</v>
      </c>
      <c r="H76" s="30">
        <f>0+7328850</f>
        <v>7328850</v>
      </c>
      <c r="I76" s="33">
        <v>0</v>
      </c>
      <c r="J76" s="34">
        <v>0</v>
      </c>
    </row>
    <row r="77" spans="1:10" ht="63.6" customHeight="1" x14ac:dyDescent="0.25">
      <c r="A77" s="64" t="s">
        <v>139</v>
      </c>
      <c r="B77" s="49" t="s">
        <v>140</v>
      </c>
      <c r="C77" s="49" t="s">
        <v>141</v>
      </c>
      <c r="D77" s="59" t="s">
        <v>142</v>
      </c>
      <c r="E77" s="50" t="s">
        <v>158</v>
      </c>
      <c r="F77" s="32" t="s">
        <v>367</v>
      </c>
      <c r="G77" s="29">
        <f t="shared" si="3"/>
        <v>2286103</v>
      </c>
      <c r="H77" s="30">
        <v>2286103</v>
      </c>
      <c r="I77" s="33">
        <v>0</v>
      </c>
      <c r="J77" s="34">
        <v>0</v>
      </c>
    </row>
    <row r="78" spans="1:10" ht="66.599999999999994" customHeight="1" thickBot="1" x14ac:dyDescent="0.3">
      <c r="A78" s="195" t="s">
        <v>143</v>
      </c>
      <c r="B78" s="183" t="s">
        <v>144</v>
      </c>
      <c r="C78" s="183" t="s">
        <v>145</v>
      </c>
      <c r="D78" s="57" t="s">
        <v>146</v>
      </c>
      <c r="E78" s="32" t="s">
        <v>262</v>
      </c>
      <c r="F78" s="81" t="s">
        <v>263</v>
      </c>
      <c r="G78" s="36">
        <f t="shared" si="3"/>
        <v>359600</v>
      </c>
      <c r="H78" s="37">
        <v>0</v>
      </c>
      <c r="I78" s="37">
        <v>359600</v>
      </c>
      <c r="J78" s="38">
        <v>0</v>
      </c>
    </row>
    <row r="79" spans="1:10" ht="70.5" customHeight="1" thickBot="1" x14ac:dyDescent="0.3">
      <c r="A79" s="20" t="s">
        <v>147</v>
      </c>
      <c r="B79" s="21" t="s">
        <v>16</v>
      </c>
      <c r="C79" s="21" t="s">
        <v>16</v>
      </c>
      <c r="D79" s="74" t="s">
        <v>148</v>
      </c>
      <c r="E79" s="22" t="s">
        <v>16</v>
      </c>
      <c r="F79" s="22" t="s">
        <v>16</v>
      </c>
      <c r="G79" s="23">
        <f>H79+I79</f>
        <v>4750801</v>
      </c>
      <c r="H79" s="24">
        <f>H80</f>
        <v>0</v>
      </c>
      <c r="I79" s="24">
        <f>I80</f>
        <v>4750801</v>
      </c>
      <c r="J79" s="25">
        <f>J80</f>
        <v>4750801</v>
      </c>
    </row>
    <row r="80" spans="1:10" ht="49.15" customHeight="1" x14ac:dyDescent="0.25">
      <c r="A80" s="51">
        <v>1510000</v>
      </c>
      <c r="B80" s="27" t="s">
        <v>16</v>
      </c>
      <c r="C80" s="27" t="s">
        <v>16</v>
      </c>
      <c r="D80" s="56" t="s">
        <v>148</v>
      </c>
      <c r="E80" s="28" t="s">
        <v>16</v>
      </c>
      <c r="F80" s="28" t="s">
        <v>16</v>
      </c>
      <c r="G80" s="39">
        <f>H80+I80</f>
        <v>4750801</v>
      </c>
      <c r="H80" s="40">
        <f>H81+H83</f>
        <v>0</v>
      </c>
      <c r="I80" s="40">
        <f>I83+I81+I82+I84</f>
        <v>4750801</v>
      </c>
      <c r="J80" s="41">
        <f>J83+J81+J82+J84</f>
        <v>4750801</v>
      </c>
    </row>
    <row r="81" spans="1:16" s="1" customFormat="1" ht="87.75" customHeight="1" x14ac:dyDescent="0.25">
      <c r="A81" s="54" t="s">
        <v>264</v>
      </c>
      <c r="B81" s="55" t="s">
        <v>107</v>
      </c>
      <c r="C81" s="67" t="s">
        <v>108</v>
      </c>
      <c r="D81" s="78" t="s">
        <v>265</v>
      </c>
      <c r="E81" s="32" t="s">
        <v>266</v>
      </c>
      <c r="F81" s="79" t="s">
        <v>358</v>
      </c>
      <c r="G81" s="117">
        <f>H81+I81</f>
        <v>1600956</v>
      </c>
      <c r="H81" s="116">
        <v>0</v>
      </c>
      <c r="I81" s="116">
        <f>2295144-694188</f>
        <v>1600956</v>
      </c>
      <c r="J81" s="119">
        <f>I81</f>
        <v>1600956</v>
      </c>
    </row>
    <row r="82" spans="1:16" s="1" customFormat="1" ht="81" hidden="1" customHeight="1" x14ac:dyDescent="0.25">
      <c r="A82" s="391" t="s">
        <v>275</v>
      </c>
      <c r="B82" s="175" t="s">
        <v>276</v>
      </c>
      <c r="C82" s="176" t="s">
        <v>29</v>
      </c>
      <c r="D82" s="177" t="s">
        <v>257</v>
      </c>
      <c r="E82" s="32" t="s">
        <v>158</v>
      </c>
      <c r="F82" s="32" t="s">
        <v>360</v>
      </c>
      <c r="G82" s="117">
        <f t="shared" ref="G82" si="6">H82+I82</f>
        <v>0</v>
      </c>
      <c r="H82" s="120">
        <v>0</v>
      </c>
      <c r="I82" s="120">
        <f>1444539-1444539</f>
        <v>0</v>
      </c>
      <c r="J82" s="119">
        <f>I82</f>
        <v>0</v>
      </c>
    </row>
    <row r="83" spans="1:16" ht="67.150000000000006" customHeight="1" x14ac:dyDescent="0.25">
      <c r="A83" s="195">
        <v>1506030</v>
      </c>
      <c r="B83" s="196">
        <v>6030</v>
      </c>
      <c r="C83" s="196">
        <v>620</v>
      </c>
      <c r="D83" s="58" t="s">
        <v>137</v>
      </c>
      <c r="E83" s="32" t="s">
        <v>158</v>
      </c>
      <c r="F83" s="32" t="s">
        <v>367</v>
      </c>
      <c r="G83" s="117">
        <f>I83</f>
        <v>1011118</v>
      </c>
      <c r="H83" s="116">
        <v>0</v>
      </c>
      <c r="I83" s="116">
        <f>497622+259844+253652</f>
        <v>1011118</v>
      </c>
      <c r="J83" s="119">
        <f>I83</f>
        <v>1011118</v>
      </c>
    </row>
    <row r="84" spans="1:16" ht="67.150000000000006" customHeight="1" x14ac:dyDescent="0.25">
      <c r="A84" s="386" t="s">
        <v>350</v>
      </c>
      <c r="B84" s="196" t="s">
        <v>351</v>
      </c>
      <c r="C84" s="387" t="s">
        <v>352</v>
      </c>
      <c r="D84" s="79" t="s">
        <v>356</v>
      </c>
      <c r="E84" s="32" t="s">
        <v>357</v>
      </c>
      <c r="F84" s="32" t="s">
        <v>372</v>
      </c>
      <c r="G84" s="117">
        <f>I84</f>
        <v>2138727</v>
      </c>
      <c r="H84" s="116" t="s">
        <v>359</v>
      </c>
      <c r="I84" s="116">
        <f>2138727</f>
        <v>2138727</v>
      </c>
      <c r="J84" s="119">
        <f>I84</f>
        <v>2138727</v>
      </c>
    </row>
    <row r="85" spans="1:16" ht="57" customHeight="1" thickBot="1" x14ac:dyDescent="0.3">
      <c r="A85" s="187">
        <v>2700000</v>
      </c>
      <c r="B85" s="188"/>
      <c r="C85" s="188"/>
      <c r="D85" s="189" t="s">
        <v>212</v>
      </c>
      <c r="E85" s="190"/>
      <c r="F85" s="190"/>
      <c r="G85" s="191">
        <f>G86</f>
        <v>5407680</v>
      </c>
      <c r="H85" s="191">
        <f t="shared" ref="H85:J85" si="7">H86</f>
        <v>5407680</v>
      </c>
      <c r="I85" s="191">
        <f t="shared" si="7"/>
        <v>0</v>
      </c>
      <c r="J85" s="192">
        <f t="shared" si="7"/>
        <v>0</v>
      </c>
    </row>
    <row r="86" spans="1:16" ht="49.15" customHeight="1" x14ac:dyDescent="0.25">
      <c r="A86" s="113">
        <v>2710000</v>
      </c>
      <c r="B86" s="114"/>
      <c r="C86" s="114"/>
      <c r="D86" s="115" t="s">
        <v>212</v>
      </c>
      <c r="E86" s="50"/>
      <c r="F86" s="50"/>
      <c r="G86" s="118">
        <f>G87</f>
        <v>5407680</v>
      </c>
      <c r="H86" s="118">
        <f t="shared" ref="H86:J86" si="8">H87</f>
        <v>5407680</v>
      </c>
      <c r="I86" s="118">
        <f t="shared" si="8"/>
        <v>0</v>
      </c>
      <c r="J86" s="186">
        <f t="shared" si="8"/>
        <v>0</v>
      </c>
    </row>
    <row r="87" spans="1:16" ht="73.5" customHeight="1" x14ac:dyDescent="0.25">
      <c r="A87" s="66">
        <v>2717413</v>
      </c>
      <c r="B87" s="183">
        <v>7413</v>
      </c>
      <c r="C87" s="94" t="s">
        <v>260</v>
      </c>
      <c r="D87" s="32" t="s">
        <v>259</v>
      </c>
      <c r="E87" s="32" t="s">
        <v>258</v>
      </c>
      <c r="F87" s="32" t="s">
        <v>300</v>
      </c>
      <c r="G87" s="117">
        <f>H87+J87</f>
        <v>5407680</v>
      </c>
      <c r="H87" s="116">
        <v>5407680</v>
      </c>
      <c r="I87" s="116">
        <v>0</v>
      </c>
      <c r="J87" s="119">
        <v>0</v>
      </c>
    </row>
    <row r="88" spans="1:16" ht="16.5" thickBot="1" x14ac:dyDescent="0.3">
      <c r="A88" s="108" t="s">
        <v>6</v>
      </c>
      <c r="B88" s="109" t="s">
        <v>6</v>
      </c>
      <c r="C88" s="109" t="s">
        <v>6</v>
      </c>
      <c r="D88" s="110" t="s">
        <v>150</v>
      </c>
      <c r="E88" s="109" t="s">
        <v>6</v>
      </c>
      <c r="F88" s="109" t="s">
        <v>6</v>
      </c>
      <c r="G88" s="111">
        <f>G23+G36+G45+G52+G55+G70+G79+G85</f>
        <v>169496132</v>
      </c>
      <c r="H88" s="111">
        <f>H23+H36+H45+H52+H55+H70+H79+H85</f>
        <v>164013331</v>
      </c>
      <c r="I88" s="111">
        <f>I23+I36+I45+I52+I55+I70+I79</f>
        <v>5482801</v>
      </c>
      <c r="J88" s="112">
        <f>J23+J36+J45+J52+J55+J70+J79</f>
        <v>5123201</v>
      </c>
    </row>
    <row r="89" spans="1:16" ht="13.5" customHeight="1" x14ac:dyDescent="0.25">
      <c r="A89" s="398"/>
      <c r="B89" s="52"/>
      <c r="C89" s="52"/>
      <c r="D89" s="53"/>
      <c r="E89" s="53"/>
      <c r="F89" s="53"/>
      <c r="G89" s="399"/>
      <c r="H89" s="399"/>
      <c r="I89" s="399"/>
      <c r="J89" s="400"/>
    </row>
    <row r="90" spans="1:16" ht="13.5" customHeight="1" x14ac:dyDescent="0.25">
      <c r="A90" s="398"/>
      <c r="B90" s="52"/>
      <c r="C90" s="52"/>
      <c r="D90" s="53"/>
      <c r="E90" s="53"/>
      <c r="F90" s="53"/>
      <c r="G90" s="399"/>
      <c r="H90" s="399"/>
      <c r="I90" s="399"/>
      <c r="J90" s="400"/>
    </row>
    <row r="91" spans="1:16" ht="17.25" customHeight="1" x14ac:dyDescent="0.25">
      <c r="A91" s="401"/>
      <c r="B91" s="1"/>
      <c r="C91" s="1"/>
      <c r="D91" s="1"/>
      <c r="E91" s="1"/>
      <c r="F91" s="1"/>
      <c r="G91" s="1"/>
      <c r="H91" s="1"/>
      <c r="I91" s="1"/>
      <c r="J91" s="402"/>
    </row>
    <row r="92" spans="1:16" s="72" customFormat="1" ht="25.5" customHeight="1" thickBot="1" x14ac:dyDescent="0.25">
      <c r="A92" s="430" t="s">
        <v>370</v>
      </c>
      <c r="B92" s="431"/>
      <c r="C92" s="431"/>
      <c r="D92" s="431"/>
      <c r="E92" s="403"/>
      <c r="F92" s="403"/>
      <c r="G92" s="403" t="s">
        <v>371</v>
      </c>
      <c r="H92" s="403"/>
      <c r="I92" s="403"/>
      <c r="J92" s="404"/>
      <c r="K92" s="68"/>
      <c r="L92" s="69"/>
      <c r="M92" s="68"/>
      <c r="N92" s="68"/>
      <c r="O92" s="70"/>
      <c r="P92" s="71"/>
    </row>
    <row r="93" spans="1:16" s="61" customFormat="1" ht="20.25" x14ac:dyDescent="0.3">
      <c r="A93" s="60"/>
      <c r="B93" s="60"/>
      <c r="G93" s="62"/>
    </row>
    <row r="94" spans="1:16" customFormat="1" ht="15.75" x14ac:dyDescent="0.2">
      <c r="A94" s="63"/>
      <c r="B94" s="63"/>
    </row>
  </sheetData>
  <mergeCells count="13">
    <mergeCell ref="H5:I5"/>
    <mergeCell ref="A92:D92"/>
    <mergeCell ref="H20:H21"/>
    <mergeCell ref="I20:J20"/>
    <mergeCell ref="A16:J16"/>
    <mergeCell ref="A18:B18"/>
    <mergeCell ref="A20:A21"/>
    <mergeCell ref="B20:B21"/>
    <mergeCell ref="C20:C21"/>
    <mergeCell ref="D20:D21"/>
    <mergeCell ref="E20:E21"/>
    <mergeCell ref="F20:F21"/>
    <mergeCell ref="G20:G21"/>
  </mergeCells>
  <pageMargins left="1.1811023622047245" right="0.39370078740157483" top="0.78740157480314965" bottom="0.78740157480314965"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63"/>
  <sheetViews>
    <sheetView view="pageBreakPreview" topLeftCell="A25" zoomScale="60" zoomScaleNormal="50" workbookViewId="0">
      <selection activeCell="A26" sqref="A26:K26"/>
    </sheetView>
  </sheetViews>
  <sheetFormatPr defaultColWidth="9.28515625" defaultRowHeight="15" x14ac:dyDescent="0.25"/>
  <cols>
    <col min="1" max="1" width="13.85546875" style="200" customWidth="1"/>
    <col min="2" max="2" width="10.7109375" style="201" customWidth="1"/>
    <col min="3" max="3" width="9.7109375" style="202" customWidth="1"/>
    <col min="4" max="4" width="53.28515625" style="203" customWidth="1"/>
    <col min="5" max="5" width="61.140625" style="204" customWidth="1"/>
    <col min="6" max="6" width="15.28515625" style="202" customWidth="1"/>
    <col min="7" max="7" width="22" style="374" customWidth="1"/>
    <col min="8" max="8" width="18.5703125" style="374" customWidth="1"/>
    <col min="9" max="9" width="13.85546875" style="374" customWidth="1"/>
    <col min="10" max="10" width="23.140625" style="207" customWidth="1"/>
    <col min="11" max="11" width="16.28515625" style="207" customWidth="1"/>
    <col min="12" max="12" width="9.28515625" style="200"/>
    <col min="13" max="13" width="16.85546875" style="200" bestFit="1" customWidth="1"/>
    <col min="14" max="14" width="9.28515625" style="200"/>
    <col min="15" max="15" width="13.7109375" style="200" bestFit="1" customWidth="1"/>
    <col min="16" max="256" width="9.28515625" style="200"/>
    <col min="257" max="257" width="15" style="200" customWidth="1"/>
    <col min="258" max="258" width="12.7109375" style="200" customWidth="1"/>
    <col min="259" max="259" width="11.7109375" style="200" customWidth="1"/>
    <col min="260" max="260" width="44.85546875" style="200" customWidth="1"/>
    <col min="261" max="261" width="54.7109375" style="200" customWidth="1"/>
    <col min="262" max="262" width="15.28515625" style="200" customWidth="1"/>
    <col min="263" max="264" width="19.28515625" style="200" customWidth="1"/>
    <col min="265" max="265" width="13.85546875" style="200" customWidth="1"/>
    <col min="266" max="266" width="25.28515625" style="200" customWidth="1"/>
    <col min="267" max="267" width="16.28515625" style="200" customWidth="1"/>
    <col min="268" max="512" width="9.28515625" style="200"/>
    <col min="513" max="513" width="15" style="200" customWidth="1"/>
    <col min="514" max="514" width="12.7109375" style="200" customWidth="1"/>
    <col min="515" max="515" width="11.7109375" style="200" customWidth="1"/>
    <col min="516" max="516" width="44.85546875" style="200" customWidth="1"/>
    <col min="517" max="517" width="54.7109375" style="200" customWidth="1"/>
    <col min="518" max="518" width="15.28515625" style="200" customWidth="1"/>
    <col min="519" max="520" width="19.28515625" style="200" customWidth="1"/>
    <col min="521" max="521" width="13.85546875" style="200" customWidth="1"/>
    <col min="522" max="522" width="25.28515625" style="200" customWidth="1"/>
    <col min="523" max="523" width="16.28515625" style="200" customWidth="1"/>
    <col min="524" max="768" width="9.28515625" style="200"/>
    <col min="769" max="769" width="15" style="200" customWidth="1"/>
    <col min="770" max="770" width="12.7109375" style="200" customWidth="1"/>
    <col min="771" max="771" width="11.7109375" style="200" customWidth="1"/>
    <col min="772" max="772" width="44.85546875" style="200" customWidth="1"/>
    <col min="773" max="773" width="54.7109375" style="200" customWidth="1"/>
    <col min="774" max="774" width="15.28515625" style="200" customWidth="1"/>
    <col min="775" max="776" width="19.28515625" style="200" customWidth="1"/>
    <col min="777" max="777" width="13.85546875" style="200" customWidth="1"/>
    <col min="778" max="778" width="25.28515625" style="200" customWidth="1"/>
    <col min="779" max="779" width="16.28515625" style="200" customWidth="1"/>
    <col min="780" max="1024" width="9.28515625" style="200"/>
    <col min="1025" max="1025" width="15" style="200" customWidth="1"/>
    <col min="1026" max="1026" width="12.7109375" style="200" customWidth="1"/>
    <col min="1027" max="1027" width="11.7109375" style="200" customWidth="1"/>
    <col min="1028" max="1028" width="44.85546875" style="200" customWidth="1"/>
    <col min="1029" max="1029" width="54.7109375" style="200" customWidth="1"/>
    <col min="1030" max="1030" width="15.28515625" style="200" customWidth="1"/>
    <col min="1031" max="1032" width="19.28515625" style="200" customWidth="1"/>
    <col min="1033" max="1033" width="13.85546875" style="200" customWidth="1"/>
    <col min="1034" max="1034" width="25.28515625" style="200" customWidth="1"/>
    <col min="1035" max="1035" width="16.28515625" style="200" customWidth="1"/>
    <col min="1036" max="1280" width="9.28515625" style="200"/>
    <col min="1281" max="1281" width="15" style="200" customWidth="1"/>
    <col min="1282" max="1282" width="12.7109375" style="200" customWidth="1"/>
    <col min="1283" max="1283" width="11.7109375" style="200" customWidth="1"/>
    <col min="1284" max="1284" width="44.85546875" style="200" customWidth="1"/>
    <col min="1285" max="1285" width="54.7109375" style="200" customWidth="1"/>
    <col min="1286" max="1286" width="15.28515625" style="200" customWidth="1"/>
    <col min="1287" max="1288" width="19.28515625" style="200" customWidth="1"/>
    <col min="1289" max="1289" width="13.85546875" style="200" customWidth="1"/>
    <col min="1290" max="1290" width="25.28515625" style="200" customWidth="1"/>
    <col min="1291" max="1291" width="16.28515625" style="200" customWidth="1"/>
    <col min="1292" max="1536" width="9.28515625" style="200"/>
    <col min="1537" max="1537" width="15" style="200" customWidth="1"/>
    <col min="1538" max="1538" width="12.7109375" style="200" customWidth="1"/>
    <col min="1539" max="1539" width="11.7109375" style="200" customWidth="1"/>
    <col min="1540" max="1540" width="44.85546875" style="200" customWidth="1"/>
    <col min="1541" max="1541" width="54.7109375" style="200" customWidth="1"/>
    <col min="1542" max="1542" width="15.28515625" style="200" customWidth="1"/>
    <col min="1543" max="1544" width="19.28515625" style="200" customWidth="1"/>
    <col min="1545" max="1545" width="13.85546875" style="200" customWidth="1"/>
    <col min="1546" max="1546" width="25.28515625" style="200" customWidth="1"/>
    <col min="1547" max="1547" width="16.28515625" style="200" customWidth="1"/>
    <col min="1548" max="1792" width="9.28515625" style="200"/>
    <col min="1793" max="1793" width="15" style="200" customWidth="1"/>
    <col min="1794" max="1794" width="12.7109375" style="200" customWidth="1"/>
    <col min="1795" max="1795" width="11.7109375" style="200" customWidth="1"/>
    <col min="1796" max="1796" width="44.85546875" style="200" customWidth="1"/>
    <col min="1797" max="1797" width="54.7109375" style="200" customWidth="1"/>
    <col min="1798" max="1798" width="15.28515625" style="200" customWidth="1"/>
    <col min="1799" max="1800" width="19.28515625" style="200" customWidth="1"/>
    <col min="1801" max="1801" width="13.85546875" style="200" customWidth="1"/>
    <col min="1802" max="1802" width="25.28515625" style="200" customWidth="1"/>
    <col min="1803" max="1803" width="16.28515625" style="200" customWidth="1"/>
    <col min="1804" max="2048" width="9.28515625" style="200"/>
    <col min="2049" max="2049" width="15" style="200" customWidth="1"/>
    <col min="2050" max="2050" width="12.7109375" style="200" customWidth="1"/>
    <col min="2051" max="2051" width="11.7109375" style="200" customWidth="1"/>
    <col min="2052" max="2052" width="44.85546875" style="200" customWidth="1"/>
    <col min="2053" max="2053" width="54.7109375" style="200" customWidth="1"/>
    <col min="2054" max="2054" width="15.28515625" style="200" customWidth="1"/>
    <col min="2055" max="2056" width="19.28515625" style="200" customWidth="1"/>
    <col min="2057" max="2057" width="13.85546875" style="200" customWidth="1"/>
    <col min="2058" max="2058" width="25.28515625" style="200" customWidth="1"/>
    <col min="2059" max="2059" width="16.28515625" style="200" customWidth="1"/>
    <col min="2060" max="2304" width="9.28515625" style="200"/>
    <col min="2305" max="2305" width="15" style="200" customWidth="1"/>
    <col min="2306" max="2306" width="12.7109375" style="200" customWidth="1"/>
    <col min="2307" max="2307" width="11.7109375" style="200" customWidth="1"/>
    <col min="2308" max="2308" width="44.85546875" style="200" customWidth="1"/>
    <col min="2309" max="2309" width="54.7109375" style="200" customWidth="1"/>
    <col min="2310" max="2310" width="15.28515625" style="200" customWidth="1"/>
    <col min="2311" max="2312" width="19.28515625" style="200" customWidth="1"/>
    <col min="2313" max="2313" width="13.85546875" style="200" customWidth="1"/>
    <col min="2314" max="2314" width="25.28515625" style="200" customWidth="1"/>
    <col min="2315" max="2315" width="16.28515625" style="200" customWidth="1"/>
    <col min="2316" max="2560" width="9.28515625" style="200"/>
    <col min="2561" max="2561" width="15" style="200" customWidth="1"/>
    <col min="2562" max="2562" width="12.7109375" style="200" customWidth="1"/>
    <col min="2563" max="2563" width="11.7109375" style="200" customWidth="1"/>
    <col min="2564" max="2564" width="44.85546875" style="200" customWidth="1"/>
    <col min="2565" max="2565" width="54.7109375" style="200" customWidth="1"/>
    <col min="2566" max="2566" width="15.28515625" style="200" customWidth="1"/>
    <col min="2567" max="2568" width="19.28515625" style="200" customWidth="1"/>
    <col min="2569" max="2569" width="13.85546875" style="200" customWidth="1"/>
    <col min="2570" max="2570" width="25.28515625" style="200" customWidth="1"/>
    <col min="2571" max="2571" width="16.28515625" style="200" customWidth="1"/>
    <col min="2572" max="2816" width="9.28515625" style="200"/>
    <col min="2817" max="2817" width="15" style="200" customWidth="1"/>
    <col min="2818" max="2818" width="12.7109375" style="200" customWidth="1"/>
    <col min="2819" max="2819" width="11.7109375" style="200" customWidth="1"/>
    <col min="2820" max="2820" width="44.85546875" style="200" customWidth="1"/>
    <col min="2821" max="2821" width="54.7109375" style="200" customWidth="1"/>
    <col min="2822" max="2822" width="15.28515625" style="200" customWidth="1"/>
    <col min="2823" max="2824" width="19.28515625" style="200" customWidth="1"/>
    <col min="2825" max="2825" width="13.85546875" style="200" customWidth="1"/>
    <col min="2826" max="2826" width="25.28515625" style="200" customWidth="1"/>
    <col min="2827" max="2827" width="16.28515625" style="200" customWidth="1"/>
    <col min="2828" max="3072" width="9.28515625" style="200"/>
    <col min="3073" max="3073" width="15" style="200" customWidth="1"/>
    <col min="3074" max="3074" width="12.7109375" style="200" customWidth="1"/>
    <col min="3075" max="3075" width="11.7109375" style="200" customWidth="1"/>
    <col min="3076" max="3076" width="44.85546875" style="200" customWidth="1"/>
    <col min="3077" max="3077" width="54.7109375" style="200" customWidth="1"/>
    <col min="3078" max="3078" width="15.28515625" style="200" customWidth="1"/>
    <col min="3079" max="3080" width="19.28515625" style="200" customWidth="1"/>
    <col min="3081" max="3081" width="13.85546875" style="200" customWidth="1"/>
    <col min="3082" max="3082" width="25.28515625" style="200" customWidth="1"/>
    <col min="3083" max="3083" width="16.28515625" style="200" customWidth="1"/>
    <col min="3084" max="3328" width="9.28515625" style="200"/>
    <col min="3329" max="3329" width="15" style="200" customWidth="1"/>
    <col min="3330" max="3330" width="12.7109375" style="200" customWidth="1"/>
    <col min="3331" max="3331" width="11.7109375" style="200" customWidth="1"/>
    <col min="3332" max="3332" width="44.85546875" style="200" customWidth="1"/>
    <col min="3333" max="3333" width="54.7109375" style="200" customWidth="1"/>
    <col min="3334" max="3334" width="15.28515625" style="200" customWidth="1"/>
    <col min="3335" max="3336" width="19.28515625" style="200" customWidth="1"/>
    <col min="3337" max="3337" width="13.85546875" style="200" customWidth="1"/>
    <col min="3338" max="3338" width="25.28515625" style="200" customWidth="1"/>
    <col min="3339" max="3339" width="16.28515625" style="200" customWidth="1"/>
    <col min="3340" max="3584" width="9.28515625" style="200"/>
    <col min="3585" max="3585" width="15" style="200" customWidth="1"/>
    <col min="3586" max="3586" width="12.7109375" style="200" customWidth="1"/>
    <col min="3587" max="3587" width="11.7109375" style="200" customWidth="1"/>
    <col min="3588" max="3588" width="44.85546875" style="200" customWidth="1"/>
    <col min="3589" max="3589" width="54.7109375" style="200" customWidth="1"/>
    <col min="3590" max="3590" width="15.28515625" style="200" customWidth="1"/>
    <col min="3591" max="3592" width="19.28515625" style="200" customWidth="1"/>
    <col min="3593" max="3593" width="13.85546875" style="200" customWidth="1"/>
    <col min="3594" max="3594" width="25.28515625" style="200" customWidth="1"/>
    <col min="3595" max="3595" width="16.28515625" style="200" customWidth="1"/>
    <col min="3596" max="3840" width="9.28515625" style="200"/>
    <col min="3841" max="3841" width="15" style="200" customWidth="1"/>
    <col min="3842" max="3842" width="12.7109375" style="200" customWidth="1"/>
    <col min="3843" max="3843" width="11.7109375" style="200" customWidth="1"/>
    <col min="3844" max="3844" width="44.85546875" style="200" customWidth="1"/>
    <col min="3845" max="3845" width="54.7109375" style="200" customWidth="1"/>
    <col min="3846" max="3846" width="15.28515625" style="200" customWidth="1"/>
    <col min="3847" max="3848" width="19.28515625" style="200" customWidth="1"/>
    <col min="3849" max="3849" width="13.85546875" style="200" customWidth="1"/>
    <col min="3850" max="3850" width="25.28515625" style="200" customWidth="1"/>
    <col min="3851" max="3851" width="16.28515625" style="200" customWidth="1"/>
    <col min="3852" max="4096" width="9.28515625" style="200"/>
    <col min="4097" max="4097" width="15" style="200" customWidth="1"/>
    <col min="4098" max="4098" width="12.7109375" style="200" customWidth="1"/>
    <col min="4099" max="4099" width="11.7109375" style="200" customWidth="1"/>
    <col min="4100" max="4100" width="44.85546875" style="200" customWidth="1"/>
    <col min="4101" max="4101" width="54.7109375" style="200" customWidth="1"/>
    <col min="4102" max="4102" width="15.28515625" style="200" customWidth="1"/>
    <col min="4103" max="4104" width="19.28515625" style="200" customWidth="1"/>
    <col min="4105" max="4105" width="13.85546875" style="200" customWidth="1"/>
    <col min="4106" max="4106" width="25.28515625" style="200" customWidth="1"/>
    <col min="4107" max="4107" width="16.28515625" style="200" customWidth="1"/>
    <col min="4108" max="4352" width="9.28515625" style="200"/>
    <col min="4353" max="4353" width="15" style="200" customWidth="1"/>
    <col min="4354" max="4354" width="12.7109375" style="200" customWidth="1"/>
    <col min="4355" max="4355" width="11.7109375" style="200" customWidth="1"/>
    <col min="4356" max="4356" width="44.85546875" style="200" customWidth="1"/>
    <col min="4357" max="4357" width="54.7109375" style="200" customWidth="1"/>
    <col min="4358" max="4358" width="15.28515625" style="200" customWidth="1"/>
    <col min="4359" max="4360" width="19.28515625" style="200" customWidth="1"/>
    <col min="4361" max="4361" width="13.85546875" style="200" customWidth="1"/>
    <col min="4362" max="4362" width="25.28515625" style="200" customWidth="1"/>
    <col min="4363" max="4363" width="16.28515625" style="200" customWidth="1"/>
    <col min="4364" max="4608" width="9.28515625" style="200"/>
    <col min="4609" max="4609" width="15" style="200" customWidth="1"/>
    <col min="4610" max="4610" width="12.7109375" style="200" customWidth="1"/>
    <col min="4611" max="4611" width="11.7109375" style="200" customWidth="1"/>
    <col min="4612" max="4612" width="44.85546875" style="200" customWidth="1"/>
    <col min="4613" max="4613" width="54.7109375" style="200" customWidth="1"/>
    <col min="4614" max="4614" width="15.28515625" style="200" customWidth="1"/>
    <col min="4615" max="4616" width="19.28515625" style="200" customWidth="1"/>
    <col min="4617" max="4617" width="13.85546875" style="200" customWidth="1"/>
    <col min="4618" max="4618" width="25.28515625" style="200" customWidth="1"/>
    <col min="4619" max="4619" width="16.28515625" style="200" customWidth="1"/>
    <col min="4620" max="4864" width="9.28515625" style="200"/>
    <col min="4865" max="4865" width="15" style="200" customWidth="1"/>
    <col min="4866" max="4866" width="12.7109375" style="200" customWidth="1"/>
    <col min="4867" max="4867" width="11.7109375" style="200" customWidth="1"/>
    <col min="4868" max="4868" width="44.85546875" style="200" customWidth="1"/>
    <col min="4869" max="4869" width="54.7109375" style="200" customWidth="1"/>
    <col min="4870" max="4870" width="15.28515625" style="200" customWidth="1"/>
    <col min="4871" max="4872" width="19.28515625" style="200" customWidth="1"/>
    <col min="4873" max="4873" width="13.85546875" style="200" customWidth="1"/>
    <col min="4874" max="4874" width="25.28515625" style="200" customWidth="1"/>
    <col min="4875" max="4875" width="16.28515625" style="200" customWidth="1"/>
    <col min="4876" max="5120" width="9.28515625" style="200"/>
    <col min="5121" max="5121" width="15" style="200" customWidth="1"/>
    <col min="5122" max="5122" width="12.7109375" style="200" customWidth="1"/>
    <col min="5123" max="5123" width="11.7109375" style="200" customWidth="1"/>
    <col min="5124" max="5124" width="44.85546875" style="200" customWidth="1"/>
    <col min="5125" max="5125" width="54.7109375" style="200" customWidth="1"/>
    <col min="5126" max="5126" width="15.28515625" style="200" customWidth="1"/>
    <col min="5127" max="5128" width="19.28515625" style="200" customWidth="1"/>
    <col min="5129" max="5129" width="13.85546875" style="200" customWidth="1"/>
    <col min="5130" max="5130" width="25.28515625" style="200" customWidth="1"/>
    <col min="5131" max="5131" width="16.28515625" style="200" customWidth="1"/>
    <col min="5132" max="5376" width="9.28515625" style="200"/>
    <col min="5377" max="5377" width="15" style="200" customWidth="1"/>
    <col min="5378" max="5378" width="12.7109375" style="200" customWidth="1"/>
    <col min="5379" max="5379" width="11.7109375" style="200" customWidth="1"/>
    <col min="5380" max="5380" width="44.85546875" style="200" customWidth="1"/>
    <col min="5381" max="5381" width="54.7109375" style="200" customWidth="1"/>
    <col min="5382" max="5382" width="15.28515625" style="200" customWidth="1"/>
    <col min="5383" max="5384" width="19.28515625" style="200" customWidth="1"/>
    <col min="5385" max="5385" width="13.85546875" style="200" customWidth="1"/>
    <col min="5386" max="5386" width="25.28515625" style="200" customWidth="1"/>
    <col min="5387" max="5387" width="16.28515625" style="200" customWidth="1"/>
    <col min="5388" max="5632" width="9.28515625" style="200"/>
    <col min="5633" max="5633" width="15" style="200" customWidth="1"/>
    <col min="5634" max="5634" width="12.7109375" style="200" customWidth="1"/>
    <col min="5635" max="5635" width="11.7109375" style="200" customWidth="1"/>
    <col min="5636" max="5636" width="44.85546875" style="200" customWidth="1"/>
    <col min="5637" max="5637" width="54.7109375" style="200" customWidth="1"/>
    <col min="5638" max="5638" width="15.28515625" style="200" customWidth="1"/>
    <col min="5639" max="5640" width="19.28515625" style="200" customWidth="1"/>
    <col min="5641" max="5641" width="13.85546875" style="200" customWidth="1"/>
    <col min="5642" max="5642" width="25.28515625" style="200" customWidth="1"/>
    <col min="5643" max="5643" width="16.28515625" style="200" customWidth="1"/>
    <col min="5644" max="5888" width="9.28515625" style="200"/>
    <col min="5889" max="5889" width="15" style="200" customWidth="1"/>
    <col min="5890" max="5890" width="12.7109375" style="200" customWidth="1"/>
    <col min="5891" max="5891" width="11.7109375" style="200" customWidth="1"/>
    <col min="5892" max="5892" width="44.85546875" style="200" customWidth="1"/>
    <col min="5893" max="5893" width="54.7109375" style="200" customWidth="1"/>
    <col min="5894" max="5894" width="15.28515625" style="200" customWidth="1"/>
    <col min="5895" max="5896" width="19.28515625" style="200" customWidth="1"/>
    <col min="5897" max="5897" width="13.85546875" style="200" customWidth="1"/>
    <col min="5898" max="5898" width="25.28515625" style="200" customWidth="1"/>
    <col min="5899" max="5899" width="16.28515625" style="200" customWidth="1"/>
    <col min="5900" max="6144" width="9.28515625" style="200"/>
    <col min="6145" max="6145" width="15" style="200" customWidth="1"/>
    <col min="6146" max="6146" width="12.7109375" style="200" customWidth="1"/>
    <col min="6147" max="6147" width="11.7109375" style="200" customWidth="1"/>
    <col min="6148" max="6148" width="44.85546875" style="200" customWidth="1"/>
    <col min="6149" max="6149" width="54.7109375" style="200" customWidth="1"/>
    <col min="6150" max="6150" width="15.28515625" style="200" customWidth="1"/>
    <col min="6151" max="6152" width="19.28515625" style="200" customWidth="1"/>
    <col min="6153" max="6153" width="13.85546875" style="200" customWidth="1"/>
    <col min="6154" max="6154" width="25.28515625" style="200" customWidth="1"/>
    <col min="6155" max="6155" width="16.28515625" style="200" customWidth="1"/>
    <col min="6156" max="6400" width="9.28515625" style="200"/>
    <col min="6401" max="6401" width="15" style="200" customWidth="1"/>
    <col min="6402" max="6402" width="12.7109375" style="200" customWidth="1"/>
    <col min="6403" max="6403" width="11.7109375" style="200" customWidth="1"/>
    <col min="6404" max="6404" width="44.85546875" style="200" customWidth="1"/>
    <col min="6405" max="6405" width="54.7109375" style="200" customWidth="1"/>
    <col min="6406" max="6406" width="15.28515625" style="200" customWidth="1"/>
    <col min="6407" max="6408" width="19.28515625" style="200" customWidth="1"/>
    <col min="6409" max="6409" width="13.85546875" style="200" customWidth="1"/>
    <col min="6410" max="6410" width="25.28515625" style="200" customWidth="1"/>
    <col min="6411" max="6411" width="16.28515625" style="200" customWidth="1"/>
    <col min="6412" max="6656" width="9.28515625" style="200"/>
    <col min="6657" max="6657" width="15" style="200" customWidth="1"/>
    <col min="6658" max="6658" width="12.7109375" style="200" customWidth="1"/>
    <col min="6659" max="6659" width="11.7109375" style="200" customWidth="1"/>
    <col min="6660" max="6660" width="44.85546875" style="200" customWidth="1"/>
    <col min="6661" max="6661" width="54.7109375" style="200" customWidth="1"/>
    <col min="6662" max="6662" width="15.28515625" style="200" customWidth="1"/>
    <col min="6663" max="6664" width="19.28515625" style="200" customWidth="1"/>
    <col min="6665" max="6665" width="13.85546875" style="200" customWidth="1"/>
    <col min="6666" max="6666" width="25.28515625" style="200" customWidth="1"/>
    <col min="6667" max="6667" width="16.28515625" style="200" customWidth="1"/>
    <col min="6668" max="6912" width="9.28515625" style="200"/>
    <col min="6913" max="6913" width="15" style="200" customWidth="1"/>
    <col min="6914" max="6914" width="12.7109375" style="200" customWidth="1"/>
    <col min="6915" max="6915" width="11.7109375" style="200" customWidth="1"/>
    <col min="6916" max="6916" width="44.85546875" style="200" customWidth="1"/>
    <col min="6917" max="6917" width="54.7109375" style="200" customWidth="1"/>
    <col min="6918" max="6918" width="15.28515625" style="200" customWidth="1"/>
    <col min="6919" max="6920" width="19.28515625" style="200" customWidth="1"/>
    <col min="6921" max="6921" width="13.85546875" style="200" customWidth="1"/>
    <col min="6922" max="6922" width="25.28515625" style="200" customWidth="1"/>
    <col min="6923" max="6923" width="16.28515625" style="200" customWidth="1"/>
    <col min="6924" max="7168" width="9.28515625" style="200"/>
    <col min="7169" max="7169" width="15" style="200" customWidth="1"/>
    <col min="7170" max="7170" width="12.7109375" style="200" customWidth="1"/>
    <col min="7171" max="7171" width="11.7109375" style="200" customWidth="1"/>
    <col min="7172" max="7172" width="44.85546875" style="200" customWidth="1"/>
    <col min="7173" max="7173" width="54.7109375" style="200" customWidth="1"/>
    <col min="7174" max="7174" width="15.28515625" style="200" customWidth="1"/>
    <col min="7175" max="7176" width="19.28515625" style="200" customWidth="1"/>
    <col min="7177" max="7177" width="13.85546875" style="200" customWidth="1"/>
    <col min="7178" max="7178" width="25.28515625" style="200" customWidth="1"/>
    <col min="7179" max="7179" width="16.28515625" style="200" customWidth="1"/>
    <col min="7180" max="7424" width="9.28515625" style="200"/>
    <col min="7425" max="7425" width="15" style="200" customWidth="1"/>
    <col min="7426" max="7426" width="12.7109375" style="200" customWidth="1"/>
    <col min="7427" max="7427" width="11.7109375" style="200" customWidth="1"/>
    <col min="7428" max="7428" width="44.85546875" style="200" customWidth="1"/>
    <col min="7429" max="7429" width="54.7109375" style="200" customWidth="1"/>
    <col min="7430" max="7430" width="15.28515625" style="200" customWidth="1"/>
    <col min="7431" max="7432" width="19.28515625" style="200" customWidth="1"/>
    <col min="7433" max="7433" width="13.85546875" style="200" customWidth="1"/>
    <col min="7434" max="7434" width="25.28515625" style="200" customWidth="1"/>
    <col min="7435" max="7435" width="16.28515625" style="200" customWidth="1"/>
    <col min="7436" max="7680" width="9.28515625" style="200"/>
    <col min="7681" max="7681" width="15" style="200" customWidth="1"/>
    <col min="7682" max="7682" width="12.7109375" style="200" customWidth="1"/>
    <col min="7683" max="7683" width="11.7109375" style="200" customWidth="1"/>
    <col min="7684" max="7684" width="44.85546875" style="200" customWidth="1"/>
    <col min="7685" max="7685" width="54.7109375" style="200" customWidth="1"/>
    <col min="7686" max="7686" width="15.28515625" style="200" customWidth="1"/>
    <col min="7687" max="7688" width="19.28515625" style="200" customWidth="1"/>
    <col min="7689" max="7689" width="13.85546875" style="200" customWidth="1"/>
    <col min="7690" max="7690" width="25.28515625" style="200" customWidth="1"/>
    <col min="7691" max="7691" width="16.28515625" style="200" customWidth="1"/>
    <col min="7692" max="7936" width="9.28515625" style="200"/>
    <col min="7937" max="7937" width="15" style="200" customWidth="1"/>
    <col min="7938" max="7938" width="12.7109375" style="200" customWidth="1"/>
    <col min="7939" max="7939" width="11.7109375" style="200" customWidth="1"/>
    <col min="7940" max="7940" width="44.85546875" style="200" customWidth="1"/>
    <col min="7941" max="7941" width="54.7109375" style="200" customWidth="1"/>
    <col min="7942" max="7942" width="15.28515625" style="200" customWidth="1"/>
    <col min="7943" max="7944" width="19.28515625" style="200" customWidth="1"/>
    <col min="7945" max="7945" width="13.85546875" style="200" customWidth="1"/>
    <col min="7946" max="7946" width="25.28515625" style="200" customWidth="1"/>
    <col min="7947" max="7947" width="16.28515625" style="200" customWidth="1"/>
    <col min="7948" max="8192" width="9.28515625" style="200"/>
    <col min="8193" max="8193" width="15" style="200" customWidth="1"/>
    <col min="8194" max="8194" width="12.7109375" style="200" customWidth="1"/>
    <col min="8195" max="8195" width="11.7109375" style="200" customWidth="1"/>
    <col min="8196" max="8196" width="44.85546875" style="200" customWidth="1"/>
    <col min="8197" max="8197" width="54.7109375" style="200" customWidth="1"/>
    <col min="8198" max="8198" width="15.28515625" style="200" customWidth="1"/>
    <col min="8199" max="8200" width="19.28515625" style="200" customWidth="1"/>
    <col min="8201" max="8201" width="13.85546875" style="200" customWidth="1"/>
    <col min="8202" max="8202" width="25.28515625" style="200" customWidth="1"/>
    <col min="8203" max="8203" width="16.28515625" style="200" customWidth="1"/>
    <col min="8204" max="8448" width="9.28515625" style="200"/>
    <col min="8449" max="8449" width="15" style="200" customWidth="1"/>
    <col min="8450" max="8450" width="12.7109375" style="200" customWidth="1"/>
    <col min="8451" max="8451" width="11.7109375" style="200" customWidth="1"/>
    <col min="8452" max="8452" width="44.85546875" style="200" customWidth="1"/>
    <col min="8453" max="8453" width="54.7109375" style="200" customWidth="1"/>
    <col min="8454" max="8454" width="15.28515625" style="200" customWidth="1"/>
    <col min="8455" max="8456" width="19.28515625" style="200" customWidth="1"/>
    <col min="8457" max="8457" width="13.85546875" style="200" customWidth="1"/>
    <col min="8458" max="8458" width="25.28515625" style="200" customWidth="1"/>
    <col min="8459" max="8459" width="16.28515625" style="200" customWidth="1"/>
    <col min="8460" max="8704" width="9.28515625" style="200"/>
    <col min="8705" max="8705" width="15" style="200" customWidth="1"/>
    <col min="8706" max="8706" width="12.7109375" style="200" customWidth="1"/>
    <col min="8707" max="8707" width="11.7109375" style="200" customWidth="1"/>
    <col min="8708" max="8708" width="44.85546875" style="200" customWidth="1"/>
    <col min="8709" max="8709" width="54.7109375" style="200" customWidth="1"/>
    <col min="8710" max="8710" width="15.28515625" style="200" customWidth="1"/>
    <col min="8711" max="8712" width="19.28515625" style="200" customWidth="1"/>
    <col min="8713" max="8713" width="13.85546875" style="200" customWidth="1"/>
    <col min="8714" max="8714" width="25.28515625" style="200" customWidth="1"/>
    <col min="8715" max="8715" width="16.28515625" style="200" customWidth="1"/>
    <col min="8716" max="8960" width="9.28515625" style="200"/>
    <col min="8961" max="8961" width="15" style="200" customWidth="1"/>
    <col min="8962" max="8962" width="12.7109375" style="200" customWidth="1"/>
    <col min="8963" max="8963" width="11.7109375" style="200" customWidth="1"/>
    <col min="8964" max="8964" width="44.85546875" style="200" customWidth="1"/>
    <col min="8965" max="8965" width="54.7109375" style="200" customWidth="1"/>
    <col min="8966" max="8966" width="15.28515625" style="200" customWidth="1"/>
    <col min="8967" max="8968" width="19.28515625" style="200" customWidth="1"/>
    <col min="8969" max="8969" width="13.85546875" style="200" customWidth="1"/>
    <col min="8970" max="8970" width="25.28515625" style="200" customWidth="1"/>
    <col min="8971" max="8971" width="16.28515625" style="200" customWidth="1"/>
    <col min="8972" max="9216" width="9.28515625" style="200"/>
    <col min="9217" max="9217" width="15" style="200" customWidth="1"/>
    <col min="9218" max="9218" width="12.7109375" style="200" customWidth="1"/>
    <col min="9219" max="9219" width="11.7109375" style="200" customWidth="1"/>
    <col min="9220" max="9220" width="44.85546875" style="200" customWidth="1"/>
    <col min="9221" max="9221" width="54.7109375" style="200" customWidth="1"/>
    <col min="9222" max="9222" width="15.28515625" style="200" customWidth="1"/>
    <col min="9223" max="9224" width="19.28515625" style="200" customWidth="1"/>
    <col min="9225" max="9225" width="13.85546875" style="200" customWidth="1"/>
    <col min="9226" max="9226" width="25.28515625" style="200" customWidth="1"/>
    <col min="9227" max="9227" width="16.28515625" style="200" customWidth="1"/>
    <col min="9228" max="9472" width="9.28515625" style="200"/>
    <col min="9473" max="9473" width="15" style="200" customWidth="1"/>
    <col min="9474" max="9474" width="12.7109375" style="200" customWidth="1"/>
    <col min="9475" max="9475" width="11.7109375" style="200" customWidth="1"/>
    <col min="9476" max="9476" width="44.85546875" style="200" customWidth="1"/>
    <col min="9477" max="9477" width="54.7109375" style="200" customWidth="1"/>
    <col min="9478" max="9478" width="15.28515625" style="200" customWidth="1"/>
    <col min="9479" max="9480" width="19.28515625" style="200" customWidth="1"/>
    <col min="9481" max="9481" width="13.85546875" style="200" customWidth="1"/>
    <col min="9482" max="9482" width="25.28515625" style="200" customWidth="1"/>
    <col min="9483" max="9483" width="16.28515625" style="200" customWidth="1"/>
    <col min="9484" max="9728" width="9.28515625" style="200"/>
    <col min="9729" max="9729" width="15" style="200" customWidth="1"/>
    <col min="9730" max="9730" width="12.7109375" style="200" customWidth="1"/>
    <col min="9731" max="9731" width="11.7109375" style="200" customWidth="1"/>
    <col min="9732" max="9732" width="44.85546875" style="200" customWidth="1"/>
    <col min="9733" max="9733" width="54.7109375" style="200" customWidth="1"/>
    <col min="9734" max="9734" width="15.28515625" style="200" customWidth="1"/>
    <col min="9735" max="9736" width="19.28515625" style="200" customWidth="1"/>
    <col min="9737" max="9737" width="13.85546875" style="200" customWidth="1"/>
    <col min="9738" max="9738" width="25.28515625" style="200" customWidth="1"/>
    <col min="9739" max="9739" width="16.28515625" style="200" customWidth="1"/>
    <col min="9740" max="9984" width="9.28515625" style="200"/>
    <col min="9985" max="9985" width="15" style="200" customWidth="1"/>
    <col min="9986" max="9986" width="12.7109375" style="200" customWidth="1"/>
    <col min="9987" max="9987" width="11.7109375" style="200" customWidth="1"/>
    <col min="9988" max="9988" width="44.85546875" style="200" customWidth="1"/>
    <col min="9989" max="9989" width="54.7109375" style="200" customWidth="1"/>
    <col min="9990" max="9990" width="15.28515625" style="200" customWidth="1"/>
    <col min="9991" max="9992" width="19.28515625" style="200" customWidth="1"/>
    <col min="9993" max="9993" width="13.85546875" style="200" customWidth="1"/>
    <col min="9994" max="9994" width="25.28515625" style="200" customWidth="1"/>
    <col min="9995" max="9995" width="16.28515625" style="200" customWidth="1"/>
    <col min="9996" max="10240" width="9.28515625" style="200"/>
    <col min="10241" max="10241" width="15" style="200" customWidth="1"/>
    <col min="10242" max="10242" width="12.7109375" style="200" customWidth="1"/>
    <col min="10243" max="10243" width="11.7109375" style="200" customWidth="1"/>
    <col min="10244" max="10244" width="44.85546875" style="200" customWidth="1"/>
    <col min="10245" max="10245" width="54.7109375" style="200" customWidth="1"/>
    <col min="10246" max="10246" width="15.28515625" style="200" customWidth="1"/>
    <col min="10247" max="10248" width="19.28515625" style="200" customWidth="1"/>
    <col min="10249" max="10249" width="13.85546875" style="200" customWidth="1"/>
    <col min="10250" max="10250" width="25.28515625" style="200" customWidth="1"/>
    <col min="10251" max="10251" width="16.28515625" style="200" customWidth="1"/>
    <col min="10252" max="10496" width="9.28515625" style="200"/>
    <col min="10497" max="10497" width="15" style="200" customWidth="1"/>
    <col min="10498" max="10498" width="12.7109375" style="200" customWidth="1"/>
    <col min="10499" max="10499" width="11.7109375" style="200" customWidth="1"/>
    <col min="10500" max="10500" width="44.85546875" style="200" customWidth="1"/>
    <col min="10501" max="10501" width="54.7109375" style="200" customWidth="1"/>
    <col min="10502" max="10502" width="15.28515625" style="200" customWidth="1"/>
    <col min="10503" max="10504" width="19.28515625" style="200" customWidth="1"/>
    <col min="10505" max="10505" width="13.85546875" style="200" customWidth="1"/>
    <col min="10506" max="10506" width="25.28515625" style="200" customWidth="1"/>
    <col min="10507" max="10507" width="16.28515625" style="200" customWidth="1"/>
    <col min="10508" max="10752" width="9.28515625" style="200"/>
    <col min="10753" max="10753" width="15" style="200" customWidth="1"/>
    <col min="10754" max="10754" width="12.7109375" style="200" customWidth="1"/>
    <col min="10755" max="10755" width="11.7109375" style="200" customWidth="1"/>
    <col min="10756" max="10756" width="44.85546875" style="200" customWidth="1"/>
    <col min="10757" max="10757" width="54.7109375" style="200" customWidth="1"/>
    <col min="10758" max="10758" width="15.28515625" style="200" customWidth="1"/>
    <col min="10759" max="10760" width="19.28515625" style="200" customWidth="1"/>
    <col min="10761" max="10761" width="13.85546875" style="200" customWidth="1"/>
    <col min="10762" max="10762" width="25.28515625" style="200" customWidth="1"/>
    <col min="10763" max="10763" width="16.28515625" style="200" customWidth="1"/>
    <col min="10764" max="11008" width="9.28515625" style="200"/>
    <col min="11009" max="11009" width="15" style="200" customWidth="1"/>
    <col min="11010" max="11010" width="12.7109375" style="200" customWidth="1"/>
    <col min="11011" max="11011" width="11.7109375" style="200" customWidth="1"/>
    <col min="11012" max="11012" width="44.85546875" style="200" customWidth="1"/>
    <col min="11013" max="11013" width="54.7109375" style="200" customWidth="1"/>
    <col min="11014" max="11014" width="15.28515625" style="200" customWidth="1"/>
    <col min="11015" max="11016" width="19.28515625" style="200" customWidth="1"/>
    <col min="11017" max="11017" width="13.85546875" style="200" customWidth="1"/>
    <col min="11018" max="11018" width="25.28515625" style="200" customWidth="1"/>
    <col min="11019" max="11019" width="16.28515625" style="200" customWidth="1"/>
    <col min="11020" max="11264" width="9.28515625" style="200"/>
    <col min="11265" max="11265" width="15" style="200" customWidth="1"/>
    <col min="11266" max="11266" width="12.7109375" style="200" customWidth="1"/>
    <col min="11267" max="11267" width="11.7109375" style="200" customWidth="1"/>
    <col min="11268" max="11268" width="44.85546875" style="200" customWidth="1"/>
    <col min="11269" max="11269" width="54.7109375" style="200" customWidth="1"/>
    <col min="11270" max="11270" width="15.28515625" style="200" customWidth="1"/>
    <col min="11271" max="11272" width="19.28515625" style="200" customWidth="1"/>
    <col min="11273" max="11273" width="13.85546875" style="200" customWidth="1"/>
    <col min="11274" max="11274" width="25.28515625" style="200" customWidth="1"/>
    <col min="11275" max="11275" width="16.28515625" style="200" customWidth="1"/>
    <col min="11276" max="11520" width="9.28515625" style="200"/>
    <col min="11521" max="11521" width="15" style="200" customWidth="1"/>
    <col min="11522" max="11522" width="12.7109375" style="200" customWidth="1"/>
    <col min="11523" max="11523" width="11.7109375" style="200" customWidth="1"/>
    <col min="11524" max="11524" width="44.85546875" style="200" customWidth="1"/>
    <col min="11525" max="11525" width="54.7109375" style="200" customWidth="1"/>
    <col min="11526" max="11526" width="15.28515625" style="200" customWidth="1"/>
    <col min="11527" max="11528" width="19.28515625" style="200" customWidth="1"/>
    <col min="11529" max="11529" width="13.85546875" style="200" customWidth="1"/>
    <col min="11530" max="11530" width="25.28515625" style="200" customWidth="1"/>
    <col min="11531" max="11531" width="16.28515625" style="200" customWidth="1"/>
    <col min="11532" max="11776" width="9.28515625" style="200"/>
    <col min="11777" max="11777" width="15" style="200" customWidth="1"/>
    <col min="11778" max="11778" width="12.7109375" style="200" customWidth="1"/>
    <col min="11779" max="11779" width="11.7109375" style="200" customWidth="1"/>
    <col min="11780" max="11780" width="44.85546875" style="200" customWidth="1"/>
    <col min="11781" max="11781" width="54.7109375" style="200" customWidth="1"/>
    <col min="11782" max="11782" width="15.28515625" style="200" customWidth="1"/>
    <col min="11783" max="11784" width="19.28515625" style="200" customWidth="1"/>
    <col min="11785" max="11785" width="13.85546875" style="200" customWidth="1"/>
    <col min="11786" max="11786" width="25.28515625" style="200" customWidth="1"/>
    <col min="11787" max="11787" width="16.28515625" style="200" customWidth="1"/>
    <col min="11788" max="12032" width="9.28515625" style="200"/>
    <col min="12033" max="12033" width="15" style="200" customWidth="1"/>
    <col min="12034" max="12034" width="12.7109375" style="200" customWidth="1"/>
    <col min="12035" max="12035" width="11.7109375" style="200" customWidth="1"/>
    <col min="12036" max="12036" width="44.85546875" style="200" customWidth="1"/>
    <col min="12037" max="12037" width="54.7109375" style="200" customWidth="1"/>
    <col min="12038" max="12038" width="15.28515625" style="200" customWidth="1"/>
    <col min="12039" max="12040" width="19.28515625" style="200" customWidth="1"/>
    <col min="12041" max="12041" width="13.85546875" style="200" customWidth="1"/>
    <col min="12042" max="12042" width="25.28515625" style="200" customWidth="1"/>
    <col min="12043" max="12043" width="16.28515625" style="200" customWidth="1"/>
    <col min="12044" max="12288" width="9.28515625" style="200"/>
    <col min="12289" max="12289" width="15" style="200" customWidth="1"/>
    <col min="12290" max="12290" width="12.7109375" style="200" customWidth="1"/>
    <col min="12291" max="12291" width="11.7109375" style="200" customWidth="1"/>
    <col min="12292" max="12292" width="44.85546875" style="200" customWidth="1"/>
    <col min="12293" max="12293" width="54.7109375" style="200" customWidth="1"/>
    <col min="12294" max="12294" width="15.28515625" style="200" customWidth="1"/>
    <col min="12295" max="12296" width="19.28515625" style="200" customWidth="1"/>
    <col min="12297" max="12297" width="13.85546875" style="200" customWidth="1"/>
    <col min="12298" max="12298" width="25.28515625" style="200" customWidth="1"/>
    <col min="12299" max="12299" width="16.28515625" style="200" customWidth="1"/>
    <col min="12300" max="12544" width="9.28515625" style="200"/>
    <col min="12545" max="12545" width="15" style="200" customWidth="1"/>
    <col min="12546" max="12546" width="12.7109375" style="200" customWidth="1"/>
    <col min="12547" max="12547" width="11.7109375" style="200" customWidth="1"/>
    <col min="12548" max="12548" width="44.85546875" style="200" customWidth="1"/>
    <col min="12549" max="12549" width="54.7109375" style="200" customWidth="1"/>
    <col min="12550" max="12550" width="15.28515625" style="200" customWidth="1"/>
    <col min="12551" max="12552" width="19.28515625" style="200" customWidth="1"/>
    <col min="12553" max="12553" width="13.85546875" style="200" customWidth="1"/>
    <col min="12554" max="12554" width="25.28515625" style="200" customWidth="1"/>
    <col min="12555" max="12555" width="16.28515625" style="200" customWidth="1"/>
    <col min="12556" max="12800" width="9.28515625" style="200"/>
    <col min="12801" max="12801" width="15" style="200" customWidth="1"/>
    <col min="12802" max="12802" width="12.7109375" style="200" customWidth="1"/>
    <col min="12803" max="12803" width="11.7109375" style="200" customWidth="1"/>
    <col min="12804" max="12804" width="44.85546875" style="200" customWidth="1"/>
    <col min="12805" max="12805" width="54.7109375" style="200" customWidth="1"/>
    <col min="12806" max="12806" width="15.28515625" style="200" customWidth="1"/>
    <col min="12807" max="12808" width="19.28515625" style="200" customWidth="1"/>
    <col min="12809" max="12809" width="13.85546875" style="200" customWidth="1"/>
    <col min="12810" max="12810" width="25.28515625" style="200" customWidth="1"/>
    <col min="12811" max="12811" width="16.28515625" style="200" customWidth="1"/>
    <col min="12812" max="13056" width="9.28515625" style="200"/>
    <col min="13057" max="13057" width="15" style="200" customWidth="1"/>
    <col min="13058" max="13058" width="12.7109375" style="200" customWidth="1"/>
    <col min="13059" max="13059" width="11.7109375" style="200" customWidth="1"/>
    <col min="13060" max="13060" width="44.85546875" style="200" customWidth="1"/>
    <col min="13061" max="13061" width="54.7109375" style="200" customWidth="1"/>
    <col min="13062" max="13062" width="15.28515625" style="200" customWidth="1"/>
    <col min="13063" max="13064" width="19.28515625" style="200" customWidth="1"/>
    <col min="13065" max="13065" width="13.85546875" style="200" customWidth="1"/>
    <col min="13066" max="13066" width="25.28515625" style="200" customWidth="1"/>
    <col min="13067" max="13067" width="16.28515625" style="200" customWidth="1"/>
    <col min="13068" max="13312" width="9.28515625" style="200"/>
    <col min="13313" max="13313" width="15" style="200" customWidth="1"/>
    <col min="13314" max="13314" width="12.7109375" style="200" customWidth="1"/>
    <col min="13315" max="13315" width="11.7109375" style="200" customWidth="1"/>
    <col min="13316" max="13316" width="44.85546875" style="200" customWidth="1"/>
    <col min="13317" max="13317" width="54.7109375" style="200" customWidth="1"/>
    <col min="13318" max="13318" width="15.28515625" style="200" customWidth="1"/>
    <col min="13319" max="13320" width="19.28515625" style="200" customWidth="1"/>
    <col min="13321" max="13321" width="13.85546875" style="200" customWidth="1"/>
    <col min="13322" max="13322" width="25.28515625" style="200" customWidth="1"/>
    <col min="13323" max="13323" width="16.28515625" style="200" customWidth="1"/>
    <col min="13324" max="13568" width="9.28515625" style="200"/>
    <col min="13569" max="13569" width="15" style="200" customWidth="1"/>
    <col min="13570" max="13570" width="12.7109375" style="200" customWidth="1"/>
    <col min="13571" max="13571" width="11.7109375" style="200" customWidth="1"/>
    <col min="13572" max="13572" width="44.85546875" style="200" customWidth="1"/>
    <col min="13573" max="13573" width="54.7109375" style="200" customWidth="1"/>
    <col min="13574" max="13574" width="15.28515625" style="200" customWidth="1"/>
    <col min="13575" max="13576" width="19.28515625" style="200" customWidth="1"/>
    <col min="13577" max="13577" width="13.85546875" style="200" customWidth="1"/>
    <col min="13578" max="13578" width="25.28515625" style="200" customWidth="1"/>
    <col min="13579" max="13579" width="16.28515625" style="200" customWidth="1"/>
    <col min="13580" max="13824" width="9.28515625" style="200"/>
    <col min="13825" max="13825" width="15" style="200" customWidth="1"/>
    <col min="13826" max="13826" width="12.7109375" style="200" customWidth="1"/>
    <col min="13827" max="13827" width="11.7109375" style="200" customWidth="1"/>
    <col min="13828" max="13828" width="44.85546875" style="200" customWidth="1"/>
    <col min="13829" max="13829" width="54.7109375" style="200" customWidth="1"/>
    <col min="13830" max="13830" width="15.28515625" style="200" customWidth="1"/>
    <col min="13831" max="13832" width="19.28515625" style="200" customWidth="1"/>
    <col min="13833" max="13833" width="13.85546875" style="200" customWidth="1"/>
    <col min="13834" max="13834" width="25.28515625" style="200" customWidth="1"/>
    <col min="13835" max="13835" width="16.28515625" style="200" customWidth="1"/>
    <col min="13836" max="14080" width="9.28515625" style="200"/>
    <col min="14081" max="14081" width="15" style="200" customWidth="1"/>
    <col min="14082" max="14082" width="12.7109375" style="200" customWidth="1"/>
    <col min="14083" max="14083" width="11.7109375" style="200" customWidth="1"/>
    <col min="14084" max="14084" width="44.85546875" style="200" customWidth="1"/>
    <col min="14085" max="14085" width="54.7109375" style="200" customWidth="1"/>
    <col min="14086" max="14086" width="15.28515625" style="200" customWidth="1"/>
    <col min="14087" max="14088" width="19.28515625" style="200" customWidth="1"/>
    <col min="14089" max="14089" width="13.85546875" style="200" customWidth="1"/>
    <col min="14090" max="14090" width="25.28515625" style="200" customWidth="1"/>
    <col min="14091" max="14091" width="16.28515625" style="200" customWidth="1"/>
    <col min="14092" max="14336" width="9.28515625" style="200"/>
    <col min="14337" max="14337" width="15" style="200" customWidth="1"/>
    <col min="14338" max="14338" width="12.7109375" style="200" customWidth="1"/>
    <col min="14339" max="14339" width="11.7109375" style="200" customWidth="1"/>
    <col min="14340" max="14340" width="44.85546875" style="200" customWidth="1"/>
    <col min="14341" max="14341" width="54.7109375" style="200" customWidth="1"/>
    <col min="14342" max="14342" width="15.28515625" style="200" customWidth="1"/>
    <col min="14343" max="14344" width="19.28515625" style="200" customWidth="1"/>
    <col min="14345" max="14345" width="13.85546875" style="200" customWidth="1"/>
    <col min="14346" max="14346" width="25.28515625" style="200" customWidth="1"/>
    <col min="14347" max="14347" width="16.28515625" style="200" customWidth="1"/>
    <col min="14348" max="14592" width="9.28515625" style="200"/>
    <col min="14593" max="14593" width="15" style="200" customWidth="1"/>
    <col min="14594" max="14594" width="12.7109375" style="200" customWidth="1"/>
    <col min="14595" max="14595" width="11.7109375" style="200" customWidth="1"/>
    <col min="14596" max="14596" width="44.85546875" style="200" customWidth="1"/>
    <col min="14597" max="14597" width="54.7109375" style="200" customWidth="1"/>
    <col min="14598" max="14598" width="15.28515625" style="200" customWidth="1"/>
    <col min="14599" max="14600" width="19.28515625" style="200" customWidth="1"/>
    <col min="14601" max="14601" width="13.85546875" style="200" customWidth="1"/>
    <col min="14602" max="14602" width="25.28515625" style="200" customWidth="1"/>
    <col min="14603" max="14603" width="16.28515625" style="200" customWidth="1"/>
    <col min="14604" max="14848" width="9.28515625" style="200"/>
    <col min="14849" max="14849" width="15" style="200" customWidth="1"/>
    <col min="14850" max="14850" width="12.7109375" style="200" customWidth="1"/>
    <col min="14851" max="14851" width="11.7109375" style="200" customWidth="1"/>
    <col min="14852" max="14852" width="44.85546875" style="200" customWidth="1"/>
    <col min="14853" max="14853" width="54.7109375" style="200" customWidth="1"/>
    <col min="14854" max="14854" width="15.28515625" style="200" customWidth="1"/>
    <col min="14855" max="14856" width="19.28515625" style="200" customWidth="1"/>
    <col min="14857" max="14857" width="13.85546875" style="200" customWidth="1"/>
    <col min="14858" max="14858" width="25.28515625" style="200" customWidth="1"/>
    <col min="14859" max="14859" width="16.28515625" style="200" customWidth="1"/>
    <col min="14860" max="15104" width="9.28515625" style="200"/>
    <col min="15105" max="15105" width="15" style="200" customWidth="1"/>
    <col min="15106" max="15106" width="12.7109375" style="200" customWidth="1"/>
    <col min="15107" max="15107" width="11.7109375" style="200" customWidth="1"/>
    <col min="15108" max="15108" width="44.85546875" style="200" customWidth="1"/>
    <col min="15109" max="15109" width="54.7109375" style="200" customWidth="1"/>
    <col min="15110" max="15110" width="15.28515625" style="200" customWidth="1"/>
    <col min="15111" max="15112" width="19.28515625" style="200" customWidth="1"/>
    <col min="15113" max="15113" width="13.85546875" style="200" customWidth="1"/>
    <col min="15114" max="15114" width="25.28515625" style="200" customWidth="1"/>
    <col min="15115" max="15115" width="16.28515625" style="200" customWidth="1"/>
    <col min="15116" max="15360" width="9.28515625" style="200"/>
    <col min="15361" max="15361" width="15" style="200" customWidth="1"/>
    <col min="15362" max="15362" width="12.7109375" style="200" customWidth="1"/>
    <col min="15363" max="15363" width="11.7109375" style="200" customWidth="1"/>
    <col min="15364" max="15364" width="44.85546875" style="200" customWidth="1"/>
    <col min="15365" max="15365" width="54.7109375" style="200" customWidth="1"/>
    <col min="15366" max="15366" width="15.28515625" style="200" customWidth="1"/>
    <col min="15367" max="15368" width="19.28515625" style="200" customWidth="1"/>
    <col min="15369" max="15369" width="13.85546875" style="200" customWidth="1"/>
    <col min="15370" max="15370" width="25.28515625" style="200" customWidth="1"/>
    <col min="15371" max="15371" width="16.28515625" style="200" customWidth="1"/>
    <col min="15372" max="15616" width="9.28515625" style="200"/>
    <col min="15617" max="15617" width="15" style="200" customWidth="1"/>
    <col min="15618" max="15618" width="12.7109375" style="200" customWidth="1"/>
    <col min="15619" max="15619" width="11.7109375" style="200" customWidth="1"/>
    <col min="15620" max="15620" width="44.85546875" style="200" customWidth="1"/>
    <col min="15621" max="15621" width="54.7109375" style="200" customWidth="1"/>
    <col min="15622" max="15622" width="15.28515625" style="200" customWidth="1"/>
    <col min="15623" max="15624" width="19.28515625" style="200" customWidth="1"/>
    <col min="15625" max="15625" width="13.85546875" style="200" customWidth="1"/>
    <col min="15626" max="15626" width="25.28515625" style="200" customWidth="1"/>
    <col min="15627" max="15627" width="16.28515625" style="200" customWidth="1"/>
    <col min="15628" max="15872" width="9.28515625" style="200"/>
    <col min="15873" max="15873" width="15" style="200" customWidth="1"/>
    <col min="15874" max="15874" width="12.7109375" style="200" customWidth="1"/>
    <col min="15875" max="15875" width="11.7109375" style="200" customWidth="1"/>
    <col min="15876" max="15876" width="44.85546875" style="200" customWidth="1"/>
    <col min="15877" max="15877" width="54.7109375" style="200" customWidth="1"/>
    <col min="15878" max="15878" width="15.28515625" style="200" customWidth="1"/>
    <col min="15879" max="15880" width="19.28515625" style="200" customWidth="1"/>
    <col min="15881" max="15881" width="13.85546875" style="200" customWidth="1"/>
    <col min="15882" max="15882" width="25.28515625" style="200" customWidth="1"/>
    <col min="15883" max="15883" width="16.28515625" style="200" customWidth="1"/>
    <col min="15884" max="16128" width="9.28515625" style="200"/>
    <col min="16129" max="16129" width="15" style="200" customWidth="1"/>
    <col min="16130" max="16130" width="12.7109375" style="200" customWidth="1"/>
    <col min="16131" max="16131" width="11.7109375" style="200" customWidth="1"/>
    <col min="16132" max="16132" width="44.85546875" style="200" customWidth="1"/>
    <col min="16133" max="16133" width="54.7109375" style="200" customWidth="1"/>
    <col min="16134" max="16134" width="15.28515625" style="200" customWidth="1"/>
    <col min="16135" max="16136" width="19.28515625" style="200" customWidth="1"/>
    <col min="16137" max="16137" width="13.85546875" style="200" customWidth="1"/>
    <col min="16138" max="16138" width="25.28515625" style="200" customWidth="1"/>
    <col min="16139" max="16139" width="16.28515625" style="200" customWidth="1"/>
    <col min="16140" max="16384" width="9.28515625" style="200"/>
  </cols>
  <sheetData>
    <row r="2" spans="1:11" ht="15.75" x14ac:dyDescent="0.25">
      <c r="I2" s="3" t="s">
        <v>346</v>
      </c>
      <c r="J2" s="4"/>
    </row>
    <row r="3" spans="1:11" ht="15.75" x14ac:dyDescent="0.25">
      <c r="I3" s="3" t="s">
        <v>309</v>
      </c>
      <c r="J3" s="4"/>
    </row>
    <row r="4" spans="1:11" ht="15.75" x14ac:dyDescent="0.25">
      <c r="I4" s="198" t="s">
        <v>368</v>
      </c>
      <c r="J4" s="7"/>
    </row>
    <row r="5" spans="1:11" ht="15.75" x14ac:dyDescent="0.25">
      <c r="I5" s="6" t="s">
        <v>369</v>
      </c>
      <c r="J5" s="199"/>
    </row>
    <row r="6" spans="1:11" ht="15.75" x14ac:dyDescent="0.25">
      <c r="I6" s="416" t="s">
        <v>304</v>
      </c>
      <c r="J6" s="416"/>
    </row>
    <row r="8" spans="1:11" ht="15.75" x14ac:dyDescent="0.25">
      <c r="G8" s="204"/>
      <c r="H8" s="204"/>
      <c r="I8" s="375" t="s">
        <v>344</v>
      </c>
      <c r="J8" s="375"/>
      <c r="K8" s="200"/>
    </row>
    <row r="9" spans="1:11" ht="15.6" customHeight="1" x14ac:dyDescent="0.25">
      <c r="G9" s="204"/>
      <c r="H9" s="204"/>
      <c r="I9" s="375" t="s">
        <v>309</v>
      </c>
      <c r="J9" s="375"/>
      <c r="K9" s="200"/>
    </row>
    <row r="10" spans="1:11" ht="15.75" x14ac:dyDescent="0.25">
      <c r="G10" s="204"/>
      <c r="H10" s="204"/>
      <c r="I10" s="205" t="s">
        <v>310</v>
      </c>
      <c r="J10" s="206"/>
      <c r="K10" s="200"/>
    </row>
    <row r="11" spans="1:11" ht="15.75" x14ac:dyDescent="0.25">
      <c r="G11" s="204"/>
      <c r="H11" s="204"/>
      <c r="I11" s="205" t="s">
        <v>311</v>
      </c>
      <c r="J11" s="206"/>
      <c r="K11" s="200"/>
    </row>
    <row r="12" spans="1:11" ht="14.1" customHeight="1" x14ac:dyDescent="0.25">
      <c r="G12" s="204"/>
      <c r="H12" s="204"/>
      <c r="I12" s="6" t="s">
        <v>347</v>
      </c>
      <c r="J12" s="394"/>
      <c r="K12" s="200"/>
    </row>
    <row r="13" spans="1:11" ht="20.25" customHeight="1" x14ac:dyDescent="0.25">
      <c r="G13" s="204"/>
      <c r="H13" s="204"/>
      <c r="I13" s="208" t="s">
        <v>294</v>
      </c>
      <c r="J13" s="395"/>
      <c r="K13" s="200"/>
    </row>
    <row r="14" spans="1:11" ht="15.75" x14ac:dyDescent="0.25">
      <c r="G14" s="204"/>
      <c r="H14" s="204"/>
      <c r="I14" s="377" t="s">
        <v>308</v>
      </c>
      <c r="K14" s="200"/>
    </row>
    <row r="15" spans="1:11" s="205" customFormat="1" ht="15.75" x14ac:dyDescent="0.25">
      <c r="A15" s="200"/>
      <c r="B15" s="201"/>
      <c r="C15" s="202"/>
      <c r="D15" s="203"/>
      <c r="E15" s="204"/>
      <c r="F15" s="202"/>
      <c r="G15" s="204"/>
      <c r="H15" s="204"/>
      <c r="I15" s="204"/>
      <c r="K15" s="209"/>
    </row>
    <row r="16" spans="1:11" ht="27" customHeight="1" x14ac:dyDescent="0.25">
      <c r="A16" s="466" t="s">
        <v>312</v>
      </c>
      <c r="B16" s="466"/>
      <c r="C16" s="466"/>
      <c r="D16" s="466"/>
      <c r="E16" s="466"/>
      <c r="F16" s="466"/>
      <c r="G16" s="466"/>
      <c r="H16" s="466"/>
      <c r="I16" s="466"/>
      <c r="J16" s="466"/>
      <c r="K16" s="466"/>
    </row>
    <row r="17" spans="1:11" ht="28.35" customHeight="1" x14ac:dyDescent="0.25">
      <c r="A17" s="467">
        <v>1559100000</v>
      </c>
      <c r="B17" s="467"/>
      <c r="C17" s="467"/>
      <c r="D17" s="468"/>
      <c r="E17" s="468"/>
      <c r="F17" s="468"/>
      <c r="G17" s="468"/>
      <c r="H17" s="468"/>
      <c r="I17" s="468"/>
      <c r="J17" s="468"/>
      <c r="K17" s="468"/>
    </row>
    <row r="18" spans="1:11" ht="22.15" customHeight="1" thickBot="1" x14ac:dyDescent="0.3">
      <c r="A18" s="469" t="s">
        <v>0</v>
      </c>
      <c r="B18" s="469"/>
      <c r="C18" s="469"/>
      <c r="D18" s="210"/>
      <c r="E18" s="210"/>
      <c r="F18" s="211"/>
      <c r="G18" s="210"/>
      <c r="H18" s="210"/>
      <c r="I18" s="210"/>
      <c r="J18" s="210"/>
      <c r="K18" s="212" t="s">
        <v>313</v>
      </c>
    </row>
    <row r="19" spans="1:11" s="205" customFormat="1" ht="77.25" customHeight="1" x14ac:dyDescent="0.25">
      <c r="A19" s="474" t="s">
        <v>10</v>
      </c>
      <c r="B19" s="464" t="s">
        <v>11</v>
      </c>
      <c r="C19" s="460" t="s">
        <v>314</v>
      </c>
      <c r="D19" s="464" t="s">
        <v>315</v>
      </c>
      <c r="E19" s="460" t="s">
        <v>316</v>
      </c>
      <c r="F19" s="464" t="s">
        <v>317</v>
      </c>
      <c r="G19" s="460" t="s">
        <v>318</v>
      </c>
      <c r="H19" s="462" t="s">
        <v>319</v>
      </c>
      <c r="I19" s="464" t="s">
        <v>320</v>
      </c>
      <c r="J19" s="462" t="s">
        <v>321</v>
      </c>
      <c r="K19" s="470" t="s">
        <v>322</v>
      </c>
    </row>
    <row r="20" spans="1:11" s="205" customFormat="1" ht="93.75" customHeight="1" thickBot="1" x14ac:dyDescent="0.3">
      <c r="A20" s="475"/>
      <c r="B20" s="465"/>
      <c r="C20" s="461"/>
      <c r="D20" s="465"/>
      <c r="E20" s="461"/>
      <c r="F20" s="465"/>
      <c r="G20" s="461"/>
      <c r="H20" s="463"/>
      <c r="I20" s="465"/>
      <c r="J20" s="463"/>
      <c r="K20" s="471"/>
    </row>
    <row r="21" spans="1:11" s="218" customFormat="1" ht="24" customHeight="1" thickBot="1" x14ac:dyDescent="0.3">
      <c r="A21" s="213" t="s">
        <v>323</v>
      </c>
      <c r="B21" s="214" t="s">
        <v>324</v>
      </c>
      <c r="C21" s="215" t="s">
        <v>325</v>
      </c>
      <c r="D21" s="214" t="s">
        <v>326</v>
      </c>
      <c r="E21" s="214" t="s">
        <v>327</v>
      </c>
      <c r="F21" s="214" t="s">
        <v>328</v>
      </c>
      <c r="G21" s="214" t="s">
        <v>329</v>
      </c>
      <c r="H21" s="215" t="s">
        <v>330</v>
      </c>
      <c r="I21" s="215" t="s">
        <v>331</v>
      </c>
      <c r="J21" s="216">
        <v>11</v>
      </c>
      <c r="K21" s="217">
        <v>12</v>
      </c>
    </row>
    <row r="22" spans="1:11" s="218" customFormat="1" ht="60" customHeight="1" thickBot="1" x14ac:dyDescent="0.3">
      <c r="A22" s="219" t="s">
        <v>15</v>
      </c>
      <c r="B22" s="220"/>
      <c r="C22" s="221"/>
      <c r="D22" s="222" t="s">
        <v>332</v>
      </c>
      <c r="E22" s="223"/>
      <c r="F22" s="224"/>
      <c r="G22" s="225"/>
      <c r="H22" s="226"/>
      <c r="I22" s="226"/>
      <c r="J22" s="227">
        <f>J23</f>
        <v>784300</v>
      </c>
      <c r="K22" s="228"/>
    </row>
    <row r="23" spans="1:11" s="218" customFormat="1" ht="60" customHeight="1" x14ac:dyDescent="0.25">
      <c r="A23" s="229" t="s">
        <v>18</v>
      </c>
      <c r="B23" s="230"/>
      <c r="C23" s="230"/>
      <c r="D23" s="231" t="s">
        <v>332</v>
      </c>
      <c r="E23" s="232"/>
      <c r="F23" s="233"/>
      <c r="G23" s="234"/>
      <c r="H23" s="235"/>
      <c r="I23" s="235"/>
      <c r="J23" s="236">
        <f>SUM(J24:J27)</f>
        <v>784300</v>
      </c>
      <c r="K23" s="237"/>
    </row>
    <row r="24" spans="1:11" s="218" customFormat="1" ht="115.5" customHeight="1" x14ac:dyDescent="0.25">
      <c r="A24" s="238" t="s">
        <v>174</v>
      </c>
      <c r="B24" s="239" t="s">
        <v>175</v>
      </c>
      <c r="C24" s="239" t="s">
        <v>19</v>
      </c>
      <c r="D24" s="240" t="s">
        <v>176</v>
      </c>
      <c r="E24" s="241" t="s">
        <v>333</v>
      </c>
      <c r="F24" s="242"/>
      <c r="G24" s="243"/>
      <c r="H24" s="243"/>
      <c r="I24" s="243"/>
      <c r="J24" s="244">
        <v>338000</v>
      </c>
      <c r="K24" s="245"/>
    </row>
    <row r="25" spans="1:11" s="218" customFormat="1" ht="78" customHeight="1" x14ac:dyDescent="0.25">
      <c r="A25" s="246" t="s">
        <v>24</v>
      </c>
      <c r="B25" s="247" t="s">
        <v>25</v>
      </c>
      <c r="C25" s="247" t="s">
        <v>26</v>
      </c>
      <c r="D25" s="248" t="s">
        <v>27</v>
      </c>
      <c r="E25" s="241" t="s">
        <v>333</v>
      </c>
      <c r="F25" s="242"/>
      <c r="G25" s="243"/>
      <c r="H25" s="243"/>
      <c r="I25" s="243"/>
      <c r="J25" s="244">
        <v>372400</v>
      </c>
      <c r="K25" s="245"/>
    </row>
    <row r="26" spans="1:11" s="218" customFormat="1" ht="58.5" customHeight="1" x14ac:dyDescent="0.25">
      <c r="A26" s="249" t="s">
        <v>270</v>
      </c>
      <c r="B26" s="250">
        <v>7650</v>
      </c>
      <c r="C26" s="250" t="s">
        <v>179</v>
      </c>
      <c r="D26" s="248" t="s">
        <v>271</v>
      </c>
      <c r="E26" s="241" t="s">
        <v>334</v>
      </c>
      <c r="F26" s="242"/>
      <c r="G26" s="243"/>
      <c r="H26" s="243"/>
      <c r="I26" s="243"/>
      <c r="J26" s="244">
        <v>57000</v>
      </c>
      <c r="K26" s="245"/>
    </row>
    <row r="27" spans="1:11" s="218" customFormat="1" ht="120" customHeight="1" thickBot="1" x14ac:dyDescent="0.3">
      <c r="A27" s="251" t="s">
        <v>272</v>
      </c>
      <c r="B27" s="252" t="s">
        <v>273</v>
      </c>
      <c r="C27" s="252" t="s">
        <v>179</v>
      </c>
      <c r="D27" s="253" t="s">
        <v>274</v>
      </c>
      <c r="E27" s="254" t="s">
        <v>334</v>
      </c>
      <c r="F27" s="255"/>
      <c r="G27" s="256"/>
      <c r="H27" s="256"/>
      <c r="I27" s="256"/>
      <c r="J27" s="257">
        <v>16900</v>
      </c>
      <c r="K27" s="258"/>
    </row>
    <row r="28" spans="1:11" s="218" customFormat="1" ht="66" customHeight="1" thickBot="1" x14ac:dyDescent="0.3">
      <c r="A28" s="259" t="s">
        <v>70</v>
      </c>
      <c r="B28" s="260" t="s">
        <v>16</v>
      </c>
      <c r="C28" s="260" t="s">
        <v>16</v>
      </c>
      <c r="D28" s="261" t="s">
        <v>71</v>
      </c>
      <c r="E28" s="262"/>
      <c r="F28" s="263"/>
      <c r="G28" s="264"/>
      <c r="H28" s="264"/>
      <c r="I28" s="264"/>
      <c r="J28" s="265">
        <f>J29</f>
        <v>126500</v>
      </c>
      <c r="K28" s="266"/>
    </row>
    <row r="29" spans="1:11" s="218" customFormat="1" ht="61.5" customHeight="1" x14ac:dyDescent="0.25">
      <c r="A29" s="267" t="s">
        <v>72</v>
      </c>
      <c r="B29" s="268" t="s">
        <v>16</v>
      </c>
      <c r="C29" s="268" t="s">
        <v>16</v>
      </c>
      <c r="D29" s="269" t="s">
        <v>71</v>
      </c>
      <c r="E29" s="270"/>
      <c r="F29" s="271"/>
      <c r="G29" s="272"/>
      <c r="H29" s="272"/>
      <c r="I29" s="272"/>
      <c r="J29" s="273">
        <f>J30+J31</f>
        <v>126500</v>
      </c>
      <c r="K29" s="274"/>
    </row>
    <row r="30" spans="1:11" s="218" customFormat="1" ht="62.25" customHeight="1" x14ac:dyDescent="0.25">
      <c r="A30" s="246" t="s">
        <v>189</v>
      </c>
      <c r="B30" s="247" t="s">
        <v>46</v>
      </c>
      <c r="C30" s="247" t="s">
        <v>19</v>
      </c>
      <c r="D30" s="248" t="s">
        <v>183</v>
      </c>
      <c r="E30" s="241" t="s">
        <v>333</v>
      </c>
      <c r="F30" s="242"/>
      <c r="G30" s="243"/>
      <c r="H30" s="243"/>
      <c r="I30" s="243"/>
      <c r="J30" s="244">
        <v>46000</v>
      </c>
      <c r="K30" s="245"/>
    </row>
    <row r="31" spans="1:11" s="218" customFormat="1" ht="56.25" customHeight="1" thickBot="1" x14ac:dyDescent="0.3">
      <c r="A31" s="275" t="s">
        <v>190</v>
      </c>
      <c r="B31" s="276" t="s">
        <v>191</v>
      </c>
      <c r="C31" s="276" t="s">
        <v>48</v>
      </c>
      <c r="D31" s="277" t="s">
        <v>192</v>
      </c>
      <c r="E31" s="278" t="s">
        <v>333</v>
      </c>
      <c r="F31" s="255"/>
      <c r="G31" s="256"/>
      <c r="H31" s="256"/>
      <c r="I31" s="256"/>
      <c r="J31" s="257">
        <v>80500</v>
      </c>
      <c r="K31" s="258"/>
    </row>
    <row r="32" spans="1:11" s="218" customFormat="1" ht="82.5" customHeight="1" thickBot="1" x14ac:dyDescent="0.3">
      <c r="A32" s="259" t="s">
        <v>90</v>
      </c>
      <c r="B32" s="260" t="s">
        <v>16</v>
      </c>
      <c r="C32" s="260" t="s">
        <v>16</v>
      </c>
      <c r="D32" s="261" t="s">
        <v>91</v>
      </c>
      <c r="E32" s="262"/>
      <c r="F32" s="263"/>
      <c r="G32" s="264"/>
      <c r="H32" s="264"/>
      <c r="I32" s="264"/>
      <c r="J32" s="265">
        <f>J33</f>
        <v>150299</v>
      </c>
      <c r="K32" s="266"/>
    </row>
    <row r="33" spans="1:11" s="218" customFormat="1" ht="75" customHeight="1" x14ac:dyDescent="0.25">
      <c r="A33" s="267" t="s">
        <v>92</v>
      </c>
      <c r="B33" s="268" t="s">
        <v>16</v>
      </c>
      <c r="C33" s="268" t="s">
        <v>16</v>
      </c>
      <c r="D33" s="269" t="s">
        <v>91</v>
      </c>
      <c r="E33" s="279"/>
      <c r="F33" s="280"/>
      <c r="G33" s="281"/>
      <c r="H33" s="281"/>
      <c r="I33" s="281"/>
      <c r="J33" s="273">
        <f>J34+J35+J36+J37</f>
        <v>150299</v>
      </c>
      <c r="K33" s="282"/>
    </row>
    <row r="34" spans="1:11" s="218" customFormat="1" ht="39" customHeight="1" x14ac:dyDescent="0.25">
      <c r="A34" s="246" t="s">
        <v>93</v>
      </c>
      <c r="B34" s="247" t="s">
        <v>94</v>
      </c>
      <c r="C34" s="247" t="s">
        <v>57</v>
      </c>
      <c r="D34" s="248" t="s">
        <v>95</v>
      </c>
      <c r="E34" s="283"/>
      <c r="F34" s="284"/>
      <c r="G34" s="285"/>
      <c r="H34" s="285"/>
      <c r="I34" s="285"/>
      <c r="J34" s="244">
        <v>27000</v>
      </c>
      <c r="K34" s="286"/>
    </row>
    <row r="35" spans="1:11" s="218" customFormat="1" ht="27.75" customHeight="1" x14ac:dyDescent="0.25">
      <c r="A35" s="246" t="s">
        <v>99</v>
      </c>
      <c r="B35" s="247" t="s">
        <v>100</v>
      </c>
      <c r="C35" s="247" t="s">
        <v>101</v>
      </c>
      <c r="D35" s="248" t="s">
        <v>102</v>
      </c>
      <c r="E35" s="283"/>
      <c r="F35" s="284"/>
      <c r="G35" s="285"/>
      <c r="H35" s="285"/>
      <c r="I35" s="285"/>
      <c r="J35" s="244">
        <v>50000</v>
      </c>
      <c r="K35" s="286"/>
    </row>
    <row r="36" spans="1:11" s="218" customFormat="1" ht="43.5" customHeight="1" x14ac:dyDescent="0.25">
      <c r="A36" s="246" t="s">
        <v>103</v>
      </c>
      <c r="B36" s="247" t="s">
        <v>104</v>
      </c>
      <c r="C36" s="247" t="s">
        <v>101</v>
      </c>
      <c r="D36" s="248" t="s">
        <v>105</v>
      </c>
      <c r="E36" s="283"/>
      <c r="F36" s="284"/>
      <c r="G36" s="285"/>
      <c r="H36" s="285"/>
      <c r="I36" s="285"/>
      <c r="J36" s="244">
        <v>50299</v>
      </c>
      <c r="K36" s="286"/>
    </row>
    <row r="37" spans="1:11" s="218" customFormat="1" ht="39.75" customHeight="1" thickBot="1" x14ac:dyDescent="0.3">
      <c r="A37" s="275" t="s">
        <v>201</v>
      </c>
      <c r="B37" s="276" t="s">
        <v>202</v>
      </c>
      <c r="C37" s="276" t="s">
        <v>110</v>
      </c>
      <c r="D37" s="277" t="s">
        <v>203</v>
      </c>
      <c r="E37" s="287"/>
      <c r="F37" s="288"/>
      <c r="G37" s="289"/>
      <c r="H37" s="289"/>
      <c r="I37" s="289"/>
      <c r="J37" s="290">
        <v>23000</v>
      </c>
      <c r="K37" s="291"/>
    </row>
    <row r="38" spans="1:11" s="218" customFormat="1" ht="79.5" customHeight="1" thickBot="1" x14ac:dyDescent="0.3">
      <c r="A38" s="292" t="s">
        <v>127</v>
      </c>
      <c r="B38" s="220"/>
      <c r="C38" s="220"/>
      <c r="D38" s="293" t="s">
        <v>335</v>
      </c>
      <c r="E38" s="294"/>
      <c r="F38" s="224"/>
      <c r="G38" s="295"/>
      <c r="H38" s="295"/>
      <c r="I38" s="295"/>
      <c r="J38" s="296">
        <f>J39</f>
        <v>23000</v>
      </c>
      <c r="K38" s="228"/>
    </row>
    <row r="39" spans="1:11" s="218" customFormat="1" ht="77.25" customHeight="1" x14ac:dyDescent="0.25">
      <c r="A39" s="297" t="s">
        <v>129</v>
      </c>
      <c r="B39" s="298"/>
      <c r="C39" s="298"/>
      <c r="D39" s="299" t="s">
        <v>335</v>
      </c>
      <c r="E39" s="300"/>
      <c r="F39" s="301"/>
      <c r="G39" s="302"/>
      <c r="H39" s="302"/>
      <c r="I39" s="302"/>
      <c r="J39" s="303">
        <f>SUM(J40:J40)</f>
        <v>23000</v>
      </c>
      <c r="K39" s="304"/>
    </row>
    <row r="40" spans="1:11" s="218" customFormat="1" ht="75" customHeight="1" thickBot="1" x14ac:dyDescent="0.3">
      <c r="A40" s="305" t="s">
        <v>130</v>
      </c>
      <c r="B40" s="306" t="s">
        <v>46</v>
      </c>
      <c r="C40" s="306" t="s">
        <v>19</v>
      </c>
      <c r="D40" s="307" t="s">
        <v>336</v>
      </c>
      <c r="E40" s="278" t="s">
        <v>333</v>
      </c>
      <c r="F40" s="308"/>
      <c r="G40" s="309"/>
      <c r="H40" s="309"/>
      <c r="I40" s="309"/>
      <c r="J40" s="290">
        <v>23000</v>
      </c>
      <c r="K40" s="310"/>
    </row>
    <row r="41" spans="1:11" s="218" customFormat="1" ht="67.900000000000006" customHeight="1" thickBot="1" x14ac:dyDescent="0.3">
      <c r="A41" s="292" t="s">
        <v>147</v>
      </c>
      <c r="B41" s="311"/>
      <c r="C41" s="311"/>
      <c r="D41" s="312" t="s">
        <v>337</v>
      </c>
      <c r="E41" s="313"/>
      <c r="F41" s="311"/>
      <c r="G41" s="314"/>
      <c r="H41" s="314"/>
      <c r="I41" s="314"/>
      <c r="J41" s="265">
        <f>J42</f>
        <v>4750801</v>
      </c>
      <c r="K41" s="315"/>
    </row>
    <row r="42" spans="1:11" s="218" customFormat="1" ht="74.25" customHeight="1" x14ac:dyDescent="0.25">
      <c r="A42" s="297" t="s">
        <v>149</v>
      </c>
      <c r="B42" s="271"/>
      <c r="C42" s="280"/>
      <c r="D42" s="342" t="s">
        <v>337</v>
      </c>
      <c r="E42" s="316"/>
      <c r="F42" s="317"/>
      <c r="G42" s="318"/>
      <c r="H42" s="318"/>
      <c r="I42" s="318"/>
      <c r="J42" s="318">
        <f>J43+J45+J47+J50</f>
        <v>4750801</v>
      </c>
      <c r="K42" s="319"/>
    </row>
    <row r="43" spans="1:11" s="218" customFormat="1" ht="112.15" customHeight="1" x14ac:dyDescent="0.25">
      <c r="A43" s="446">
        <v>1514060</v>
      </c>
      <c r="B43" s="451">
        <v>4060</v>
      </c>
      <c r="C43" s="450" t="s">
        <v>108</v>
      </c>
      <c r="D43" s="472" t="s">
        <v>109</v>
      </c>
      <c r="E43" s="405" t="s">
        <v>338</v>
      </c>
      <c r="F43" s="473" t="s">
        <v>339</v>
      </c>
      <c r="G43" s="320">
        <v>6065841</v>
      </c>
      <c r="H43" s="380">
        <v>2726948.29</v>
      </c>
      <c r="I43" s="321">
        <f>H43/G43</f>
        <v>0.44955815525003046</v>
      </c>
      <c r="J43" s="406">
        <f>2295144-694188</f>
        <v>1600956</v>
      </c>
      <c r="K43" s="322">
        <f>(J43+H43)/G43</f>
        <v>0.71348792195509247</v>
      </c>
    </row>
    <row r="44" spans="1:11" s="326" customFormat="1" ht="24" customHeight="1" x14ac:dyDescent="0.25">
      <c r="A44" s="446"/>
      <c r="B44" s="451"/>
      <c r="C44" s="450"/>
      <c r="D44" s="472"/>
      <c r="E44" s="407" t="s">
        <v>340</v>
      </c>
      <c r="F44" s="473"/>
      <c r="G44" s="323">
        <v>181142</v>
      </c>
      <c r="H44" s="385">
        <v>178959.68</v>
      </c>
      <c r="I44" s="324">
        <v>1</v>
      </c>
      <c r="J44" s="406"/>
      <c r="K44" s="325">
        <v>1</v>
      </c>
    </row>
    <row r="45" spans="1:11" s="218" customFormat="1" ht="139.15" hidden="1" customHeight="1" x14ac:dyDescent="0.25">
      <c r="A45" s="452">
        <v>1516012</v>
      </c>
      <c r="B45" s="451">
        <v>6012</v>
      </c>
      <c r="C45" s="450" t="s">
        <v>29</v>
      </c>
      <c r="D45" s="449" t="s">
        <v>257</v>
      </c>
      <c r="E45" s="240" t="s">
        <v>341</v>
      </c>
      <c r="F45" s="447" t="s">
        <v>355</v>
      </c>
      <c r="G45" s="327">
        <v>15864964</v>
      </c>
      <c r="H45" s="384">
        <f>280376+269446</f>
        <v>549822</v>
      </c>
      <c r="I45" s="383">
        <f>H45/G45</f>
        <v>3.4656366065501314E-2</v>
      </c>
      <c r="J45" s="328">
        <f>1444539-1444539</f>
        <v>0</v>
      </c>
      <c r="K45" s="412">
        <f>(J45+H45)/G45</f>
        <v>3.4656366065501314E-2</v>
      </c>
    </row>
    <row r="46" spans="1:11" s="218" customFormat="1" ht="28.5" hidden="1" customHeight="1" x14ac:dyDescent="0.25">
      <c r="A46" s="452"/>
      <c r="B46" s="451"/>
      <c r="C46" s="450"/>
      <c r="D46" s="449"/>
      <c r="E46" s="329" t="s">
        <v>342</v>
      </c>
      <c r="F46" s="447"/>
      <c r="G46" s="323">
        <v>304420</v>
      </c>
      <c r="H46" s="378">
        <v>269445.49</v>
      </c>
      <c r="I46" s="379">
        <v>1</v>
      </c>
      <c r="J46" s="332"/>
      <c r="K46" s="325">
        <v>1</v>
      </c>
    </row>
    <row r="47" spans="1:11" s="218" customFormat="1" ht="99" customHeight="1" x14ac:dyDescent="0.25">
      <c r="A47" s="446">
        <v>1516030</v>
      </c>
      <c r="B47" s="451">
        <v>6030</v>
      </c>
      <c r="C47" s="450" t="s">
        <v>29</v>
      </c>
      <c r="D47" s="449" t="s">
        <v>30</v>
      </c>
      <c r="E47" s="240" t="s">
        <v>364</v>
      </c>
      <c r="F47" s="447" t="s">
        <v>348</v>
      </c>
      <c r="G47" s="327">
        <v>3777567</v>
      </c>
      <c r="H47" s="408">
        <f>1516531+123811</f>
        <v>1640342</v>
      </c>
      <c r="I47" s="409">
        <f>H47/G47</f>
        <v>0.43423240408442787</v>
      </c>
      <c r="J47" s="380">
        <v>1011118</v>
      </c>
      <c r="K47" s="413">
        <f>(J47+H47)/G47</f>
        <v>0.70189622050383227</v>
      </c>
    </row>
    <row r="48" spans="1:11" s="218" customFormat="1" ht="31.9" customHeight="1" x14ac:dyDescent="0.25">
      <c r="A48" s="446"/>
      <c r="B48" s="451"/>
      <c r="C48" s="450"/>
      <c r="D48" s="449"/>
      <c r="E48" s="407" t="s">
        <v>365</v>
      </c>
      <c r="F48" s="447"/>
      <c r="G48" s="323">
        <v>49800</v>
      </c>
      <c r="H48" s="410">
        <v>49763</v>
      </c>
      <c r="I48" s="379">
        <v>1</v>
      </c>
      <c r="J48" s="380"/>
      <c r="K48" s="414">
        <v>1</v>
      </c>
    </row>
    <row r="49" spans="1:16" s="218" customFormat="1" ht="40.5" x14ac:dyDescent="0.25">
      <c r="A49" s="446"/>
      <c r="B49" s="451"/>
      <c r="C49" s="450"/>
      <c r="D49" s="449"/>
      <c r="E49" s="407" t="s">
        <v>354</v>
      </c>
      <c r="F49" s="447"/>
      <c r="G49" s="332">
        <v>140204</v>
      </c>
      <c r="H49" s="332">
        <v>123810.91</v>
      </c>
      <c r="I49" s="379">
        <v>1</v>
      </c>
      <c r="J49" s="380"/>
      <c r="K49" s="414">
        <v>1</v>
      </c>
    </row>
    <row r="50" spans="1:16" s="218" customFormat="1" ht="145.9" customHeight="1" x14ac:dyDescent="0.25">
      <c r="A50" s="454" t="s">
        <v>350</v>
      </c>
      <c r="B50" s="456" t="s">
        <v>351</v>
      </c>
      <c r="C50" s="456" t="s">
        <v>352</v>
      </c>
      <c r="D50" s="458" t="s">
        <v>356</v>
      </c>
      <c r="E50" s="240" t="s">
        <v>363</v>
      </c>
      <c r="F50" s="447" t="s">
        <v>339</v>
      </c>
      <c r="G50" s="327">
        <v>6435596</v>
      </c>
      <c r="H50" s="408">
        <v>3693192</v>
      </c>
      <c r="I50" s="409">
        <f>H50/G50</f>
        <v>0.57386945979828441</v>
      </c>
      <c r="J50" s="380">
        <v>2138727</v>
      </c>
      <c r="K50" s="322">
        <v>1</v>
      </c>
    </row>
    <row r="51" spans="1:16" s="218" customFormat="1" ht="21" thickBot="1" x14ac:dyDescent="0.3">
      <c r="A51" s="455"/>
      <c r="B51" s="457"/>
      <c r="C51" s="457"/>
      <c r="D51" s="459"/>
      <c r="E51" s="411" t="s">
        <v>349</v>
      </c>
      <c r="F51" s="448"/>
      <c r="G51" s="330">
        <v>169440</v>
      </c>
      <c r="H51" s="381">
        <v>167500</v>
      </c>
      <c r="I51" s="382">
        <v>1</v>
      </c>
      <c r="J51" s="347"/>
      <c r="K51" s="415">
        <v>1</v>
      </c>
    </row>
    <row r="52" spans="1:16" s="218" customFormat="1" ht="76.5" customHeight="1" thickBot="1" x14ac:dyDescent="0.3">
      <c r="A52" s="259" t="s">
        <v>215</v>
      </c>
      <c r="B52" s="260" t="s">
        <v>16</v>
      </c>
      <c r="C52" s="260" t="s">
        <v>16</v>
      </c>
      <c r="D52" s="261" t="s">
        <v>216</v>
      </c>
      <c r="E52" s="333"/>
      <c r="F52" s="334"/>
      <c r="G52" s="335"/>
      <c r="H52" s="336"/>
      <c r="I52" s="337"/>
      <c r="J52" s="314">
        <f>J53</f>
        <v>23000</v>
      </c>
      <c r="K52" s="338"/>
    </row>
    <row r="53" spans="1:16" s="218" customFormat="1" ht="81" customHeight="1" x14ac:dyDescent="0.25">
      <c r="A53" s="267" t="s">
        <v>217</v>
      </c>
      <c r="B53" s="268" t="s">
        <v>16</v>
      </c>
      <c r="C53" s="268" t="s">
        <v>16</v>
      </c>
      <c r="D53" s="269" t="s">
        <v>216</v>
      </c>
      <c r="E53" s="339"/>
      <c r="F53" s="340"/>
      <c r="G53" s="341"/>
      <c r="H53" s="342"/>
      <c r="I53" s="343"/>
      <c r="J53" s="318">
        <f>J54</f>
        <v>23000</v>
      </c>
      <c r="K53" s="344"/>
    </row>
    <row r="54" spans="1:16" s="218" customFormat="1" ht="62.25" customHeight="1" thickBot="1" x14ac:dyDescent="0.3">
      <c r="A54" s="275" t="s">
        <v>218</v>
      </c>
      <c r="B54" s="276" t="s">
        <v>46</v>
      </c>
      <c r="C54" s="276" t="s">
        <v>19</v>
      </c>
      <c r="D54" s="277" t="s">
        <v>183</v>
      </c>
      <c r="E54" s="278" t="s">
        <v>333</v>
      </c>
      <c r="F54" s="397"/>
      <c r="G54" s="345"/>
      <c r="H54" s="331"/>
      <c r="I54" s="346"/>
      <c r="J54" s="347">
        <v>23000</v>
      </c>
      <c r="K54" s="348"/>
    </row>
    <row r="55" spans="1:16" ht="21" thickBot="1" x14ac:dyDescent="0.3">
      <c r="A55" s="349" t="s">
        <v>343</v>
      </c>
      <c r="B55" s="224" t="s">
        <v>343</v>
      </c>
      <c r="C55" s="224" t="s">
        <v>343</v>
      </c>
      <c r="D55" s="223" t="s">
        <v>150</v>
      </c>
      <c r="E55" s="350" t="s">
        <v>343</v>
      </c>
      <c r="F55" s="351" t="s">
        <v>343</v>
      </c>
      <c r="G55" s="352" t="s">
        <v>343</v>
      </c>
      <c r="H55" s="352" t="s">
        <v>343</v>
      </c>
      <c r="I55" s="352" t="s">
        <v>343</v>
      </c>
      <c r="J55" s="353">
        <f>J22+J28+J32+J38+J41+J52</f>
        <v>5857900</v>
      </c>
      <c r="K55" s="354" t="s">
        <v>343</v>
      </c>
      <c r="M55" s="355"/>
    </row>
    <row r="56" spans="1:16" ht="20.25" x14ac:dyDescent="0.25">
      <c r="A56" s="356"/>
      <c r="B56" s="357"/>
      <c r="C56" s="357"/>
      <c r="D56" s="358"/>
      <c r="E56" s="359"/>
      <c r="F56" s="360"/>
      <c r="G56" s="361"/>
      <c r="H56" s="361"/>
      <c r="I56" s="361"/>
      <c r="J56" s="362"/>
      <c r="K56" s="363"/>
    </row>
    <row r="57" spans="1:16" s="72" customFormat="1" ht="28.9" customHeight="1" x14ac:dyDescent="0.2">
      <c r="A57" s="453" t="s">
        <v>370</v>
      </c>
      <c r="B57" s="453"/>
      <c r="C57" s="453"/>
      <c r="D57" s="453"/>
      <c r="E57" s="68"/>
      <c r="F57" s="68"/>
      <c r="G57" s="68"/>
      <c r="H57" s="68"/>
      <c r="I57" s="68"/>
      <c r="J57" s="68" t="s">
        <v>371</v>
      </c>
      <c r="K57" s="68"/>
      <c r="L57" s="69"/>
      <c r="M57" s="68"/>
      <c r="N57" s="68"/>
      <c r="O57" s="70"/>
      <c r="P57" s="71"/>
    </row>
    <row r="59" spans="1:16" s="61" customFormat="1" ht="20.25" x14ac:dyDescent="0.3">
      <c r="A59" s="364"/>
      <c r="B59" s="364"/>
      <c r="G59" s="365"/>
      <c r="J59" s="366"/>
    </row>
    <row r="60" spans="1:16" s="368" customFormat="1" ht="21" x14ac:dyDescent="0.35">
      <c r="A60" s="367"/>
      <c r="B60" s="367"/>
    </row>
    <row r="61" spans="1:16" s="369" customFormat="1" ht="20.25" x14ac:dyDescent="0.3">
      <c r="B61" s="370"/>
      <c r="C61" s="371"/>
      <c r="E61" s="372"/>
      <c r="F61" s="371"/>
      <c r="G61" s="365"/>
      <c r="H61" s="365"/>
      <c r="I61" s="365"/>
      <c r="J61" s="373"/>
      <c r="K61" s="373"/>
    </row>
    <row r="62" spans="1:16" x14ac:dyDescent="0.25">
      <c r="B62" s="200"/>
      <c r="C62" s="200"/>
      <c r="D62" s="200"/>
      <c r="E62" s="200"/>
      <c r="F62" s="200"/>
      <c r="G62" s="200"/>
      <c r="H62" s="200"/>
      <c r="I62" s="200"/>
      <c r="J62" s="200"/>
      <c r="K62" s="200"/>
    </row>
    <row r="63" spans="1:16" x14ac:dyDescent="0.25">
      <c r="B63" s="200"/>
      <c r="C63" s="200"/>
      <c r="D63" s="200"/>
      <c r="E63" s="200"/>
      <c r="F63" s="200"/>
      <c r="G63" s="200"/>
      <c r="H63" s="200"/>
      <c r="I63" s="200"/>
      <c r="J63" s="200"/>
      <c r="K63" s="200"/>
    </row>
  </sheetData>
  <mergeCells count="37">
    <mergeCell ref="A18:C18"/>
    <mergeCell ref="K19:K20"/>
    <mergeCell ref="A43:A44"/>
    <mergeCell ref="B43:B44"/>
    <mergeCell ref="C43:C44"/>
    <mergeCell ref="D43:D44"/>
    <mergeCell ref="F43:F44"/>
    <mergeCell ref="A19:A20"/>
    <mergeCell ref="B19:B20"/>
    <mergeCell ref="C19:C20"/>
    <mergeCell ref="D19:D20"/>
    <mergeCell ref="E19:E20"/>
    <mergeCell ref="F19:F20"/>
    <mergeCell ref="A57:D57"/>
    <mergeCell ref="I6:J6"/>
    <mergeCell ref="A50:A51"/>
    <mergeCell ref="B50:B51"/>
    <mergeCell ref="C50:C51"/>
    <mergeCell ref="D50:D51"/>
    <mergeCell ref="D47:D49"/>
    <mergeCell ref="C47:C49"/>
    <mergeCell ref="B47:B49"/>
    <mergeCell ref="G19:G20"/>
    <mergeCell ref="H19:H20"/>
    <mergeCell ref="I19:I20"/>
    <mergeCell ref="J19:J20"/>
    <mergeCell ref="A16:K16"/>
    <mergeCell ref="A17:C17"/>
    <mergeCell ref="D17:K17"/>
    <mergeCell ref="A47:A49"/>
    <mergeCell ref="F47:F49"/>
    <mergeCell ref="F50:F51"/>
    <mergeCell ref="D45:D46"/>
    <mergeCell ref="C45:C46"/>
    <mergeCell ref="B45:B46"/>
    <mergeCell ref="A45:A46"/>
    <mergeCell ref="F45:F46"/>
  </mergeCells>
  <pageMargins left="1.1811023622047245" right="0.39370078740157483" top="0.78740157480314965" bottom="0.78740157480314965"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дод 3 Видатки</vt:lpstr>
      <vt:lpstr>дод 6 Програми</vt:lpstr>
      <vt:lpstr>дод 7 Бюдж розвитку</vt:lpstr>
      <vt:lpstr>'дод 3 Видатки'!Заголовки_для_печати</vt:lpstr>
      <vt:lpstr>'дод 6 Програми'!Заголовки_для_печати</vt:lpstr>
      <vt:lpstr>'дод 7 Бюдж розвитку'!Заголовки_для_печати</vt:lpstr>
      <vt:lpstr>'дод 3 Видатки'!Область_печати</vt:lpstr>
      <vt:lpstr>'дод 6 Програми'!Область_печати</vt:lpstr>
      <vt:lpstr>'дод 7 Бюдж розвитку'!Область_печати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polzovatel</dc:creator>
  <cp:lastModifiedBy>user6</cp:lastModifiedBy>
  <cp:lastPrinted>2024-02-16T12:23:58Z</cp:lastPrinted>
  <dcterms:created xsi:type="dcterms:W3CDTF">2021-12-17T13:26:15Z</dcterms:created>
  <dcterms:modified xsi:type="dcterms:W3CDTF">2024-02-21T09:39:31Z</dcterms:modified>
</cp:coreProperties>
</file>