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3908" windowHeight="8040" tabRatio="752" firstSheet="5" activeTab="10"/>
  </bookViews>
  <sheets>
    <sheet name="дод №1 доходи" sheetId="1" r:id="rId1"/>
    <sheet name="дод №2 джерела" sheetId="2" r:id="rId2"/>
    <sheet name="дод № 3 видатки ГРК" sheetId="3" r:id="rId3"/>
    <sheet name="дод 4 Кредитування" sheetId="4" r:id="rId4"/>
    <sheet name="дод 5 Міжбюдж трансферти" sheetId="5" r:id="rId5"/>
    <sheet name="дод №6 Програми" sheetId="6" r:id="rId6"/>
    <sheet name="дод 7 Бюдж розв" sheetId="7" r:id="rId7"/>
    <sheet name="дод 8 Цільовий фонд" sheetId="8" r:id="rId8"/>
    <sheet name="дод 9 ФОНС" sheetId="9" r:id="rId9"/>
    <sheet name="дод 10 Втрати від с госп" sheetId="10" r:id="rId10"/>
    <sheet name="дод 11 дороги ЗФ" sheetId="11" r:id="rId11"/>
  </sheets>
  <definedNames>
    <definedName name="_xlnm.Print_Titles" localSheetId="10">'дод 11 дороги ЗФ'!$9:$13</definedName>
    <definedName name="_xlnm.Print_Titles" localSheetId="6">'дод 7 Бюдж розв'!$11:$13</definedName>
    <definedName name="_xlnm.Print_Titles" localSheetId="8">'дод 9 ФОНС'!$11:$13</definedName>
    <definedName name="_xlnm.Print_Titles" localSheetId="2">'дод № 3 видатки ГРК'!$11:$14</definedName>
    <definedName name="_xlnm.Print_Titles" localSheetId="0">'дод №1 доходи'!$9:$13</definedName>
    <definedName name="_xlnm.Print_Titles" localSheetId="5">'дод №6 Програми'!$15:$17</definedName>
    <definedName name="_xlnm.Print_Area" localSheetId="9">'дод 10 Втрати від с госп'!$A$1:$H$23</definedName>
    <definedName name="_xlnm.Print_Area" localSheetId="10">'дод 11 дороги ЗФ'!$A$1:$H$42</definedName>
    <definedName name="_xlnm.Print_Area" localSheetId="4">'дод 5 Міжбюдж трансферти'!$A$1:$F$85</definedName>
    <definedName name="_xlnm.Print_Area" localSheetId="6">'дод 7 Бюдж розв'!$A$1:$L$110</definedName>
    <definedName name="_xlnm.Print_Area" localSheetId="7">'дод 8 Цільовий фонд'!$A$1:$H$23</definedName>
    <definedName name="_xlnm.Print_Area" localSheetId="8">'дод 9 ФОНС'!$A$1:$H$34</definedName>
    <definedName name="_xlnm.Print_Area" localSheetId="2">'дод № 3 видатки ГРК'!$A$1:$M$431</definedName>
    <definedName name="_xlnm.Print_Area" localSheetId="0">'дод №1 доходи'!$A$1:$K$83</definedName>
    <definedName name="_xlnm.Print_Area" localSheetId="1">'дод №2 джерела'!$A$1:$J$30</definedName>
    <definedName name="_xlnm.Print_Area" localSheetId="5">'дод №6 Програми'!$A$1:$O$114</definedName>
  </definedNames>
  <calcPr fullCalcOnLoad="1"/>
</workbook>
</file>

<file path=xl/sharedStrings.xml><?xml version="1.0" encoding="utf-8"?>
<sst xmlns="http://schemas.openxmlformats.org/spreadsheetml/2006/main" count="2274" uniqueCount="802">
  <si>
    <t>від                    2018 року</t>
  </si>
  <si>
    <t>Найменування головного розпорядника 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</si>
  <si>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r>
      <t>Дата і номер документа,яким затверджено місцеву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програму </t>
    </r>
  </si>
  <si>
    <t xml:space="preserve">Загальний фонд </t>
  </si>
  <si>
    <t>Найменування місцевої  програми</t>
  </si>
  <si>
    <t>Додаток 7</t>
  </si>
  <si>
    <t xml:space="preserve">Найменування  об'єкта  будівництва/вид будівельних робіт, у тому числі проектні роботи </t>
  </si>
  <si>
    <t>Забезпечення діяльності  палаців і будинків культури ,клубів,центрів дозвілля та інших клубних закладів</t>
  </si>
  <si>
    <t xml:space="preserve">Виконавчий комітет Южненської міської ради  Одеського району Одеської області </t>
  </si>
  <si>
    <t xml:space="preserve">Виконавчий комітет Южненської міської ради Одеського району Одеської області </t>
  </si>
  <si>
    <t>1000000</t>
  </si>
  <si>
    <t>1010000</t>
  </si>
  <si>
    <t>1010160</t>
  </si>
  <si>
    <t>Керівництво і управління у відповідній сфері у містах (місті Києві), селищах, селах,  територіальних громадах</t>
  </si>
  <si>
    <t xml:space="preserve">Управління освіти  Южненської міської ради Одеського району Одеської області </t>
  </si>
  <si>
    <t>0611021</t>
  </si>
  <si>
    <t>1021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</si>
  <si>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</si>
  <si>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</si>
  <si>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</si>
  <si>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</si>
  <si>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</si>
  <si>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0611141</t>
  </si>
  <si>
    <t>1141</t>
  </si>
  <si>
    <t>0611142</t>
  </si>
  <si>
    <t>1142</t>
  </si>
  <si>
    <t>Забезпечення діяльності інклюзиіно-ресурсних центрів</t>
  </si>
  <si>
    <t>0611151</t>
  </si>
  <si>
    <t>1151</t>
  </si>
  <si>
    <t xml:space="preserve">Забезпечення діяльності інклюзивно-ресурсних центрів за рахунок коштів місцевого бюджету 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</si>
  <si>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</si>
  <si>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</si>
  <si>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</si>
  <si>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</si>
  <si>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</si>
  <si>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</si>
  <si>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</si>
  <si>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</si>
  <si>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</si>
  <si>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</si>
  <si>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 xml:space="preserve">Управління соціальної політики Южненської міської ради Одеського району Одеської області </t>
  </si>
  <si>
    <t>Служба у справах дітей Южненської міської ради Одеського району  Одеської області</t>
  </si>
  <si>
    <t>Управління культури,спорту та молодіжної політики Южненської міської ради Одеського району  Одеської області</t>
  </si>
  <si>
    <t>1011080</t>
  </si>
  <si>
    <t>1080</t>
  </si>
  <si>
    <t>1014081</t>
  </si>
  <si>
    <t>4081</t>
  </si>
  <si>
    <t>Забезпечення діяльності інших закладів в галузі культури і мистецтва</t>
  </si>
  <si>
    <t>1014030</t>
  </si>
  <si>
    <t>1014040</t>
  </si>
  <si>
    <t>1014060</t>
  </si>
  <si>
    <t>1014082</t>
  </si>
  <si>
    <t>1015011</t>
  </si>
  <si>
    <t>1015031</t>
  </si>
  <si>
    <t>1015061</t>
  </si>
  <si>
    <t>1015062</t>
  </si>
  <si>
    <t>Управління житлово-комунального господарства Южненської міської ради Одеського району  Одеської області</t>
  </si>
  <si>
    <t>Управління капітального будівництва Южненської міської ради Одеського району  Одеської області</t>
  </si>
  <si>
    <t>Управління архітектури та містобудування Южненської міської ради Одеського району  Одеської області</t>
  </si>
  <si>
    <t>Управління економіки Южненської міської ради Одеського району  Одеської області</t>
  </si>
  <si>
    <t>Фонд комунального майна Южненської міської ради Одеського району  Одеської області</t>
  </si>
  <si>
    <t>Фінансове управління Южненської міської ради Одеського району  Одеської області</t>
  </si>
  <si>
    <t>3718710</t>
  </si>
  <si>
    <t>0133</t>
  </si>
  <si>
    <t xml:space="preserve">Резервний фонд місцевого бюджету </t>
  </si>
  <si>
    <t>3719110</t>
  </si>
  <si>
    <t>9110</t>
  </si>
  <si>
    <t>0217650</t>
  </si>
  <si>
    <t>7650</t>
  </si>
  <si>
    <t>Проведення експертної грошової оцінки земельної ділянки чи права на неї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</si>
  <si>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 у т.ч.:</t>
  </si>
  <si>
    <t>1517322</t>
  </si>
  <si>
    <t>7322</t>
  </si>
  <si>
    <t>Будівництво медичних установ та закладів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</si>
  <si>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</si>
  <si>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</si>
  <si>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</si>
  <si>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0200000</t>
  </si>
  <si>
    <t>0210000</t>
  </si>
  <si>
    <t>0210150</t>
  </si>
  <si>
    <t>0150</t>
  </si>
  <si>
    <t>0212010</t>
  </si>
  <si>
    <t>0218410</t>
  </si>
  <si>
    <t>Фінансова підтримка засобів масової інформації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</si>
  <si>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</si>
  <si>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</si>
  <si>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</si>
  <si>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</si>
  <si>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</si>
  <si>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</si>
  <si>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</si>
  <si>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</si>
  <si>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0611150</t>
  </si>
  <si>
    <t>1150</t>
  </si>
  <si>
    <t>0800000</t>
  </si>
  <si>
    <t>0810000</t>
  </si>
  <si>
    <t>0810160</t>
  </si>
  <si>
    <t>0900000</t>
  </si>
  <si>
    <t>0910000</t>
  </si>
  <si>
    <t>0910160</t>
  </si>
  <si>
    <t>1200000</t>
  </si>
  <si>
    <t>1210000</t>
  </si>
  <si>
    <t>1210160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</si>
  <si>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</si>
  <si>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</si>
  <si>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</si>
  <si>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</si>
  <si>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</si>
  <si>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1600000</t>
  </si>
  <si>
    <t>1610000</t>
  </si>
  <si>
    <t>1610160</t>
  </si>
  <si>
    <t>2700000</t>
  </si>
  <si>
    <t>2710000</t>
  </si>
  <si>
    <t>2710160</t>
  </si>
  <si>
    <t>7693</t>
  </si>
  <si>
    <t>3700000</t>
  </si>
  <si>
    <t>3710000</t>
  </si>
  <si>
    <t>3710160</t>
  </si>
  <si>
    <t>0218220</t>
  </si>
  <si>
    <t xml:space="preserve">Заходи та роботи з мобізаційної підготовки місцевого значення  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</si>
  <si>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</si>
  <si>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</si>
  <si>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</si>
  <si>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</si>
  <si>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3133</t>
  </si>
  <si>
    <t>4082</t>
  </si>
  <si>
    <t>Інші заходи в галузі культури і мистецтва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</si>
  <si>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</si>
  <si>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</si>
  <si>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</si>
  <si>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</si>
  <si>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</si>
  <si>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</si>
  <si>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0813242</t>
  </si>
  <si>
    <t>3242</t>
  </si>
  <si>
    <t>Інші заходи у сфері соціального захисту і соціального забезпечення</t>
  </si>
  <si>
    <t>0913112</t>
  </si>
  <si>
    <t>1218340</t>
  </si>
  <si>
    <t>1518340</t>
  </si>
  <si>
    <t>3100000</t>
  </si>
  <si>
    <t>3110000</t>
  </si>
  <si>
    <t>3117693</t>
  </si>
  <si>
    <t>Інші заходи пов"язані з економічною діяльністю</t>
  </si>
  <si>
    <t>Природоохоронні заходи за рахунок цільових фондів</t>
  </si>
  <si>
    <t>Забезпечення діяльності інших закладів у сфері освіти</t>
  </si>
  <si>
    <t>Соціальний захист та соціальне забезпечення</t>
  </si>
  <si>
    <t>4030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</si>
  <si>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</si>
  <si>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</si>
  <si>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</si>
  <si>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</si>
  <si>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</si>
  <si>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0813105</t>
  </si>
  <si>
    <t xml:space="preserve">Надання реабілітаційних послуг особам з інвалідністю та дітям з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</si>
  <si>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</si>
  <si>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</si>
  <si>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</si>
  <si>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Природоохоронні заходи за рахунок цільових фондів                                                                                                                                                                                                                                    </t>
  </si>
  <si>
    <t>1510160</t>
  </si>
  <si>
    <t>3110160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</si>
  <si>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</si>
  <si>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</si>
  <si>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</si>
  <si>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</si>
  <si>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</si>
  <si>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</si>
  <si>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</si>
  <si>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</si>
  <si>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</si>
  <si>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Офіційні трансферти</t>
  </si>
  <si>
    <t>Освітня субвенція з державного бюджету місцевим бюджетам</t>
  </si>
  <si>
    <t>Код</t>
  </si>
  <si>
    <t xml:space="preserve">  </t>
  </si>
  <si>
    <t>Внутрішнє фінансування</t>
  </si>
  <si>
    <t>Фінансування за рахунок  зміни залишків  коштів  бюджетів</t>
  </si>
  <si>
    <t>На початок періоду</t>
  </si>
  <si>
    <t>На кінець періоду</t>
  </si>
  <si>
    <t>Кошти,що передаються із загального фонду бюджету до бюджету розвитку (спеціального фонду)</t>
  </si>
  <si>
    <t>Фінансування за активними операціями</t>
  </si>
  <si>
    <t>Придбання обладнання і предметів довгострокового користування</t>
  </si>
  <si>
    <t xml:space="preserve"> до рішення Южненської міської ради</t>
  </si>
  <si>
    <t>№                 -VIІ</t>
  </si>
  <si>
    <t>0380</t>
  </si>
  <si>
    <t>3030</t>
  </si>
  <si>
    <t>3031</t>
  </si>
  <si>
    <t>видатки споживання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</si>
  <si>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</si>
  <si>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</si>
  <si>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</si>
  <si>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РАЗОМ</t>
  </si>
  <si>
    <t xml:space="preserve">    Загальний фонд</t>
  </si>
  <si>
    <t>Реверсна дотація</t>
  </si>
  <si>
    <t>0111</t>
  </si>
  <si>
    <t>0731</t>
  </si>
  <si>
    <t>0830</t>
  </si>
  <si>
    <t>0490</t>
  </si>
  <si>
    <t>0320</t>
  </si>
  <si>
    <t>0540</t>
  </si>
  <si>
    <t>0910</t>
  </si>
  <si>
    <t>0921</t>
  </si>
  <si>
    <t>0960</t>
  </si>
  <si>
    <t>0990</t>
  </si>
  <si>
    <t>1040</t>
  </si>
  <si>
    <t>0829</t>
  </si>
  <si>
    <t>0810</t>
  </si>
  <si>
    <t>1090</t>
  </si>
  <si>
    <t>1020</t>
  </si>
  <si>
    <t>1010</t>
  </si>
  <si>
    <t>1030</t>
  </si>
  <si>
    <t>1070</t>
  </si>
  <si>
    <t>0620</t>
  </si>
  <si>
    <t>0456</t>
  </si>
  <si>
    <t>0443</t>
  </si>
  <si>
    <t>0180</t>
  </si>
  <si>
    <t xml:space="preserve">Багатопрофільна стаціонарна медична допомога населенню </t>
  </si>
  <si>
    <t>Заходи державної політики з питань дітей та їх соціального захисту</t>
  </si>
  <si>
    <t xml:space="preserve">Проведення навчально-тренувальних зборів і змагань з олімпійських видів спорту </t>
  </si>
  <si>
    <t>Надання пільг окремим категоріям громадян з оплати послуг зв'язку</t>
  </si>
  <si>
    <t>2010</t>
  </si>
  <si>
    <t>4060</t>
  </si>
  <si>
    <t>5011</t>
  </si>
  <si>
    <t>1500000</t>
  </si>
  <si>
    <t>1510000</t>
  </si>
  <si>
    <t>3105</t>
  </si>
  <si>
    <t>3112</t>
  </si>
  <si>
    <t xml:space="preserve">Освіта </t>
  </si>
  <si>
    <t>1000</t>
  </si>
  <si>
    <t>1011000</t>
  </si>
  <si>
    <t>Культура і мистецтво</t>
  </si>
  <si>
    <t>Фізична культура і спорт</t>
  </si>
  <si>
    <t>1014000</t>
  </si>
  <si>
    <t>4000</t>
  </si>
  <si>
    <t>1015000</t>
  </si>
  <si>
    <t>5000</t>
  </si>
  <si>
    <t>Інші заходи та заклади молодіжної політики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</si>
  <si>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</si>
  <si>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</si>
  <si>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</si>
  <si>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</si>
  <si>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% виконання</t>
  </si>
  <si>
    <t>Спеціальний фонд</t>
  </si>
  <si>
    <t>7=6/5</t>
  </si>
  <si>
    <t>10=9/8</t>
  </si>
  <si>
    <t>13=12/11</t>
  </si>
  <si>
    <t xml:space="preserve"> видатки споживання</t>
  </si>
  <si>
    <t xml:space="preserve"> - оплата праці з нарахуваннями</t>
  </si>
  <si>
    <t xml:space="preserve"> - оплата комунальних послуг та енергоносіїв</t>
  </si>
  <si>
    <t xml:space="preserve"> видатки розвитку</t>
  </si>
  <si>
    <t xml:space="preserve"> - бюджет розвитку</t>
  </si>
  <si>
    <t>Загальний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</si>
  <si>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</si>
  <si>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</si>
  <si>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</si>
  <si>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</si>
  <si>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Внутрішні податки на товари і послуги</t>
  </si>
  <si>
    <t>Податок на майно </t>
  </si>
  <si>
    <t>х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</si>
  <si>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</si>
  <si>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</si>
  <si>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</si>
  <si>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діяльності, у т.ч.:</t>
  </si>
  <si>
    <t>Частина чистого прибутку (доходу) комунальних унітарних підприємств та їх об'єднань, що вилучається до бюджету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</si>
  <si>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</si>
  <si>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</si>
  <si>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</si>
  <si>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</si>
  <si>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Податок на прибуток підприємств</t>
  </si>
  <si>
    <t>Рентна плата та плата за використання інших природних ресурсів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</si>
  <si>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</si>
  <si>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</si>
  <si>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Субвенції  з місцевих бюджетів іншим місцевим бюджетам</t>
  </si>
  <si>
    <t>Освітня  субвенція з державного бюджету місцевим бюджетам</t>
  </si>
  <si>
    <t>0212111</t>
  </si>
  <si>
    <t>2111</t>
  </si>
  <si>
    <t>0726</t>
  </si>
  <si>
    <t>0217530</t>
  </si>
  <si>
    <t>7530</t>
  </si>
  <si>
    <t>0460</t>
  </si>
  <si>
    <t>3123</t>
  </si>
  <si>
    <t>1213210</t>
  </si>
  <si>
    <t>3210</t>
  </si>
  <si>
    <t>1050</t>
  </si>
  <si>
    <t>Організація та проведення громадських робіт</t>
  </si>
  <si>
    <t>7461</t>
  </si>
  <si>
    <t xml:space="preserve">Утримання та розвиток автомобільних доріг та дорожньоі інфраструктури за рахунок коштів місцевого бюджету </t>
  </si>
  <si>
    <t>0217680</t>
  </si>
  <si>
    <t>7680</t>
  </si>
  <si>
    <t>Членські внески до асоціацій органів місцевого самоврядування</t>
  </si>
  <si>
    <t>Заходи державної політики з питань сім'ї</t>
  </si>
  <si>
    <t xml:space="preserve">Субвенція з обласного бюджету 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</si>
  <si>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</si>
  <si>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</si>
  <si>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</si>
  <si>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</si>
  <si>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</si>
  <si>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</si>
  <si>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</si>
  <si>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</si>
  <si>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</si>
  <si>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Організація та проведення громадських робіт
</t>
  </si>
  <si>
    <t>1217461</t>
  </si>
  <si>
    <t>Первинна медична допомога населенню, що надається центрами первинної медичної (медико-санітарної) допомоги</t>
  </si>
  <si>
    <t>(грн)</t>
  </si>
  <si>
    <t>Код  Функціональної класифікації видатків та кредитування бюджету</t>
  </si>
  <si>
    <t>1</t>
  </si>
  <si>
    <t>2</t>
  </si>
  <si>
    <t>3</t>
  </si>
  <si>
    <t>4</t>
  </si>
  <si>
    <t>5</t>
  </si>
  <si>
    <t>Капітальні трансферти підприємствам (установам, організаціям)</t>
  </si>
  <si>
    <t>УСЬОГО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</si>
  <si>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</si>
  <si>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</si>
  <si>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</si>
  <si>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Зміни обсягів бюджетних коштів</t>
  </si>
  <si>
    <t>Усього</t>
  </si>
  <si>
    <t>у тому числі бюджет розвитку</t>
  </si>
  <si>
    <t xml:space="preserve">Найменування згідно з Класифікацією фінансування бюджету </t>
  </si>
  <si>
    <t>Додаток № 6</t>
  </si>
  <si>
    <t>2000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</si>
  <si>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</si>
  <si>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</si>
  <si>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</si>
  <si>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</si>
  <si>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</si>
  <si>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5031</t>
  </si>
  <si>
    <t>Утримання та навчально-тренувальна робота комунальних дитячо-юнацьких спортивних шкіл</t>
  </si>
  <si>
    <t>1216013</t>
  </si>
  <si>
    <t>0470</t>
  </si>
  <si>
    <t>0212000</t>
  </si>
  <si>
    <t>(код бюджету)</t>
  </si>
  <si>
    <t>( грн)</t>
  </si>
  <si>
    <t xml:space="preserve">Найменування згідно з Класифікацією доходів бюджету </t>
  </si>
  <si>
    <t>РАЗОМ ДОХОДІВ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</si>
  <si>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</si>
  <si>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</si>
  <si>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 ,найменування бюджетної програми   згідно зТтиповою програмною класифікацією видатків та кредитування місцевого бюджету</t>
  </si>
  <si>
    <t>Надання позашкільної освіти закладами позашкільної  освіти, заходи із позашкільної роботи з дітьми</t>
  </si>
  <si>
    <t xml:space="preserve">Надання спеціальної освіти мистецькими школами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</si>
  <si>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</si>
  <si>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>Інші субвенції з місцевого бюджету (пільгове медичне обслуговування громадян, які постраждали внаслідок Чорнобильської катастрофи)</t>
  </si>
  <si>
    <t>Інші субвенції з місцевого бюджету (видатки на поховання учасників бойових дій та осіб з інвалідністю внаслідок війни)</t>
  </si>
  <si>
    <t>Інші субвенції з місцевого бюджету (компенсаційні виплати особам з інвалідністю на бензин,ремонт,технічне обслуговування автомобілів, мотоколясок і на транспортне обслуговування)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</si>
  <si>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</si>
  <si>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>6</t>
  </si>
  <si>
    <t>7</t>
  </si>
  <si>
    <t xml:space="preserve">Управління праці та соціального захисту населення Южненської міської ради Одеського району Одеської області </t>
  </si>
  <si>
    <t xml:space="preserve">Управління житлово-комунального господарства Южненської міської ради Одеського району Одеської області </t>
  </si>
  <si>
    <t xml:space="preserve">Управління капітального будівництва Южненської міської ради Одеського району Одеської області </t>
  </si>
  <si>
    <t xml:space="preserve">Управління освіти Южненської міської ради Одеського району Одеської області </t>
  </si>
  <si>
    <t>Програма розвитку та підтримки первинної медико-санітарної допомоги Южненської міської територіальної громади  на 2021-2023 роки</t>
  </si>
  <si>
    <t>1013112</t>
  </si>
  <si>
    <t>1013123</t>
  </si>
  <si>
    <t>1013133</t>
  </si>
  <si>
    <t>Програма розвитку фізичної культури і спорту в Южненській міській територіальній  громаді на 2021-2023 роки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</si>
  <si>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</si>
  <si>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</si>
  <si>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                                                                                                                                   Найменування  бюджету - надавача міжбюджетного трансферту</t>
  </si>
  <si>
    <t>І. Трансферти до загального фонду бюджету</t>
  </si>
  <si>
    <t xml:space="preserve">Державний бюджет </t>
  </si>
  <si>
    <t>Субвенція з місцевого бюджету на здійснення переданих видатків у сфері освіти за рахунок коштів освітньої субвенції (інклюзивно-ресурсні центри)</t>
  </si>
  <si>
    <t>Обласний бюджет Одеської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</si>
  <si>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</si>
  <si>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</si>
  <si>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</si>
  <si>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</si>
  <si>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</si>
  <si>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</si>
  <si>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</si>
  <si>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</si>
  <si>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</si>
  <si>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 трансферту/ Найменування бюджету-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</si>
  <si>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</si>
  <si>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</si>
  <si>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15100000000</t>
  </si>
  <si>
    <t xml:space="preserve">                                                                                                                                                          (грн)</t>
  </si>
  <si>
    <t>Плата за встановлення земельного сервітуту</t>
  </si>
  <si>
    <t>Кошти від відчуження майна, що належить Автономній Республіці Крим та майна, що перебуває в комунальній власності  </t>
  </si>
  <si>
    <r>
      <t xml:space="preserve">          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</si>
  <si>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</t>
  </si>
  <si>
    <t xml:space="preserve"> (грн)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</si>
  <si>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</si>
  <si>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</si>
  <si>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1060</t>
  </si>
  <si>
    <t>Надання загальної середньої освіти закладами загальної середньої освіти</t>
  </si>
  <si>
    <t>0611061</t>
  </si>
  <si>
    <t>1061</t>
  </si>
  <si>
    <t>Забезпечення діяльності з виробництва, транспортування, постачання теплової енергії</t>
  </si>
  <si>
    <t>1516012</t>
  </si>
  <si>
    <t>6012</t>
  </si>
  <si>
    <t>1516013</t>
  </si>
  <si>
    <t>1516030</t>
  </si>
  <si>
    <t>1516081</t>
  </si>
  <si>
    <t>6081</t>
  </si>
  <si>
    <t>Будівництво житла для окремих категорій населення відповідно до законодавства</t>
  </si>
  <si>
    <t>0610</t>
  </si>
  <si>
    <t>1517321</t>
  </si>
  <si>
    <t>7321</t>
  </si>
  <si>
    <t>1517323</t>
  </si>
  <si>
    <t>7323</t>
  </si>
  <si>
    <t>1517324</t>
  </si>
  <si>
    <t>7324</t>
  </si>
  <si>
    <t>1517325</t>
  </si>
  <si>
    <t>7325</t>
  </si>
  <si>
    <t>1517330</t>
  </si>
  <si>
    <t>7330</t>
  </si>
  <si>
    <t>1517461</t>
  </si>
  <si>
    <t>Утримання та розвиток автомобільних доріг та дорожньої інфраструктури за рахунок коштів місцевого бюджету</t>
  </si>
  <si>
    <t>1517693</t>
  </si>
  <si>
    <t>Інші заходи, пов'язані з економічною діяльністю</t>
  </si>
  <si>
    <t>Рівень виконання робіт на початок бюджетного періоду,%</t>
  </si>
  <si>
    <t>8</t>
  </si>
  <si>
    <t>Будівництво освітніх установ та закладів</t>
  </si>
  <si>
    <t>Будівництво установ та закладів культури</t>
  </si>
  <si>
    <t>Будівництво  інших об'єктів комунальної власності</t>
  </si>
  <si>
    <t>Надходження коштів від відшкодування втрат сільськогосподарського і лісогосподарського виробництва  </t>
  </si>
  <si>
    <t>41053900</t>
  </si>
  <si>
    <t>Субвенція  з місцевого бюджету на виконання інвестиційних проектів</t>
  </si>
  <si>
    <t xml:space="preserve">                                                                                                                       </t>
  </si>
  <si>
    <t>8110</t>
  </si>
  <si>
    <t>0218110</t>
  </si>
  <si>
    <t xml:space="preserve"> Заходи із запобігання та ліквідації надзвичайних ситуацій та наслідків стихійного лиха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</si>
  <si>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</si>
  <si>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</si>
  <si>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</si>
  <si>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0816082</t>
  </si>
  <si>
    <t>6082</t>
  </si>
  <si>
    <t>Придбання житла для окремих категорій населення відповідно до законодавства</t>
  </si>
  <si>
    <t>Будівництво  установ та закладів соціальної сфери</t>
  </si>
  <si>
    <t>Будівництво  установ та закладів культури</t>
  </si>
  <si>
    <t>Будівництво  освітніх установ та закладів</t>
  </si>
  <si>
    <t xml:space="preserve">Будівництво  споруд, установ та закладів фізичної культури і спорту
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</si>
  <si>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</si>
  <si>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</si>
  <si>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0219800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</si>
  <si>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</si>
  <si>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</si>
  <si>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у т.ч.: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</si>
  <si>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освітними потребами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 )</t>
  </si>
  <si>
    <t>видатки розвитку</t>
  </si>
  <si>
    <t>0916083</t>
  </si>
  <si>
    <t>3240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</si>
  <si>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</si>
  <si>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Програма реформування і розвитку житлово-комунального господарства Южненської міської територіальної громади на 2020-2024 роки</t>
  </si>
  <si>
    <t>Обсяг видатків бюджету розвитку, які спрямовуються на будівництво об'єкта у бюджетному періоді, гривень</t>
  </si>
  <si>
    <t>Реконструкція благоустрою загальноміських територій з влаштуванням дитячого майданчику між житловими будинками по просп.Григорівського десанту,12 та просп.Григорівського десанту,14 м.Южного Одеської області</t>
  </si>
  <si>
    <t>Проектно-вишукувальні роботи "Реконструкція будівлі з прибудовою та надбудовою додаткових приміщень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 м. Южного Одеської області"</t>
  </si>
  <si>
    <t>Проектно-вишукувальні роботи "Капітальний ремонт частини будівлі та прибудинкової території за адресою: вул. Хіміків, 17, м.Южного Одеської області"</t>
  </si>
  <si>
    <t xml:space="preserve"> Субвенція з місцевого бюджету державному бюджету на виконання програм соціально-економічного розвитку регіонів</t>
  </si>
  <si>
    <t>Програма розвитку інфраструктури Южненської міської територіальної громади на 2020-2024 роки</t>
  </si>
  <si>
    <t>0611000</t>
  </si>
  <si>
    <t>Субвенція з державного бюджету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</si>
  <si>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</si>
  <si>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</si>
  <si>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41051700</t>
  </si>
  <si>
    <t>0218240</t>
  </si>
  <si>
    <t>Заходи та роботи з територіальної оборони</t>
  </si>
  <si>
    <t>Заходи із запобігання та ліквідації надзввичайних ситуацій та наслідків стихійного лиха</t>
  </si>
  <si>
    <t>1511010</t>
  </si>
  <si>
    <t>1511021</t>
  </si>
  <si>
    <t>1512010</t>
  </si>
  <si>
    <t>1514060</t>
  </si>
  <si>
    <t>Багатопрофільна стаціонарна медична допомога населенню</t>
  </si>
  <si>
    <t>Забезпечення діяльності палаців i будинків культури, клубів, центрів дозвілля та iнших клубних закладів</t>
  </si>
  <si>
    <t>Програма сприяння оборонній і мобілізаційній готовності Южненської міської територіальної громади на 2022-2024 роки</t>
  </si>
  <si>
    <t>Міська програма підтримки аудіовізуальних засобів масової інформації (КОМУНАЛЬНЕ ПІДПРИЄМСТВО ЮЖНЕНСЬКА МІСЬКА СТУДІЯ ТЕЛЕБАЧЕННЯ "МИГ"), засновником яких є Южненська міська рада, на 2021-2023 роки</t>
  </si>
  <si>
    <t>Програма розвитку освіти Южненської міської територіальної громади  на 2022-2024 роки</t>
  </si>
  <si>
    <t>Програма розвитку освіти Южненської міської територіальної громади на 2022-2024 роки</t>
  </si>
  <si>
    <t>Програма оздоровлення та відпочинку дітей Южненської міської територіальної громади на період 2022-2024 роки</t>
  </si>
  <si>
    <t>Програма надання пільг на оплату послуг зв"язку,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2021-2023 роки</t>
  </si>
  <si>
    <t>Цільова соціальна програма Молодь Южненської міської територіальної громади на 2022-2024 роки</t>
  </si>
  <si>
    <t>Програма соціального захисту окремих категорій населення Южненської міської територіальної громади на 2021-2023 роки</t>
  </si>
  <si>
    <t>Програма  плану дій щодо реалізації  Конвенції ООН  про права дитини на період до 2023 року Южненської міської територіальної громади</t>
  </si>
  <si>
    <t>Програма розвитку культури в Южненській міській територіальній  громаді на 2022-2024 роки</t>
  </si>
  <si>
    <t>8340</t>
  </si>
  <si>
    <t xml:space="preserve">Загальна вартість робіт, гривень </t>
  </si>
  <si>
    <t xml:space="preserve">Видатки на проведення експертної грошової оцінки земельних ділянок, що підлягають продажу </t>
  </si>
  <si>
    <t>Забезпечення діяльності палаців і будинків культури, клубів, центрів дозвілля та інших клубних закладів</t>
  </si>
  <si>
    <t>Реконструкція благоустрою загальноміських територій з влаштуванням дитячого майданчику на території Приморського парку м. Южного Одеської області</t>
  </si>
  <si>
    <t xml:space="preserve">                                                                                                               </t>
  </si>
  <si>
    <t>Затверджено на 2023  рік з урахуванням внесених змін</t>
  </si>
  <si>
    <t>Інші заходи у сфері зв`язку, телекомунікації та інформатики</t>
  </si>
  <si>
    <t>0218230</t>
  </si>
  <si>
    <t>8230</t>
  </si>
  <si>
    <t>Інші заходи громадського порядку та безпеки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</si>
  <si>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</si>
  <si>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 освітньої субвенції</t>
  </si>
  <si>
    <t>Надання загальної середньої освіти за рахунок коштів місцевого бюджету</t>
  </si>
  <si>
    <t>1015041</t>
  </si>
  <si>
    <t>5041</t>
  </si>
  <si>
    <t>Утримання та фінансова підтримка спортивних споруд</t>
  </si>
  <si>
    <t>Заходи із запобігання та ліквідації надзвичайних ситуацій та наслідків стихійного лиха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</si>
  <si>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</si>
  <si>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</si>
  <si>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</si>
  <si>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0618110</t>
  </si>
  <si>
    <t>1217640</t>
  </si>
  <si>
    <t>7640</t>
  </si>
  <si>
    <t>Заходи з енергозбереження</t>
  </si>
  <si>
    <t>3110180</t>
  </si>
  <si>
    <t>Інша діяльність у сфері державного управління</t>
  </si>
  <si>
    <t>Затверджено на 2023  рік з урахув. змін</t>
  </si>
  <si>
    <t>Программа підтримки органу самоорганізації населення в місті Южному на 2023-2025 роки</t>
  </si>
  <si>
    <t>Програма місцевих стимулів для працівників Комунального некомерційного підприємства"Южненська міська лікарня" Южненської міської ради на 2023-2025 роки</t>
  </si>
  <si>
    <t xml:space="preserve"> Комплексна цільова програма "Електронна громада" на 2021-2023 роки</t>
  </si>
  <si>
    <t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</t>
  </si>
  <si>
    <t>Програма забезпечення діяльності Южненського комунального підприємства "Муніципальна варта" на 2022-2024 роки</t>
  </si>
  <si>
    <t xml:space="preserve">Програма розвитку цивільного захисту, техногенної та пожежної безпеки на території Южненської  міської територіальної громади на 2022-2026 роки </t>
  </si>
  <si>
    <t>8220</t>
  </si>
  <si>
    <t>Заходи та роботи з мобілізаційної підготовки місцевого значення</t>
  </si>
  <si>
    <t>8240</t>
  </si>
  <si>
    <t xml:space="preserve"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</t>
  </si>
  <si>
    <t>8410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</si>
  <si>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</si>
  <si>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підвищення ефективності діяльності підрозділів Одеського прикордонного загону на 2022-2024 роки </t>
  </si>
  <si>
    <t>Програма зміцнення законності, безпеки та порядку на території Южненської міської територіальної громади Одеського району Одеської області на 2022-2024 роки</t>
  </si>
  <si>
    <t>Додаток  1</t>
  </si>
  <si>
    <t>Затверджено  на 2023 рік                             з  урахуванням внесених змін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</si>
  <si>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</si>
  <si>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</si>
  <si>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</si>
  <si>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</si>
  <si>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</si>
  <si>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</si>
  <si>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</si>
  <si>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Плата за землю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</si>
  <si>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</si>
  <si>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</si>
  <si>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</si>
  <si>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</si>
  <si>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18030000</t>
  </si>
  <si>
    <t>Туристичний збір </t>
  </si>
  <si>
    <t>18050000</t>
  </si>
  <si>
    <t>Єдиний податок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</si>
  <si>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</si>
  <si>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</si>
  <si>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Дотації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</si>
  <si>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</si>
  <si>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Секретар Южненської міської ради</t>
  </si>
  <si>
    <t>Інші субвенції  з місцевого бюджету</t>
  </si>
  <si>
    <t xml:space="preserve">Районий бюджет Одеського району </t>
  </si>
  <si>
    <t>99000000000</t>
  </si>
  <si>
    <t>Державний бюджет</t>
  </si>
  <si>
    <t/>
  </si>
  <si>
    <t>Надання пільг окремим категоріям громадян з оплати послуг зв`язку</t>
  </si>
  <si>
    <t>Служба у справах дітей Южненської міської ради Одеського району Одеської області</t>
  </si>
  <si>
    <t>0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</si>
  <si>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</si>
  <si>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інклюзивно-ресурсних центрів за рахунок коштів місцевого бюджету</t>
  </si>
  <si>
    <t>Програма розвитку цивільного захисту, техногенної та пожежної безпеки на території Южненської  міської територіальної громади на 2022-2026 роки</t>
  </si>
  <si>
    <t>Управління культури, спорту та молодіжної політики Южненської міської ради Одеського району Одеської області</t>
  </si>
  <si>
    <t>Надання спеціалізованої освіти мистецькими школами</t>
  </si>
  <si>
    <t>Проведення навчально-тренувальних зборів і змагань з олімпійських видів спорту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</si>
  <si>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</si>
  <si>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житлово-комунального господарства Южненської міської ради Одеського району Одеської області</t>
  </si>
  <si>
    <t>Програма надання фінансової підтримки об`єднанням співвласників багатоквартирних будинків Южненської міської територіальної громади-учасникам Програми підтримки енергомодернізації багатоквартирних будинків "Енергодім" на 2022-2025 роки"</t>
  </si>
  <si>
    <t>Управління капітального будівництва Южненської міської ради Одеського району Одеської області</t>
  </si>
  <si>
    <t xml:space="preserve">Програма розвитку інфраструктури Южненської міської територіальної громади на 2020-2024 роки  </t>
  </si>
  <si>
    <t>Будівництво інших об`єктів комунальної власності</t>
  </si>
  <si>
    <t>Обсяг видатків бюджету розвитку, які спрямовані на будівництво об'єкта на початок бюджетного періоду, гривень</t>
  </si>
  <si>
    <t>9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</si>
  <si>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</si>
  <si>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трансферти органам державного управління інших рівнів</t>
  </si>
  <si>
    <t>Управління освіти Южненської міської ради Одеського районого Одеської області</t>
  </si>
  <si>
    <t>(на погашення кредиторської заборгованості  станом на 01.01.23 р.)</t>
  </si>
  <si>
    <t xml:space="preserve">2021-2023 роки </t>
  </si>
  <si>
    <t>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області, у т.ч.:</t>
  </si>
  <si>
    <t>коригування проектно-вишукувальної документації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</si>
  <si>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області, в т.ч.:</t>
  </si>
  <si>
    <t xml:space="preserve">2022-2023 роки </t>
  </si>
  <si>
    <t>проектно-вишукувальні роботи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</si>
  <si>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області, у т.ч.: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</si>
  <si>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</si>
  <si>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Капітальний ремонт котельні селищного клубу розташованого за адресою: вул. Театральна, 4, смт Нові Білярі, Одеського району, Одеської області, в т.ч.:</t>
  </si>
  <si>
    <t>проектні роботи</t>
  </si>
  <si>
    <t>Реконструкція внутрішньоквартального проїзду від проспекту Миру до проспекту Григорівського десанту м. Южного Одеської області, в т.ч.:</t>
  </si>
  <si>
    <t>Капітальний ремонт твердого покриття (пішохідна доріжка) вздовж житлових будинків по просп. Миру, 15,17,25 м. Южного Одеської області, в т.ч.:</t>
  </si>
  <si>
    <t>Реконструкція системи газопостачання в Сичавському будинку культури Одеського району Одеської області, за адресою: с.Сичавка, вул.Цветаєва 2А, в т.ч.:</t>
  </si>
  <si>
    <t>Реконструкція нежитлових приміщень № 2-7, № 9-13 та № 17-39 в житлові, які розташовані на першому поверсі гуртожитку  для розміщення внутрішньо переміщених (евакуйованих) осіб за адресою: Одеська область, Одеський район, м. Южне, вул. Новобілярська, 26-Б</t>
  </si>
  <si>
    <t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 2, в т.ч.:</t>
  </si>
  <si>
    <t>Реконструкція проїжджої частини дороги за ПК "Дружба" м.Южного Одеської області в т.ч.:</t>
  </si>
  <si>
    <t>Капітальний ремонт автоматичної системи протипожежного захисту в будівлі комунальної власності по вул. Новобілярській, буд. 26-Б, м.Южного Одеської області</t>
  </si>
  <si>
    <t xml:space="preserve">2020-2023 роки </t>
  </si>
  <si>
    <t>Фонд комунального майна Южненської міської ради Одеського району Одеської області</t>
  </si>
  <si>
    <t>Виготовлення проектів землеустрою щодо відведення земельних ділянок для продажу їх оренди на земельних торгах</t>
  </si>
  <si>
    <t>Найменування  заходу</t>
  </si>
  <si>
    <t>Управління житлово-комунального господарства                                Южненської міської ради Одеського району Одеської області</t>
  </si>
  <si>
    <t>Озеленення території Южненської міської територіальної громади   у т.ч.</t>
  </si>
  <si>
    <t xml:space="preserve">Придбання пластикових сміттєприймальних контейнерів, об'ємом 240 л (5 шт)                                         </t>
  </si>
  <si>
    <t xml:space="preserve">Придбання пластикових сміттєприймальних контейнерів, об"ємом 1,1 м³ (5 шт)                                         </t>
  </si>
  <si>
    <t xml:space="preserve">Придбання інформаційних щитів (20  шт)                                         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</si>
  <si>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</si>
  <si>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</si>
  <si>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</si>
  <si>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місцевих бюджетів</t>
  </si>
  <si>
    <t xml:space="preserve">  Перелік заходів</t>
  </si>
  <si>
    <t>Виконавчий комітет Южненської міської ради Одеського району Одеської області</t>
  </si>
  <si>
    <t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(матеріально-технічне забезпечення підрозділів територіальної оборони)</t>
  </si>
  <si>
    <t>ВСЬОГО</t>
  </si>
  <si>
    <t>3118311</t>
  </si>
  <si>
    <t>0511</t>
  </si>
  <si>
    <t>Охорона та раціональне використання природних ресурсів</t>
  </si>
  <si>
    <t>Виготовлення технічної документації з нормативної грошової оцінки земельних ділянок в межах території Южненської міської територіальної громади (крім м.Южне,смт Нові Білярі) Одеського району Одеської області</t>
  </si>
  <si>
    <t>Додаток 9</t>
  </si>
  <si>
    <t>Перелік  доріг  комунальної власності , їх місцезнаходження</t>
  </si>
  <si>
    <t>Управління житлово-комунального господарства   Южненської міської ради Одеського району Одеської області</t>
  </si>
  <si>
    <t>Поточний ремонт вул. Кооперативної с. Сичавка Одеського району  Одеської області</t>
  </si>
  <si>
    <t>Поточний ремонт вул. Філатова с. Сичавка Одеського району  Одеської області</t>
  </si>
  <si>
    <t>Поточний ремонт вул. Цвєтаєва  с. Сичавка Одеського району Одеської області</t>
  </si>
  <si>
    <t>Поточний ремонт вул. Шевченка с. Сичавка Одеського району  Одеської області</t>
  </si>
  <si>
    <t>Поточний ремонт вул. Лиманної смт Нові Білярі  Одеського району  Одеської області</t>
  </si>
  <si>
    <t>Поточний ремонт вул. Північної смт Нові Білярі  Одеського району  Одеської області</t>
  </si>
  <si>
    <t>Поточний ремонт вул. Степової смт Нові Білярі  Одеського району  Одеської області</t>
  </si>
  <si>
    <t>Поточний ремонт вул. Першотравневої смт Нові Білярі  Одеського району  Одеської області</t>
  </si>
  <si>
    <t>Поточний ремонт вул. Шахтної смт Нові Білярі  Одеського району  Одеської області</t>
  </si>
  <si>
    <t>Поточний ремонт вул. Центральної смт Нові Білярі  Одеського району  Одеської області</t>
  </si>
  <si>
    <t>Поточний ремонт вул. Одеської  смт Нові Білярі  Одеського району  Одеської області</t>
  </si>
  <si>
    <t>Поточний ремонт вул. Жовтневої смт Нові Білярі  Одеського району  Одеської області</t>
  </si>
  <si>
    <t xml:space="preserve">Поточний ремонт вул. Новобілярської м. Южного Одеської області </t>
  </si>
  <si>
    <t>Поточний ремонт вул. Приморської  ( від просп. Григорівського десанту до вул. Іванова)  м. Южного Одеської області</t>
  </si>
  <si>
    <t>Поточний ремонт вул. Комунальної м. Южного Одеської області</t>
  </si>
  <si>
    <t>Поточний ремонт проїзду від вул. Хіміків до вул. Геннадія Савельєва  м. Южного Одеського району Одеської області</t>
  </si>
  <si>
    <t>Поточний ремонт просп. Григорівського десанту м. Южного Одеської області</t>
  </si>
  <si>
    <t>Поточний ремонт  вул. Т.Г. Шевченка  м. Южного Одеської області</t>
  </si>
  <si>
    <t>Поточний ремонт дороги від вул. Хіміків до вул. Геннадія Савельєва (Торгова) м. Южного Одеської області</t>
  </si>
  <si>
    <t>Поточний ремонт вул. Геннадія Савельєва (Торгова) м. Южного Одеської області</t>
  </si>
  <si>
    <t>Поточний ремонт  вул. Хіміків м. Южного Одеської області</t>
  </si>
  <si>
    <t>Поточний ремонт  вул. Іванова м. Южного Одеської  області</t>
  </si>
  <si>
    <t>Додаток 10</t>
  </si>
  <si>
    <t>Поточний ремонт в'їзду на автостанцію та виїзду м.Южного Одеської області</t>
  </si>
  <si>
    <t xml:space="preserve">Придбання урн вуличних об'ємом 30 л        (5 шт)                                         </t>
  </si>
  <si>
    <t>Затверджено на 2023  рік з урахув. Змін</t>
  </si>
  <si>
    <t>Затверджено на 2023  рік з урахуванням змін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</si>
  <si>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</si>
  <si>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Виконання окремих заходів з реалізації соціального проекту "Активні парки - локації здорової України"</t>
  </si>
  <si>
    <t>1015049</t>
  </si>
  <si>
    <t>5049</t>
  </si>
  <si>
    <t>8311</t>
  </si>
  <si>
    <t xml:space="preserve">Повинно бути </t>
  </si>
  <si>
    <t xml:space="preserve">Різниця </t>
  </si>
  <si>
    <t>Рознесено</t>
  </si>
  <si>
    <t xml:space="preserve">    -видатки розвитку</t>
  </si>
  <si>
    <t>Программа щодо визначення, заохочення та влаштування памяті громадян, яким присвоєно звання "Почесний громодянин Южненської міської територіальної громади" та нагороджених почесною відзнакою "За заслуги перед Южненською міською територіальною громадою" на 2023-2025 роки"</t>
  </si>
  <si>
    <t>Загальна тривалість будівництва       ( рік початку і закінчення)</t>
  </si>
  <si>
    <t>Рівень  готовності об'єкта на кінець бюджетного періоду, %</t>
  </si>
  <si>
    <t>Капітальний ремонт ділянки теплових мереж від ЦТП №29 до вводу у житлові будинки по просп. Григорівського десанту,26,28,30/16, вул. Хіміків,18,будівель по просп. Григорівського десанту,26а та 24а м.Южного Одеської області,в т.ч.:</t>
  </si>
  <si>
    <t>2020,2023 роки</t>
  </si>
  <si>
    <t>коригування проектної документації</t>
  </si>
  <si>
    <t>Проектні роботи "Нове будівництво мереж зливової каналізації з відновленням благоустрою біля будівлі за адресою: Одеська область, Одеський район, м.Южне, вул. Приморська, 19-Б"</t>
  </si>
  <si>
    <t>2023 рік</t>
  </si>
  <si>
    <t>Проектні роботи: "Капітальний ремонт частини приміщень нежитлової будівлі , яка розташована за адресою: Одеська область, Одеський район, м. Южне, проспект Григорівського десанту, 25"</t>
  </si>
  <si>
    <t>Додаток 6</t>
  </si>
  <si>
    <t>41057700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</si>
  <si>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</si>
  <si>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1019770</t>
  </si>
  <si>
    <t>Транспортний податок з фізичних осіб</t>
  </si>
  <si>
    <t>Додаток 8</t>
  </si>
  <si>
    <t>0219770</t>
  </si>
  <si>
    <t>3118110</t>
  </si>
  <si>
    <t xml:space="preserve"> -видатки розвитку</t>
  </si>
  <si>
    <t>0813221</t>
  </si>
  <si>
    <t>0813222</t>
  </si>
  <si>
    <t>Грошова компенсація за належні для отримання жилі приміщення для сімей осіб, визначених пунктами 2 – 5 частини першої статті 10-1 Закону України `Про статус ветеранів війни, гарантії їх соціального захисту`, для осіб з інвалідністю I – II групи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</si>
  <si>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</t>
  </si>
  <si>
    <t>1216012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</si>
  <si>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</si>
  <si>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</si>
  <si>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</si>
  <si>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3221</t>
  </si>
  <si>
    <t>3222</t>
  </si>
  <si>
    <t>Програма підтримки та розвитку вторинної медичної допомоги Южненської міської територіальної громади на  період 2023-2025 роки</t>
  </si>
  <si>
    <t xml:space="preserve">Програма створення та використання матеріальних резервів для запобігання і  ліквідаціі наслідків надзвичайних ситуацій на території Южненської міської територіальної громади  на 2023-2025 роки.
</t>
  </si>
  <si>
    <t>Програма протидії злочинності та посилення публічної безпеки на території Южненської  міської територіальної громади Одеського району Одеської області на 2021-2023 роки</t>
  </si>
  <si>
    <t>Програма надання пільг на оплату послуг зв"язку,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2021-2024 роки</t>
  </si>
  <si>
    <t>Рішення ЮМР від 18.06.2020 року № 1760-VII з внесеними змінами від 13.07.2023 року  № 1405 -VIIІ шляхом викладення у новій редакції</t>
  </si>
  <si>
    <t>'Будівництво  медичних установ та закладів</t>
  </si>
  <si>
    <t>Управління архітектури та містобудування Южненської міської ради Одеського району Одеської області</t>
  </si>
  <si>
    <t>Програма створення та розвитку містобудівного кадастру Южненської міської територіальної громади Одеського району Одеської області на 2021-2024 роки</t>
  </si>
  <si>
    <t>Управління економіки Южненської міської ради Одеського району Одеської області</t>
  </si>
  <si>
    <t>Надання бюджетних позичок суб'єктам господарювання</t>
  </si>
  <si>
    <t>Програма економічного і соціального розвитку Южненської  міської територіальної громади на 2023 рік</t>
  </si>
  <si>
    <t>збільшення у 11 разів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</si>
  <si>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</si>
  <si>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</si>
  <si>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41050600</t>
  </si>
  <si>
    <t>11</t>
  </si>
  <si>
    <t>12</t>
  </si>
  <si>
    <t>Управління соціальної політики Южненської міської ради Одеського району Одеської області</t>
  </si>
  <si>
    <t>Керівництво і управління у відповідній сфері у містах (місті Києві), селищах, селах, територіальних громадах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</si>
  <si>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</si>
  <si>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Капітальні трансферти населенню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</si>
  <si>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</si>
  <si>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Придбання обладнання і предметів довгострокового користування (придбання насосів рециркуляції водогрійних котлів для котельні м.Южного - 2 од.)</t>
  </si>
  <si>
    <t>Капітальні трансферти органам державного управління інших рівнів (Капітальний ремонт з теплоізоляції огороджувальних конструкцій та внутрішніх інженерних систем багатоквартирного будинку за адресою: №26 по проспекту Миру, м.Южне, Одеської області (на умовах співфінансування  з місцевого бюджету у розмірі 10%))</t>
  </si>
  <si>
    <t xml:space="preserve">Коригування проектної документації "Капітальний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області" </t>
  </si>
  <si>
    <t>Проектні роботи: "Капітальний ремонт частини підвального приміщення закладу охорони здоров'я з влаштуванням найпростішого укриття, що розміщується за адресою: Одеська область, Одеський район, м. Южне, вул. Будівельників, 19"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</si>
  <si>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 Южне, пл.Перемоги, 1, у т.ч.:</t>
  </si>
  <si>
    <t xml:space="preserve"> проектні роботи</t>
  </si>
  <si>
    <t>Капітальний ремонт ділянки теплових мереж від ТК-17 до ЦТП №24 м. Южного Одеської області</t>
  </si>
  <si>
    <t>2019-2023 роки</t>
  </si>
  <si>
    <t>Капітальний ремонт внутрішньої системи теплопостачання у підвальному приміщенні будівлі комунальної власності по вул. Будівельників, буд. 7, м. Южного Одеського району Одеської області, у т.ч.:</t>
  </si>
  <si>
    <t>Коригування проекту "Реконструкція водопровідного колектору від ВНС до вул. Хіміків м. Южного Одеської області"</t>
  </si>
  <si>
    <t>'Організація благоустрою населених пунктів</t>
  </si>
  <si>
    <t xml:space="preserve">Проєктно-вишукувальні роботи " Будівництво водного пандусу для осіб з обмеженими фізичними можливостями на території пляжної зони м.Южного Одеської області" </t>
  </si>
  <si>
    <t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адресою:Одеська область, Одеський район, м. Южне, вул. Хіміків, 1, у т.ч.:</t>
  </si>
  <si>
    <t>Капітальний ремонт асфальтобетонного покриття дороги по вул. Центральній від села Кошари у напрямку села Любопіль в межах Южненської міської територіальної громади Одеського району Одеської області, у т.ч:</t>
  </si>
  <si>
    <t>Розроблення Комплексного плану просторового розвитку території Южненської міської територіальної громади</t>
  </si>
  <si>
    <t>КРЕДИТУВАННЯ</t>
  </si>
  <si>
    <t>місцевого бюджету у 2023 році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</si>
  <si>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</si>
  <si>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</si>
  <si>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</si>
  <si>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разом</t>
  </si>
  <si>
    <t>усього</t>
  </si>
  <si>
    <t>Бюджетні позички суб'єктам господарювання та їх повернення</t>
  </si>
  <si>
    <t>Додаток 11</t>
  </si>
  <si>
    <t xml:space="preserve">Затверджено  на 2023 рік   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</si>
  <si>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</si>
  <si>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</si>
  <si>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</si>
  <si>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9770</t>
  </si>
  <si>
    <t>2719770</t>
  </si>
  <si>
    <t>0217660</t>
  </si>
  <si>
    <t>1272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</si>
  <si>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</si>
  <si>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</si>
  <si>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0618340</t>
  </si>
  <si>
    <t>Виконання по розподілу видатків бюджету Южненської міської  територіальної громади за 2023 рік</t>
  </si>
  <si>
    <t>Виконано за 2023 рік</t>
  </si>
  <si>
    <t>Виконано за       2023 рік</t>
  </si>
  <si>
    <t>Виконано за             2023 рік</t>
  </si>
  <si>
    <t>Виконано за            2023 рік</t>
  </si>
  <si>
    <t xml:space="preserve">  Перелік заходів,  видатки по яких здійснювались за 2023 рік за рахунок Цільового фонду для виконання заходів та робіт з територіальної оборони Южненської міської територіальної громади </t>
  </si>
  <si>
    <t>Перелік природоохоронніх заходів, видатки по яких здійснювались за 2023 рік</t>
  </si>
  <si>
    <t xml:space="preserve">Видатки на забезпечення належного збирання та утілізації ламп розжарювання </t>
  </si>
  <si>
    <t>14175</t>
  </si>
  <si>
    <t xml:space="preserve">  Перелік заходів,  видатки по яких   здійснювались за 2023 рік  за рахунок коштів що надійшли у порядку відшкодування  втрат сільскогосподарського виробництва</t>
  </si>
  <si>
    <t xml:space="preserve">  Перелік доріг комунальної власності,  поточний  ремонт по яких   здійснювався  за 2023 рік</t>
  </si>
  <si>
    <t>Виконано за               2023 рік</t>
  </si>
  <si>
    <t>Виконання показників міжбюджетних трансфертів бюджету  Южненської міської територіальної громади за 2023 рік</t>
  </si>
  <si>
    <t xml:space="preserve">Фінансування об'єктів, видатки по яких здійснювались у 2023 році за рахунок коштів  бюджету розвитку </t>
  </si>
  <si>
    <t>Проведення експертної грошової оцінки земельної ділянки (кадастровий номер 5111700000:02:006:0256), яка підлягає продажу на земельних торгах у формі аукціону</t>
  </si>
  <si>
    <t>Проектні роботи: "Капітальний ремонт частини  підвального приміщення з влаштуванням споруд подвійного призначення з властивостями найпростішого  укриття блоку № 3, що планується використовувати для укриття учасників освітнього процесу Ліцею № 1 Южненської міської ради Одеського району Одеської області за адресою: просп. Миру, будинок 19-А, м .Южне, Одеського району, Одеської області"</t>
  </si>
  <si>
    <t>Проектні роботи: "Капітальний ремонт покрівлі будівлі АБК і РММ на котельні за адресою: аул. Старомиколаївське шосе, 8 м. Южного Одеського району Одеської області"</t>
  </si>
  <si>
    <t xml:space="preserve">Проектні роботи «Нове будівництво колумбарію на території Южненського кладовища, за адресою: 65481, Одеська область, Одеський район, Южненська територіальна громада, м.Южне, Южненське кладовище </t>
  </si>
  <si>
    <t>Коригування проектно-вишукувальної документації "Капітальний ремонт проїжджої частини вул. Приморської від вул. Будівельників до просп. Григорівського десанту м. Южного Одеської області"</t>
  </si>
  <si>
    <t>Виконання   місцевих  програм, які фінансувались   за рахунок коштів  бюджету Южненської міської територіальної громади за 2023 рік</t>
  </si>
  <si>
    <t>Виконано за  2023 рік</t>
  </si>
  <si>
    <t>Рішення ЮМР від 01.12.2022 року № 1130-VIIІ з внесеними змінами та доповненнями від  14.12.2023 року № 1599-VIIІ</t>
  </si>
  <si>
    <t>Рішення ЮМР від 25.07.2019 року №1438-VII з внесеними змінами  від  14.12.2023  року № 1571-VIII, шляхом викладення у новій редакції</t>
  </si>
  <si>
    <t>Рішення ЮМР від 22.07.2021 року № 470-VІІІ з внесеними змінами  від 14.12.2023 року № 1560-VIIІ, шляхом викладення у новій редакції</t>
  </si>
  <si>
    <t xml:space="preserve"> Виконання доходів бюджету Южненської міської територіальної громади за 2023 рік</t>
  </si>
  <si>
    <t>Виконано
за 2023 рік</t>
  </si>
  <si>
    <t>збільшення у 72,3 рази</t>
  </si>
  <si>
    <t>збільшення у 8,6 разів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</si>
  <si>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</si>
  <si>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Охорона здоров'я</t>
  </si>
  <si>
    <t>Ігор ЧУГУННИКОВ</t>
  </si>
  <si>
    <t xml:space="preserve">Рішення ЮМР від  04.03.2022 року  № 948-VIIІ з внесеними змінами від  23.08.2023 року №  1438 -VIIІ шляхом викладення у новій редакції </t>
  </si>
  <si>
    <t>Рішення ЮМР від 07.12.2022 року  №1177-VIIІ з внесеними змінами від   14.12.2023 року   № 1602 -VIII шляхом викладення у новій редакції</t>
  </si>
  <si>
    <t>Рішення ЮМР від 28.10.2022 року №1092-VIIІ з внесеними змінами від  23.08.2023 року   № 1435-VIII шляхом викладення у новій редакції</t>
  </si>
  <si>
    <t xml:space="preserve">Рішення ЮМР від 28.10.2022 року № 1091 -VIIІ </t>
  </si>
  <si>
    <t>Рішення ЮМР від 22.12.2020 року № 58 -VIIІ з внесеними змінами від 07.03.2023 року   № 1229-VIIІ шляхом викладення у новій редакції</t>
  </si>
  <si>
    <t>Рішення ЮМР від 22.07.2021 року № 479-VIIІ з внесеними змінами від 14.12.2023 року № 1564-VIIІ шляхом викладення у новій редакції</t>
  </si>
  <si>
    <t>Рішення ЮМР від 23.12.2021 року  №  900-VIIІ з внесеними змінами від 26.10.2023 року № 1510-VIIІ шляхом викладення у новій редакції</t>
  </si>
  <si>
    <t>Рішення ЮМР від 28.10.2022 року  №  1121-VIIІ з внесеними змінами від  14.12.2023 року № 1565-VIIІ шляхом викладення у новій редакції</t>
  </si>
  <si>
    <t xml:space="preserve">Рішення ЮМР від 08.03.2022 року № 953-VIІІ з внесеними змінами  від 14.12.2023 року № 1568-VIII шляхом викладення  у новій редакції  </t>
  </si>
  <si>
    <t>Рішення ЮМР від 22.07.2021 року № 480-VIІІ з внесеними змінами від 04.05.2023 року № 1325-VIII  шляхом викладення  у новій редакції</t>
  </si>
  <si>
    <t xml:space="preserve">Рішення ЮМР від 22.12.2020 року № 64-VIIІ з внесеними змінами   від  14.12.2023 року № 1566-VIIІ шляхом викладення у новій редакції </t>
  </si>
  <si>
    <t xml:space="preserve">Рішення ЮМР від 22.09.2022  року  № 1078-VIIІ з внесеними змінами від 23.08.2023 року № 1439 -VIIІ шляхом викладення у новій редакції      </t>
  </si>
  <si>
    <t>Рішення ЮМР від 30.07.2021 року № 510-VIIІ з внесеними змінами  від 18.05.2023 року № 1386-VIIІ, шляхом викладення у новій редакції</t>
  </si>
  <si>
    <t xml:space="preserve">Рішення ЮМР від  01.12.2022 року № 1170-VIIІ </t>
  </si>
  <si>
    <t xml:space="preserve">Рішення ЮМР від  04.03.2022 року  № 948-VIIІ з внесеними змінами від  23.08.2023 року №  1438-VIIІ шляхом викладення у новій редакції </t>
  </si>
  <si>
    <t>Рішення ЮМР від 22.07.2021 року № 476-VІІІ з внесеними змінами від 23.12.2021 року  № 903-VIIІ шляхом викладення у новій редакції</t>
  </si>
  <si>
    <t>Рішення ЮМР від 23.12.2021 року  №  900-VIIІ з внесеними змінами від  26.10.2023 року № 1510-VIIІ шляхом викладення у новій редакції</t>
  </si>
  <si>
    <t>Екологічна програма заходів з охорони навколишнього природного середовища Южненської міської територіальної громади на 2021-2023 роки</t>
  </si>
  <si>
    <t>Рішення ЮМР від 20.08.2020 року № 1853-VІI з внесеними змінами від 26.10.2023 року  № 1519-VIIІ шляхом викладення у новій редакції</t>
  </si>
  <si>
    <t xml:space="preserve">Рішення ЮМР від 07.03.2023 року № 1299-VIIІ  з внесеними змінами  від 26.10.2023 року   № 1508-VIIІ  шляхом викладення у новій редакції </t>
  </si>
  <si>
    <t xml:space="preserve">Рішення ЮМР від 18.06.2020 року № 1758-VII з внесеними змінами  від  26.10.2023 року  № 1504-VIIІ  шляхом викладення у новій редакції </t>
  </si>
  <si>
    <t>Рішення ЮМР від 18.06.2020 року № 1760-VII з внесеними змінами від 13.07.2023 року  № 1405-VIIІ шляхом викладення у новій редакції</t>
  </si>
  <si>
    <t>Рішення ЮМР від 22.12.2020 року № 49-VIIІ</t>
  </si>
  <si>
    <t xml:space="preserve">Рішення ЮМР від 22.07.2021 року № 474-VІІІ з внесеним змінами від  09.03.2023 року № 1306-VІІІ шляхом викладення у новій редакції        </t>
  </si>
  <si>
    <t>Рішення ЮМР від 22.07.2021 року № 473-VІІІ з внесеними змінами від 26.10.2023 року № 1502-VІІІ шляхом викладення у новій редакції</t>
  </si>
  <si>
    <t>Рішення ЮМР від 22.12.2020 року № 42-VIІI з внесеними змінами  від 26.10.2023 року  № 1499-VIІI шляхом викладення у новій редакції</t>
  </si>
  <si>
    <t>Рішення ЮМР від 25.07.2019 року № 1438-VII з внесеними змінами  від  14.12.2023  року № 1571-VIII, шляхом викладення у новій редакції</t>
  </si>
  <si>
    <t>Програма енергоефективності житлово-комунального господарства та бюджетній сфері Южненської міської територіальної громади на період з 2021 по 2024 роки</t>
  </si>
  <si>
    <t>Рішення Южненської міської ради від 20.08.2020 року № 1828-VII з внесеними змінами від 14.12.2023року  № 1572-VIIІ шляхом викладення у новій редакції</t>
  </si>
  <si>
    <t>Програма з локалізації та ліквідації амброзії полинолистої на територій Южненської міської територіальної громади на  2020-2024 роки</t>
  </si>
  <si>
    <t>Рішення ЮМР від 18.06.2020 року № 1771-VIІ  з внесеними змінами від 14.12.2023 року  № 1578-VIIІ шляхом викладення у новій редакції</t>
  </si>
  <si>
    <t>Рішення ЮМР від 21.10.2021 року № 706-VIIІ з внесеними змінами  від  18.05.2023  року № 1391-VIII, шляхом викладення у новій редакції</t>
  </si>
  <si>
    <t>Рішення ЮМР від 20.08.2020 року № 1853-VІI з внесеними змінами від 26.10.2023 року № 1519-VIIІ шляхом викладення у новій редакції</t>
  </si>
  <si>
    <t>Рішення Южненської міської ради від 19.09.2019 року № 1529-VII з внесеними змінами від 14.12.2023 року  № 1576-VIIІ шляхом викладення у новій редакції</t>
  </si>
  <si>
    <t>Рішення Южненської міської ради  від 29.04.2021 року № 360-VIIІ з внесеними змінами  від 27.07.2023  року № 1422-VIII, шляхом викладення у новій редакції</t>
  </si>
  <si>
    <t>Поточний ремонт вул.Центральної мікрорайону індивідуальної забудови (МІЗ) м. Южного Одеської області</t>
  </si>
  <si>
    <t xml:space="preserve">                          Фінансування   бюджету Южненської  міської територіальної громади за 2023 рік </t>
  </si>
  <si>
    <t>Додаток 2</t>
  </si>
  <si>
    <t>Додаток 3</t>
  </si>
  <si>
    <t>Додаток 4</t>
  </si>
  <si>
    <t>Додаток 5</t>
  </si>
  <si>
    <t xml:space="preserve">до  рішення Южненської міської ради </t>
  </si>
  <si>
    <t>від 29.03.2024 року</t>
  </si>
  <si>
    <t xml:space="preserve"> № 1720-VIII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</si>
</sst>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.00&quot;₴&quot;_-;\-* #,##0.00&quot;₴&quot;_-;_-* &quot;-&quot;??&quot;₴&quot;_-;_-@_-"/>
    <numFmt numFmtId="188" formatCode="_-* #,##0_₴_-;\-* #,##0_₴_-;_-* &quot;-&quot;_₴_-;_-@_-"/>
    <numFmt numFmtId="189" formatCode="_-* #,##0.00_₴_-;\-* #,##0.00_₴_-;_-* &quot;-&quot;??_₴_-;_-@_-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.000"/>
    <numFmt numFmtId="196" formatCode="#,##0.0"/>
    <numFmt numFmtId="197" formatCode="#,##0_ ;\-#,##0\ "/>
    <numFmt numFmtId="198" formatCode="#,##0.000"/>
    <numFmt numFmtId="199" formatCode="#,##0.0000"/>
    <numFmt numFmtId="200" formatCode="0.0%"/>
    <numFmt numFmtId="201" formatCode="_-* #,##0_р_._-;\-* #,##0_р_._-;_-* &quot;-&quot;??_р_._-;_-@_-"/>
    <numFmt numFmtId="202" formatCode="#,##0_₴"/>
    <numFmt numFmtId="203" formatCode="_-* #,##0\ _г_р_н_._-;\-* #,##0\ _г_р_н_._-;_-* &quot;-&quot;??\ _г_р_н_._-;_-@_-"/>
    <numFmt numFmtId="204" formatCode="#,##0_р_."/>
    <numFmt numFmtId="205" formatCode="#,##0.00_р_."/>
    <numFmt numFmtId="206" formatCode="0.000%"/>
    <numFmt numFmtId="207" formatCode="0.0000%"/>
    <numFmt numFmtId="208" formatCode="_-* #,##0.00\ _F_B_-;\-* #,##0.00\ _F_B_-;_-* &quot;-&quot;??\ _F_B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_-* #,##0.0\ _г_р_н_._-;\-* #,##0.0\ _г_р_н_._-;_-* &quot;-&quot;??\ _г_р_н_._-;_-@_-"/>
    <numFmt numFmtId="214" formatCode="_-* #,##0.0_р_._-;\-* #,##0.0_р_._-;_-* &quot;-&quot;??_р_._-;_-@_-"/>
    <numFmt numFmtId="215" formatCode="[$-FC19]d\ mmmm\ yyyy\ &quot;г.&quot;"/>
    <numFmt numFmtId="216" formatCode="[$]dddd\,\ d\ mmmm\ yyyy\ &quot;г&quot;\."/>
    <numFmt numFmtId="217" formatCode="#,##0.0_ ;\-#,##0.0\ "/>
    <numFmt numFmtId="218" formatCode="#,##0.000_ ;\-#,##0.000\ "/>
    <numFmt numFmtId="219" formatCode="#,##0.00_ ;\-#,##0.00\ "/>
    <numFmt numFmtId="220" formatCode="#,##0.00000"/>
    <numFmt numFmtId="221" formatCode="_-* #,##0.000\ _г_р_н_._-;\-* #,##0.000\ _г_р_н_._-;_-* &quot;-&quot;??\ _г_р_н_._-;_-@_-"/>
    <numFmt numFmtId="222" formatCode="#,##0;\-#,##0;#,&quot;-&quot;"/>
    <numFmt numFmtId="223" formatCode="#,##0_ ;[Red]\-#,##0\ "/>
    <numFmt numFmtId="224" formatCode="#,##0.0;\-#,##0.0;#.0,&quot;-&quot;"/>
    <numFmt numFmtId="225" formatCode="#,##0.00;\-#,##0.00;#.00,&quot;-&quot;"/>
  </numFmts>
  <fonts count="1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Arial Cyr"/>
      <family val="2"/>
    </font>
    <font>
      <b/>
      <i/>
      <sz val="10"/>
      <name val="Arial Cyr"/>
      <family val="0"/>
    </font>
    <font>
      <i/>
      <sz val="14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2"/>
      <color indexed="10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0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u val="single"/>
      <sz val="12"/>
      <color indexed="8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8"/>
      <name val="Times New Roman"/>
      <family val="1"/>
    </font>
    <font>
      <i/>
      <sz val="13"/>
      <name val="Times New Roman"/>
      <family val="1"/>
    </font>
    <font>
      <sz val="14"/>
      <color indexed="8"/>
      <name val="Times New Roman"/>
      <family val="1"/>
    </font>
    <font>
      <i/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sz val="13.5"/>
      <name val="Arial"/>
      <family val="2"/>
    </font>
    <font>
      <b/>
      <i/>
      <sz val="13.5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1.5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0"/>
      <color indexed="63"/>
      <name val="Times New Roman"/>
      <family val="1"/>
    </font>
    <font>
      <b/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i/>
      <sz val="12"/>
      <color rgb="FF333333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sz val="11.5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i/>
      <sz val="16"/>
      <color theme="1"/>
      <name val="Calibri"/>
      <family val="2"/>
    </font>
    <font>
      <sz val="10"/>
      <color rgb="FF333333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3.5"/>
      <color rgb="FF000000"/>
      <name val="Times New Roman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0" fontId="101" fillId="26" borderId="2" applyNumberFormat="0" applyAlignment="0" applyProtection="0"/>
    <xf numFmtId="0" fontId="102" fillId="26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7" borderId="7" applyNumberFormat="0" applyAlignment="0" applyProtection="0"/>
    <xf numFmtId="0" fontId="108" fillId="0" borderId="0" applyNumberFormat="0" applyFill="0" applyBorder="0" applyAlignment="0" applyProtection="0"/>
    <xf numFmtId="0" fontId="109" fillId="28" borderId="0" applyNumberFormat="0" applyBorder="0" applyAlignment="0" applyProtection="0"/>
    <xf numFmtId="0" fontId="110" fillId="0" borderId="0">
      <alignment/>
      <protection/>
    </xf>
    <xf numFmtId="0" fontId="2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5" fillId="31" borderId="0" applyNumberFormat="0" applyBorder="0" applyAlignment="0" applyProtection="0"/>
  </cellStyleXfs>
  <cellXfs count="2037">
    <xf numFmtId="0" fontId="0" fillId="0" borderId="0" xfId="0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194" fontId="11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/>
    </xf>
    <xf numFmtId="0" fontId="0" fillId="32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194" fontId="5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94" fontId="1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94" fontId="5" fillId="0" borderId="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0" fontId="0" fillId="0" borderId="0" xfId="0" applyFont="1" applyFill="1" applyAlignment="1">
      <alignment vertical="top"/>
    </xf>
    <xf numFmtId="194" fontId="4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8" fillId="0" borderId="0" xfId="0" applyFont="1" applyFill="1" applyAlignment="1">
      <alignment/>
    </xf>
    <xf numFmtId="194" fontId="8" fillId="0" borderId="0" xfId="0" applyNumberFormat="1" applyFont="1" applyFill="1" applyBorder="1" applyAlignment="1">
      <alignment/>
    </xf>
    <xf numFmtId="0" fontId="18" fillId="4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196" fontId="11" fillId="0" borderId="0" xfId="0" applyNumberFormat="1" applyFont="1" applyFill="1" applyBorder="1" applyAlignment="1">
      <alignment horizontal="right" vertical="center"/>
    </xf>
    <xf numFmtId="194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3" fontId="19" fillId="0" borderId="0" xfId="0" applyNumberFormat="1" applyFont="1" applyAlignment="1">
      <alignment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top"/>
    </xf>
    <xf numFmtId="0" fontId="26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25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9" fillId="0" borderId="26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9" fontId="9" fillId="0" borderId="0" xfId="58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/>
    </xf>
    <xf numFmtId="49" fontId="11" fillId="0" borderId="13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3" fontId="26" fillId="0" borderId="23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26" fillId="0" borderId="19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26" fillId="33" borderId="10" xfId="0" applyNumberFormat="1" applyFont="1" applyFill="1" applyBorder="1" applyAlignment="1">
      <alignment horizontal="right" vertical="top"/>
    </xf>
    <xf numFmtId="3" fontId="26" fillId="33" borderId="26" xfId="0" applyNumberFormat="1" applyFont="1" applyFill="1" applyBorder="1" applyAlignment="1">
      <alignment horizontal="right" vertical="center"/>
    </xf>
    <xf numFmtId="3" fontId="9" fillId="33" borderId="26" xfId="0" applyNumberFormat="1" applyFont="1" applyFill="1" applyBorder="1" applyAlignment="1">
      <alignment horizontal="right" vertical="center"/>
    </xf>
    <xf numFmtId="49" fontId="26" fillId="0" borderId="15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31" xfId="0" applyFont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top" wrapText="1"/>
    </xf>
    <xf numFmtId="49" fontId="9" fillId="0" borderId="3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3" fontId="33" fillId="0" borderId="37" xfId="0" applyNumberFormat="1" applyFont="1" applyFill="1" applyBorder="1" applyAlignment="1">
      <alignment horizontal="right" vertical="center"/>
    </xf>
    <xf numFmtId="3" fontId="33" fillId="0" borderId="25" xfId="0" applyNumberFormat="1" applyFont="1" applyFill="1" applyBorder="1" applyAlignment="1">
      <alignment horizontal="right" vertical="center"/>
    </xf>
    <xf numFmtId="3" fontId="33" fillId="0" borderId="27" xfId="0" applyNumberFormat="1" applyFont="1" applyFill="1" applyBorder="1" applyAlignment="1">
      <alignment horizontal="right" vertical="center"/>
    </xf>
    <xf numFmtId="3" fontId="33" fillId="0" borderId="38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horizontal="right" vertical="center"/>
    </xf>
    <xf numFmtId="3" fontId="17" fillId="0" borderId="22" xfId="0" applyNumberFormat="1" applyFont="1" applyFill="1" applyBorder="1" applyAlignment="1">
      <alignment horizontal="right" vertical="center"/>
    </xf>
    <xf numFmtId="194" fontId="17" fillId="0" borderId="26" xfId="0" applyNumberFormat="1" applyFont="1" applyFill="1" applyBorder="1" applyAlignment="1">
      <alignment horizontal="right" vertical="center"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196" fontId="32" fillId="0" borderId="39" xfId="0" applyNumberFormat="1" applyFont="1" applyFill="1" applyBorder="1" applyAlignment="1">
      <alignment horizontal="right" vertical="center"/>
    </xf>
    <xf numFmtId="3" fontId="32" fillId="0" borderId="17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3" fontId="33" fillId="0" borderId="40" xfId="0" applyNumberFormat="1" applyFont="1" applyFill="1" applyBorder="1" applyAlignment="1">
      <alignment horizontal="right" vertical="center"/>
    </xf>
    <xf numFmtId="3" fontId="33" fillId="0" borderId="10" xfId="0" applyNumberFormat="1" applyFont="1" applyFill="1" applyBorder="1" applyAlignment="1">
      <alignment horizontal="right" vertical="center"/>
    </xf>
    <xf numFmtId="194" fontId="33" fillId="0" borderId="26" xfId="0" applyNumberFormat="1" applyFont="1" applyFill="1" applyBorder="1" applyAlignment="1">
      <alignment horizontal="right" vertical="center"/>
    </xf>
    <xf numFmtId="3" fontId="33" fillId="0" borderId="20" xfId="0" applyNumberFormat="1" applyFont="1" applyFill="1" applyBorder="1" applyAlignment="1">
      <alignment horizontal="right" vertical="center"/>
    </xf>
    <xf numFmtId="3" fontId="33" fillId="0" borderId="41" xfId="0" applyNumberFormat="1" applyFont="1" applyFill="1" applyBorder="1" applyAlignment="1">
      <alignment horizontal="right" vertical="center"/>
    </xf>
    <xf numFmtId="196" fontId="33" fillId="0" borderId="39" xfId="0" applyNumberFormat="1" applyFont="1" applyFill="1" applyBorder="1" applyAlignment="1">
      <alignment horizontal="right" vertical="center"/>
    </xf>
    <xf numFmtId="3" fontId="33" fillId="0" borderId="28" xfId="0" applyNumberFormat="1" applyFont="1" applyFill="1" applyBorder="1" applyAlignment="1">
      <alignment horizontal="right" vertical="center"/>
    </xf>
    <xf numFmtId="196" fontId="17" fillId="0" borderId="26" xfId="0" applyNumberFormat="1" applyFont="1" applyFill="1" applyBorder="1" applyAlignment="1">
      <alignment horizontal="right" vertical="center"/>
    </xf>
    <xf numFmtId="3" fontId="17" fillId="0" borderId="28" xfId="0" applyNumberFormat="1" applyFont="1" applyFill="1" applyBorder="1" applyAlignment="1">
      <alignment horizontal="right" vertical="center"/>
    </xf>
    <xf numFmtId="3" fontId="33" fillId="0" borderId="17" xfId="0" applyNumberFormat="1" applyFont="1" applyFill="1" applyBorder="1" applyAlignment="1">
      <alignment horizontal="right" vertical="center"/>
    </xf>
    <xf numFmtId="3" fontId="33" fillId="0" borderId="23" xfId="0" applyNumberFormat="1" applyFont="1" applyFill="1" applyBorder="1" applyAlignment="1">
      <alignment horizontal="right" vertical="center"/>
    </xf>
    <xf numFmtId="196" fontId="33" fillId="0" borderId="26" xfId="0" applyNumberFormat="1" applyFont="1" applyFill="1" applyBorder="1" applyAlignment="1">
      <alignment horizontal="right" vertical="center"/>
    </xf>
    <xf numFmtId="3" fontId="17" fillId="0" borderId="23" xfId="0" applyNumberFormat="1" applyFont="1" applyFill="1" applyBorder="1" applyAlignment="1">
      <alignment horizontal="right" vertical="center"/>
    </xf>
    <xf numFmtId="3" fontId="33" fillId="0" borderId="17" xfId="0" applyNumberFormat="1" applyFont="1" applyFill="1" applyBorder="1" applyAlignment="1">
      <alignment horizontal="right" vertical="center" wrapText="1"/>
    </xf>
    <xf numFmtId="3" fontId="17" fillId="0" borderId="17" xfId="0" applyNumberFormat="1" applyFont="1" applyFill="1" applyBorder="1" applyAlignment="1">
      <alignment horizontal="right" vertical="center" wrapText="1"/>
    </xf>
    <xf numFmtId="3" fontId="17" fillId="0" borderId="23" xfId="0" applyNumberFormat="1" applyFont="1" applyFill="1" applyBorder="1" applyAlignment="1">
      <alignment horizontal="right" vertical="center" wrapText="1"/>
    </xf>
    <xf numFmtId="0" fontId="32" fillId="0" borderId="11" xfId="0" applyFont="1" applyFill="1" applyBorder="1" applyAlignment="1">
      <alignment horizontal="center" vertical="center"/>
    </xf>
    <xf numFmtId="3" fontId="32" fillId="0" borderId="12" xfId="0" applyNumberFormat="1" applyFont="1" applyFill="1" applyBorder="1" applyAlignment="1">
      <alignment horizontal="right" vertical="center"/>
    </xf>
    <xf numFmtId="3" fontId="32" fillId="0" borderId="13" xfId="0" applyNumberFormat="1" applyFont="1" applyFill="1" applyBorder="1" applyAlignment="1">
      <alignment horizontal="right" vertical="center"/>
    </xf>
    <xf numFmtId="194" fontId="32" fillId="0" borderId="14" xfId="0" applyNumberFormat="1" applyFont="1" applyFill="1" applyBorder="1" applyAlignment="1">
      <alignment horizontal="right" vertical="center"/>
    </xf>
    <xf numFmtId="196" fontId="32" fillId="0" borderId="14" xfId="0" applyNumberFormat="1" applyFont="1" applyFill="1" applyBorder="1" applyAlignment="1">
      <alignment horizontal="right" vertical="center"/>
    </xf>
    <xf numFmtId="3" fontId="32" fillId="0" borderId="15" xfId="0" applyNumberFormat="1" applyFont="1" applyFill="1" applyBorder="1" applyAlignment="1">
      <alignment horizontal="right" vertical="center"/>
    </xf>
    <xf numFmtId="196" fontId="33" fillId="0" borderId="42" xfId="0" applyNumberFormat="1" applyFont="1" applyFill="1" applyBorder="1" applyAlignment="1">
      <alignment horizontal="right" vertical="center"/>
    </xf>
    <xf numFmtId="3" fontId="33" fillId="0" borderId="24" xfId="0" applyNumberFormat="1" applyFont="1" applyFill="1" applyBorder="1" applyAlignment="1">
      <alignment horizontal="right" vertical="center"/>
    </xf>
    <xf numFmtId="3" fontId="17" fillId="0" borderId="34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34" xfId="0" applyNumberFormat="1" applyFont="1" applyFill="1" applyBorder="1" applyAlignment="1">
      <alignment horizontal="right" vertical="center"/>
    </xf>
    <xf numFmtId="196" fontId="17" fillId="0" borderId="26" xfId="0" applyNumberFormat="1" applyFont="1" applyFill="1" applyBorder="1" applyAlignment="1">
      <alignment horizontal="right" vertical="center" wrapText="1"/>
    </xf>
    <xf numFmtId="3" fontId="17" fillId="0" borderId="25" xfId="0" applyNumberFormat="1" applyFont="1" applyFill="1" applyBorder="1" applyAlignment="1">
      <alignment horizontal="right" vertical="center"/>
    </xf>
    <xf numFmtId="3" fontId="32" fillId="0" borderId="25" xfId="0" applyNumberFormat="1" applyFont="1" applyFill="1" applyBorder="1" applyAlignment="1">
      <alignment horizontal="right" vertical="center"/>
    </xf>
    <xf numFmtId="194" fontId="17" fillId="0" borderId="42" xfId="0" applyNumberFormat="1" applyFont="1" applyFill="1" applyBorder="1" applyAlignment="1">
      <alignment horizontal="right" vertical="center"/>
    </xf>
    <xf numFmtId="3" fontId="33" fillId="0" borderId="36" xfId="0" applyNumberFormat="1" applyFont="1" applyFill="1" applyBorder="1" applyAlignment="1">
      <alignment horizontal="right" vertical="center" wrapText="1"/>
    </xf>
    <xf numFmtId="194" fontId="33" fillId="0" borderId="42" xfId="0" applyNumberFormat="1" applyFont="1" applyFill="1" applyBorder="1" applyAlignment="1">
      <alignment horizontal="right" vertical="center"/>
    </xf>
    <xf numFmtId="3" fontId="32" fillId="0" borderId="24" xfId="0" applyNumberFormat="1" applyFont="1" applyFill="1" applyBorder="1" applyAlignment="1">
      <alignment horizontal="right" vertical="center"/>
    </xf>
    <xf numFmtId="196" fontId="17" fillId="0" borderId="42" xfId="0" applyNumberFormat="1" applyFont="1" applyFill="1" applyBorder="1" applyAlignment="1">
      <alignment horizontal="right" vertical="center"/>
    </xf>
    <xf numFmtId="194" fontId="17" fillId="0" borderId="26" xfId="0" applyNumberFormat="1" applyFont="1" applyFill="1" applyBorder="1" applyAlignment="1">
      <alignment horizontal="right" vertical="center" wrapText="1"/>
    </xf>
    <xf numFmtId="3" fontId="32" fillId="0" borderId="20" xfId="0" applyNumberFormat="1" applyFont="1" applyFill="1" applyBorder="1" applyAlignment="1">
      <alignment horizontal="right" vertical="center"/>
    </xf>
    <xf numFmtId="3" fontId="32" fillId="0" borderId="28" xfId="0" applyNumberFormat="1" applyFont="1" applyFill="1" applyBorder="1" applyAlignment="1">
      <alignment horizontal="right" vertical="center"/>
    </xf>
    <xf numFmtId="194" fontId="32" fillId="0" borderId="14" xfId="0" applyNumberFormat="1" applyFont="1" applyFill="1" applyBorder="1" applyAlignment="1">
      <alignment horizontal="right" vertical="center" wrapText="1"/>
    </xf>
    <xf numFmtId="196" fontId="32" fillId="0" borderId="14" xfId="0" applyNumberFormat="1" applyFont="1" applyFill="1" applyBorder="1" applyAlignment="1">
      <alignment horizontal="right" vertical="center" wrapText="1"/>
    </xf>
    <xf numFmtId="3" fontId="33" fillId="0" borderId="30" xfId="0" applyNumberFormat="1" applyFont="1" applyFill="1" applyBorder="1" applyAlignment="1">
      <alignment horizontal="right" vertical="center"/>
    </xf>
    <xf numFmtId="3" fontId="33" fillId="0" borderId="34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3" fontId="33" fillId="0" borderId="22" xfId="0" applyNumberFormat="1" applyFont="1" applyFill="1" applyBorder="1" applyAlignment="1">
      <alignment horizontal="right" vertical="center"/>
    </xf>
    <xf numFmtId="194" fontId="33" fillId="0" borderId="42" xfId="0" applyNumberFormat="1" applyFont="1" applyFill="1" applyBorder="1" applyAlignment="1">
      <alignment horizontal="right" vertical="center" wrapText="1"/>
    </xf>
    <xf numFmtId="196" fontId="33" fillId="0" borderId="42" xfId="0" applyNumberFormat="1" applyFont="1" applyFill="1" applyBorder="1" applyAlignment="1">
      <alignment horizontal="right" vertical="center" wrapText="1"/>
    </xf>
    <xf numFmtId="49" fontId="9" fillId="0" borderId="43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 wrapText="1"/>
    </xf>
    <xf numFmtId="49" fontId="9" fillId="0" borderId="0" xfId="0" applyNumberFormat="1" applyFont="1" applyAlignment="1">
      <alignment/>
    </xf>
    <xf numFmtId="0" fontId="22" fillId="0" borderId="26" xfId="0" applyFont="1" applyBorder="1" applyAlignment="1">
      <alignment horizontal="center" vertical="center" wrapText="1"/>
    </xf>
    <xf numFmtId="3" fontId="26" fillId="0" borderId="26" xfId="0" applyNumberFormat="1" applyFont="1" applyBorder="1" applyAlignment="1">
      <alignment horizontal="right" vertical="center"/>
    </xf>
    <xf numFmtId="0" fontId="25" fillId="0" borderId="43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/>
    </xf>
    <xf numFmtId="3" fontId="26" fillId="0" borderId="44" xfId="0" applyNumberFormat="1" applyFont="1" applyBorder="1" applyAlignment="1">
      <alignment horizontal="right" vertical="center"/>
    </xf>
    <xf numFmtId="3" fontId="26" fillId="0" borderId="46" xfId="0" applyNumberFormat="1" applyFont="1" applyBorder="1" applyAlignment="1">
      <alignment horizontal="right" vertical="center"/>
    </xf>
    <xf numFmtId="194" fontId="33" fillId="0" borderId="47" xfId="0" applyNumberFormat="1" applyFont="1" applyFill="1" applyBorder="1" applyAlignment="1">
      <alignment horizontal="right" vertical="center" wrapText="1"/>
    </xf>
    <xf numFmtId="194" fontId="33" fillId="0" borderId="26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196" fontId="17" fillId="0" borderId="18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49" fontId="9" fillId="0" borderId="35" xfId="0" applyNumberFormat="1" applyFont="1" applyFill="1" applyBorder="1" applyAlignment="1">
      <alignment/>
    </xf>
    <xf numFmtId="0" fontId="26" fillId="0" borderId="32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50" xfId="0" applyFont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30" fillId="33" borderId="13" xfId="0" applyFont="1" applyFill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/>
    </xf>
    <xf numFmtId="0" fontId="30" fillId="33" borderId="13" xfId="0" applyFont="1" applyFill="1" applyBorder="1" applyAlignment="1">
      <alignment horizontal="right" vertical="center" wrapText="1"/>
    </xf>
    <xf numFmtId="49" fontId="29" fillId="0" borderId="17" xfId="0" applyNumberFormat="1" applyFont="1" applyBorder="1" applyAlignment="1">
      <alignment horizontal="center" vertical="center"/>
    </xf>
    <xf numFmtId="49" fontId="30" fillId="33" borderId="13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3" fontId="30" fillId="33" borderId="1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1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3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9" fillId="0" borderId="53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vertical="center" wrapText="1"/>
    </xf>
    <xf numFmtId="3" fontId="9" fillId="0" borderId="17" xfId="0" applyNumberFormat="1" applyFont="1" applyBorder="1" applyAlignment="1">
      <alignment horizontal="right" vertical="center"/>
    </xf>
    <xf numFmtId="3" fontId="26" fillId="0" borderId="17" xfId="0" applyNumberFormat="1" applyFont="1" applyBorder="1" applyAlignment="1">
      <alignment horizontal="right" vertical="center"/>
    </xf>
    <xf numFmtId="3" fontId="26" fillId="0" borderId="43" xfId="0" applyNumberFormat="1" applyFont="1" applyBorder="1" applyAlignment="1">
      <alignment horizontal="right" vertical="center"/>
    </xf>
    <xf numFmtId="3" fontId="26" fillId="0" borderId="17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26" xfId="0" applyNumberFormat="1" applyFont="1" applyBorder="1" applyAlignment="1">
      <alignment horizontal="right" vertical="center" wrapText="1"/>
    </xf>
    <xf numFmtId="3" fontId="9" fillId="33" borderId="17" xfId="0" applyNumberFormat="1" applyFont="1" applyFill="1" applyBorder="1" applyAlignment="1">
      <alignment horizontal="right" vertical="center"/>
    </xf>
    <xf numFmtId="3" fontId="26" fillId="33" borderId="17" xfId="0" applyNumberFormat="1" applyFont="1" applyFill="1" applyBorder="1" applyAlignment="1">
      <alignment horizontal="right"/>
    </xf>
    <xf numFmtId="3" fontId="26" fillId="33" borderId="17" xfId="0" applyNumberFormat="1" applyFont="1" applyFill="1" applyBorder="1" applyAlignment="1">
      <alignment horizontal="right" vertical="center" wrapText="1"/>
    </xf>
    <xf numFmtId="3" fontId="26" fillId="33" borderId="17" xfId="0" applyNumberFormat="1" applyFont="1" applyFill="1" applyBorder="1" applyAlignment="1">
      <alignment horizontal="right" vertical="top"/>
    </xf>
    <xf numFmtId="0" fontId="26" fillId="0" borderId="2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3" fontId="19" fillId="33" borderId="17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9" fillId="0" borderId="5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vertical="center" wrapText="1"/>
    </xf>
    <xf numFmtId="49" fontId="9" fillId="0" borderId="55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26" fillId="0" borderId="3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97" fontId="9" fillId="0" borderId="0" xfId="43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6" fillId="0" borderId="1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44" xfId="0" applyFont="1" applyBorder="1" applyAlignment="1">
      <alignment wrapText="1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34" borderId="5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3" fontId="26" fillId="0" borderId="18" xfId="0" applyNumberFormat="1" applyFont="1" applyBorder="1" applyAlignment="1">
      <alignment wrapText="1"/>
    </xf>
    <xf numFmtId="3" fontId="9" fillId="0" borderId="18" xfId="0" applyNumberFormat="1" applyFont="1" applyBorder="1" applyAlignment="1">
      <alignment wrapText="1"/>
    </xf>
    <xf numFmtId="3" fontId="26" fillId="0" borderId="26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wrapText="1"/>
    </xf>
    <xf numFmtId="0" fontId="19" fillId="0" borderId="25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42" fillId="33" borderId="13" xfId="0" applyNumberFormat="1" applyFont="1" applyFill="1" applyBorder="1" applyAlignment="1">
      <alignment horizontal="center" vertical="center" wrapText="1"/>
    </xf>
    <xf numFmtId="3" fontId="17" fillId="0" borderId="36" xfId="0" applyNumberFormat="1" applyFont="1" applyFill="1" applyBorder="1" applyAlignment="1">
      <alignment horizontal="right" vertical="center"/>
    </xf>
    <xf numFmtId="196" fontId="17" fillId="0" borderId="42" xfId="0" applyNumberFormat="1" applyFont="1" applyFill="1" applyBorder="1" applyAlignment="1">
      <alignment horizontal="right" vertical="center" wrapText="1"/>
    </xf>
    <xf numFmtId="0" fontId="32" fillId="0" borderId="11" xfId="0" applyFont="1" applyFill="1" applyBorder="1" applyAlignment="1">
      <alignment horizontal="left" vertical="center"/>
    </xf>
    <xf numFmtId="194" fontId="17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6" fillId="0" borderId="51" xfId="0" applyFont="1" applyFill="1" applyBorder="1" applyAlignment="1">
      <alignment horizontal="right"/>
    </xf>
    <xf numFmtId="196" fontId="11" fillId="0" borderId="57" xfId="0" applyNumberFormat="1" applyFont="1" applyFill="1" applyBorder="1" applyAlignment="1">
      <alignment horizontal="right" vertical="center"/>
    </xf>
    <xf numFmtId="196" fontId="32" fillId="0" borderId="59" xfId="0" applyNumberFormat="1" applyFont="1" applyFill="1" applyBorder="1" applyAlignment="1">
      <alignment horizontal="right" vertical="center"/>
    </xf>
    <xf numFmtId="196" fontId="32" fillId="0" borderId="21" xfId="0" applyNumberFormat="1" applyFont="1" applyFill="1" applyBorder="1" applyAlignment="1">
      <alignment horizontal="right" vertical="center"/>
    </xf>
    <xf numFmtId="196" fontId="32" fillId="0" borderId="18" xfId="0" applyNumberFormat="1" applyFont="1" applyFill="1" applyBorder="1" applyAlignment="1">
      <alignment horizontal="right" vertical="center"/>
    </xf>
    <xf numFmtId="196" fontId="33" fillId="0" borderId="21" xfId="0" applyNumberFormat="1" applyFont="1" applyFill="1" applyBorder="1" applyAlignment="1">
      <alignment horizontal="right" vertical="center"/>
    </xf>
    <xf numFmtId="196" fontId="33" fillId="0" borderId="18" xfId="0" applyNumberFormat="1" applyFont="1" applyFill="1" applyBorder="1" applyAlignment="1">
      <alignment horizontal="right" vertical="center"/>
    </xf>
    <xf numFmtId="194" fontId="32" fillId="0" borderId="18" xfId="0" applyNumberFormat="1" applyFont="1" applyFill="1" applyBorder="1" applyAlignment="1">
      <alignment horizontal="right" vertical="center"/>
    </xf>
    <xf numFmtId="194" fontId="32" fillId="0" borderId="58" xfId="0" applyNumberFormat="1" applyFont="1" applyFill="1" applyBorder="1" applyAlignment="1">
      <alignment horizontal="right" vertical="center"/>
    </xf>
    <xf numFmtId="196" fontId="33" fillId="0" borderId="58" xfId="0" applyNumberFormat="1" applyFont="1" applyFill="1" applyBorder="1" applyAlignment="1">
      <alignment horizontal="right" vertical="center" wrapText="1"/>
    </xf>
    <xf numFmtId="194" fontId="17" fillId="0" borderId="18" xfId="0" applyNumberFormat="1" applyFont="1" applyFill="1" applyBorder="1" applyAlignment="1">
      <alignment horizontal="right" vertical="center" wrapText="1"/>
    </xf>
    <xf numFmtId="196" fontId="32" fillId="0" borderId="60" xfId="0" applyNumberFormat="1" applyFont="1" applyFill="1" applyBorder="1" applyAlignment="1">
      <alignment horizontal="right" vertical="center"/>
    </xf>
    <xf numFmtId="3" fontId="33" fillId="0" borderId="10" xfId="0" applyNumberFormat="1" applyFont="1" applyFill="1" applyBorder="1" applyAlignment="1">
      <alignment horizontal="right" vertical="center" wrapText="1"/>
    </xf>
    <xf numFmtId="0" fontId="26" fillId="0" borderId="61" xfId="0" applyFont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54" xfId="0" applyNumberFormat="1" applyFont="1" applyBorder="1" applyAlignment="1">
      <alignment horizontal="left" vertical="top"/>
    </xf>
    <xf numFmtId="0" fontId="116" fillId="0" borderId="10" xfId="0" applyFont="1" applyBorder="1" applyAlignment="1">
      <alignment wrapText="1"/>
    </xf>
    <xf numFmtId="0" fontId="9" fillId="0" borderId="28" xfId="0" applyFont="1" applyFill="1" applyBorder="1" applyAlignment="1">
      <alignment vertical="center" wrapText="1"/>
    </xf>
    <xf numFmtId="0" fontId="116" fillId="35" borderId="1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9" fillId="0" borderId="23" xfId="0" applyFont="1" applyFill="1" applyBorder="1" applyAlignment="1">
      <alignment horizontal="center" vertical="center" wrapText="1"/>
    </xf>
    <xf numFmtId="49" fontId="42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94" fontId="17" fillId="0" borderId="58" xfId="0" applyNumberFormat="1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horizontal="right" wrapText="1"/>
    </xf>
    <xf numFmtId="3" fontId="9" fillId="0" borderId="44" xfId="0" applyNumberFormat="1" applyFont="1" applyBorder="1" applyAlignment="1">
      <alignment/>
    </xf>
    <xf numFmtId="0" fontId="9" fillId="0" borderId="0" xfId="0" applyNumberFormat="1" applyFont="1" applyAlignment="1">
      <alignment vertical="top"/>
    </xf>
    <xf numFmtId="0" fontId="0" fillId="0" borderId="35" xfId="0" applyBorder="1" applyAlignment="1">
      <alignment/>
    </xf>
    <xf numFmtId="194" fontId="32" fillId="0" borderId="47" xfId="0" applyNumberFormat="1" applyFont="1" applyFill="1" applyBorder="1" applyAlignment="1">
      <alignment horizontal="right" vertical="center" wrapText="1"/>
    </xf>
    <xf numFmtId="3" fontId="32" fillId="0" borderId="27" xfId="0" applyNumberFormat="1" applyFont="1" applyFill="1" applyBorder="1" applyAlignment="1">
      <alignment horizontal="right" vertical="center"/>
    </xf>
    <xf numFmtId="3" fontId="32" fillId="0" borderId="30" xfId="0" applyNumberFormat="1" applyFont="1" applyFill="1" applyBorder="1" applyAlignment="1">
      <alignment horizontal="right" vertical="center"/>
    </xf>
    <xf numFmtId="49" fontId="10" fillId="0" borderId="53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 applyFill="1" applyAlignment="1">
      <alignment horizontal="right" vertical="center"/>
    </xf>
    <xf numFmtId="0" fontId="40" fillId="0" borderId="0" xfId="0" applyFont="1" applyFill="1" applyBorder="1" applyAlignment="1">
      <alignment horizontal="center"/>
    </xf>
    <xf numFmtId="3" fontId="33" fillId="0" borderId="36" xfId="0" applyNumberFormat="1" applyFont="1" applyFill="1" applyBorder="1" applyAlignment="1">
      <alignment horizontal="right" vertical="center"/>
    </xf>
    <xf numFmtId="196" fontId="17" fillId="0" borderId="62" xfId="0" applyNumberFormat="1" applyFont="1" applyFill="1" applyBorder="1" applyAlignment="1">
      <alignment horizontal="right" vertical="center"/>
    </xf>
    <xf numFmtId="196" fontId="33" fillId="0" borderId="19" xfId="0" applyNumberFormat="1" applyFont="1" applyFill="1" applyBorder="1" applyAlignment="1">
      <alignment horizontal="right" vertical="center"/>
    </xf>
    <xf numFmtId="0" fontId="26" fillId="34" borderId="17" xfId="0" applyFont="1" applyFill="1" applyBorder="1" applyAlignment="1">
      <alignment horizontal="center" wrapText="1"/>
    </xf>
    <xf numFmtId="196" fontId="26" fillId="0" borderId="26" xfId="0" applyNumberFormat="1" applyFont="1" applyBorder="1" applyAlignment="1">
      <alignment horizontal="right"/>
    </xf>
    <xf numFmtId="0" fontId="9" fillId="34" borderId="17" xfId="0" applyFont="1" applyFill="1" applyBorder="1" applyAlignment="1">
      <alignment horizontal="center" wrapText="1"/>
    </xf>
    <xf numFmtId="196" fontId="9" fillId="0" borderId="26" xfId="0" applyNumberFormat="1" applyFont="1" applyBorder="1" applyAlignment="1">
      <alignment horizontal="right" wrapText="1"/>
    </xf>
    <xf numFmtId="0" fontId="26" fillId="34" borderId="17" xfId="0" applyFont="1" applyFill="1" applyBorder="1" applyAlignment="1">
      <alignment horizontal="center" vertical="center" wrapText="1"/>
    </xf>
    <xf numFmtId="196" fontId="26" fillId="0" borderId="26" xfId="0" applyNumberFormat="1" applyFont="1" applyBorder="1" applyAlignment="1">
      <alignment horizontal="right" wrapText="1"/>
    </xf>
    <xf numFmtId="49" fontId="9" fillId="34" borderId="17" xfId="0" applyNumberFormat="1" applyFont="1" applyFill="1" applyBorder="1" applyAlignment="1">
      <alignment horizontal="center" vertical="center" wrapText="1"/>
    </xf>
    <xf numFmtId="49" fontId="26" fillId="34" borderId="17" xfId="0" applyNumberFormat="1" applyFont="1" applyFill="1" applyBorder="1" applyAlignment="1">
      <alignment horizontal="center" vertical="center" wrapText="1"/>
    </xf>
    <xf numFmtId="196" fontId="26" fillId="0" borderId="26" xfId="0" applyNumberFormat="1" applyFont="1" applyBorder="1" applyAlignment="1">
      <alignment horizontal="right" vertical="center"/>
    </xf>
    <xf numFmtId="196" fontId="9" fillId="0" borderId="26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116" fillId="0" borderId="25" xfId="0" applyFont="1" applyBorder="1" applyAlignment="1">
      <alignment/>
    </xf>
    <xf numFmtId="0" fontId="117" fillId="0" borderId="0" xfId="0" applyFont="1" applyBorder="1" applyAlignment="1">
      <alignment wrapText="1"/>
    </xf>
    <xf numFmtId="0" fontId="116" fillId="0" borderId="0" xfId="0" applyFont="1" applyBorder="1" applyAlignment="1">
      <alignment wrapText="1"/>
    </xf>
    <xf numFmtId="3" fontId="118" fillId="0" borderId="0" xfId="0" applyNumberFormat="1" applyFont="1" applyAlignment="1">
      <alignment vertical="center"/>
    </xf>
    <xf numFmtId="0" fontId="119" fillId="0" borderId="0" xfId="0" applyFont="1" applyBorder="1" applyAlignment="1">
      <alignment vertical="center"/>
    </xf>
    <xf numFmtId="49" fontId="120" fillId="0" borderId="17" xfId="0" applyNumberFormat="1" applyFont="1" applyBorder="1" applyAlignment="1">
      <alignment horizontal="center" vertical="center"/>
    </xf>
    <xf numFmtId="49" fontId="120" fillId="0" borderId="23" xfId="0" applyNumberFormat="1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 vertical="center" wrapText="1"/>
    </xf>
    <xf numFmtId="3" fontId="120" fillId="0" borderId="10" xfId="0" applyNumberFormat="1" applyFont="1" applyFill="1" applyBorder="1" applyAlignment="1">
      <alignment horizontal="center" vertical="center"/>
    </xf>
    <xf numFmtId="49" fontId="121" fillId="0" borderId="24" xfId="0" applyNumberFormat="1" applyFont="1" applyBorder="1" applyAlignment="1">
      <alignment horizontal="center" vertical="center"/>
    </xf>
    <xf numFmtId="49" fontId="121" fillId="0" borderId="22" xfId="0" applyNumberFormat="1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vertical="center" wrapText="1"/>
    </xf>
    <xf numFmtId="3" fontId="121" fillId="0" borderId="10" xfId="0" applyNumberFormat="1" applyFont="1" applyFill="1" applyBorder="1" applyAlignment="1">
      <alignment horizontal="center" vertical="center"/>
    </xf>
    <xf numFmtId="49" fontId="121" fillId="0" borderId="17" xfId="0" applyNumberFormat="1" applyFont="1" applyFill="1" applyBorder="1" applyAlignment="1">
      <alignment horizontal="center" vertical="center"/>
    </xf>
    <xf numFmtId="49" fontId="121" fillId="0" borderId="10" xfId="0" applyNumberFormat="1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00" fontId="26" fillId="0" borderId="33" xfId="0" applyNumberFormat="1" applyFont="1" applyFill="1" applyBorder="1" applyAlignment="1">
      <alignment horizontal="center" vertical="center"/>
    </xf>
    <xf numFmtId="200" fontId="26" fillId="0" borderId="49" xfId="0" applyNumberFormat="1" applyFont="1" applyFill="1" applyBorder="1" applyAlignment="1">
      <alignment horizontal="center" vertical="center"/>
    </xf>
    <xf numFmtId="200" fontId="10" fillId="33" borderId="13" xfId="0" applyNumberFormat="1" applyFont="1" applyFill="1" applyBorder="1" applyAlignment="1">
      <alignment horizontal="center" vertical="center"/>
    </xf>
    <xf numFmtId="200" fontId="9" fillId="33" borderId="25" xfId="0" applyNumberFormat="1" applyFont="1" applyFill="1" applyBorder="1" applyAlignment="1">
      <alignment horizontal="center" vertical="center"/>
    </xf>
    <xf numFmtId="9" fontId="9" fillId="0" borderId="25" xfId="0" applyNumberFormat="1" applyFont="1" applyFill="1" applyBorder="1" applyAlignment="1">
      <alignment horizontal="center" vertical="center"/>
    </xf>
    <xf numFmtId="200" fontId="9" fillId="33" borderId="42" xfId="0" applyNumberFormat="1" applyFont="1" applyFill="1" applyBorder="1" applyAlignment="1">
      <alignment horizontal="center" vertical="center"/>
    </xf>
    <xf numFmtId="200" fontId="10" fillId="33" borderId="10" xfId="0" applyNumberFormat="1" applyFont="1" applyFill="1" applyBorder="1" applyAlignment="1">
      <alignment horizontal="center" vertical="center"/>
    </xf>
    <xf numFmtId="200" fontId="10" fillId="33" borderId="26" xfId="0" applyNumberFormat="1" applyFont="1" applyFill="1" applyBorder="1" applyAlignment="1">
      <alignment horizontal="center" vertical="center"/>
    </xf>
    <xf numFmtId="200" fontId="9" fillId="33" borderId="10" xfId="0" applyNumberFormat="1" applyFont="1" applyFill="1" applyBorder="1" applyAlignment="1">
      <alignment horizontal="center" vertical="center"/>
    </xf>
    <xf numFmtId="200" fontId="9" fillId="33" borderId="26" xfId="0" applyNumberFormat="1" applyFont="1" applyFill="1" applyBorder="1" applyAlignment="1">
      <alignment horizontal="center" vertical="center"/>
    </xf>
    <xf numFmtId="200" fontId="10" fillId="33" borderId="25" xfId="0" applyNumberFormat="1" applyFont="1" applyFill="1" applyBorder="1" applyAlignment="1">
      <alignment horizontal="center" vertical="center"/>
    </xf>
    <xf numFmtId="200" fontId="10" fillId="0" borderId="42" xfId="0" applyNumberFormat="1" applyFont="1" applyFill="1" applyBorder="1" applyAlignment="1">
      <alignment horizontal="center" vertical="center"/>
    </xf>
    <xf numFmtId="200" fontId="10" fillId="0" borderId="26" xfId="0" applyNumberFormat="1" applyFont="1" applyFill="1" applyBorder="1" applyAlignment="1">
      <alignment horizontal="center" vertical="center"/>
    </xf>
    <xf numFmtId="200" fontId="9" fillId="0" borderId="10" xfId="0" applyNumberFormat="1" applyFont="1" applyFill="1" applyBorder="1" applyAlignment="1">
      <alignment horizontal="center" vertical="center"/>
    </xf>
    <xf numFmtId="200" fontId="10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200" fontId="10" fillId="33" borderId="42" xfId="0" applyNumberFormat="1" applyFont="1" applyFill="1" applyBorder="1" applyAlignment="1">
      <alignment horizontal="center" vertical="center"/>
    </xf>
    <xf numFmtId="9" fontId="10" fillId="33" borderId="25" xfId="0" applyNumberFormat="1" applyFont="1" applyFill="1" applyBorder="1" applyAlignment="1">
      <alignment horizontal="center" vertical="center"/>
    </xf>
    <xf numFmtId="9" fontId="9" fillId="33" borderId="25" xfId="0" applyNumberFormat="1" applyFont="1" applyFill="1" applyBorder="1" applyAlignment="1">
      <alignment horizontal="center" vertical="center"/>
    </xf>
    <xf numFmtId="9" fontId="9" fillId="33" borderId="42" xfId="0" applyNumberFormat="1" applyFont="1" applyFill="1" applyBorder="1" applyAlignment="1">
      <alignment horizontal="center" vertical="center"/>
    </xf>
    <xf numFmtId="9" fontId="10" fillId="33" borderId="42" xfId="0" applyNumberFormat="1" applyFont="1" applyFill="1" applyBorder="1" applyAlignment="1">
      <alignment horizontal="center" vertical="center"/>
    </xf>
    <xf numFmtId="9" fontId="9" fillId="33" borderId="26" xfId="0" applyNumberFormat="1" applyFont="1" applyFill="1" applyBorder="1" applyAlignment="1">
      <alignment horizontal="center" vertical="center"/>
    </xf>
    <xf numFmtId="9" fontId="10" fillId="33" borderId="26" xfId="0" applyNumberFormat="1" applyFont="1" applyFill="1" applyBorder="1" applyAlignment="1">
      <alignment horizontal="center" vertical="center"/>
    </xf>
    <xf numFmtId="200" fontId="9" fillId="0" borderId="25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9" fontId="10" fillId="33" borderId="10" xfId="0" applyNumberFormat="1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200" fontId="10" fillId="0" borderId="14" xfId="0" applyNumberFormat="1" applyFont="1" applyFill="1" applyBorder="1" applyAlignment="1">
      <alignment horizontal="center" vertical="center"/>
    </xf>
    <xf numFmtId="200" fontId="9" fillId="33" borderId="27" xfId="0" applyNumberFormat="1" applyFont="1" applyFill="1" applyBorder="1" applyAlignment="1">
      <alignment horizontal="center" vertical="center"/>
    </xf>
    <xf numFmtId="9" fontId="9" fillId="33" borderId="27" xfId="0" applyNumberFormat="1" applyFont="1" applyFill="1" applyBorder="1" applyAlignment="1">
      <alignment horizontal="center" vertical="center"/>
    </xf>
    <xf numFmtId="200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3" fontId="10" fillId="33" borderId="25" xfId="0" applyNumberFormat="1" applyFont="1" applyFill="1" applyBorder="1" applyAlignment="1">
      <alignment horizontal="center" vertical="center"/>
    </xf>
    <xf numFmtId="9" fontId="10" fillId="0" borderId="42" xfId="0" applyNumberFormat="1" applyFont="1" applyFill="1" applyBorder="1" applyAlignment="1">
      <alignment horizontal="center" vertical="center"/>
    </xf>
    <xf numFmtId="9" fontId="9" fillId="0" borderId="42" xfId="0" applyNumberFormat="1" applyFont="1" applyFill="1" applyBorder="1" applyAlignment="1">
      <alignment horizontal="center" vertical="center"/>
    </xf>
    <xf numFmtId="200" fontId="9" fillId="0" borderId="42" xfId="0" applyNumberFormat="1" applyFont="1" applyFill="1" applyBorder="1" applyAlignment="1">
      <alignment horizontal="center" vertical="center"/>
    </xf>
    <xf numFmtId="200" fontId="26" fillId="33" borderId="13" xfId="0" applyNumberFormat="1" applyFont="1" applyFill="1" applyBorder="1" applyAlignment="1">
      <alignment horizontal="center" vertical="center"/>
    </xf>
    <xf numFmtId="200" fontId="26" fillId="0" borderId="14" xfId="0" applyNumberFormat="1" applyFont="1" applyFill="1" applyBorder="1" applyAlignment="1">
      <alignment horizontal="center" vertical="center"/>
    </xf>
    <xf numFmtId="200" fontId="10" fillId="33" borderId="29" xfId="0" applyNumberFormat="1" applyFont="1" applyFill="1" applyBorder="1" applyAlignment="1">
      <alignment horizontal="center" vertical="center"/>
    </xf>
    <xf numFmtId="9" fontId="26" fillId="33" borderId="13" xfId="0" applyNumberFormat="1" applyFont="1" applyFill="1" applyBorder="1" applyAlignment="1">
      <alignment horizontal="center" vertical="center"/>
    </xf>
    <xf numFmtId="9" fontId="10" fillId="33" borderId="28" xfId="0" applyNumberFormat="1" applyFont="1" applyFill="1" applyBorder="1" applyAlignment="1">
      <alignment horizontal="center" vertical="center"/>
    </xf>
    <xf numFmtId="9" fontId="10" fillId="0" borderId="39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00" fontId="9" fillId="33" borderId="44" xfId="0" applyNumberFormat="1" applyFont="1" applyFill="1" applyBorder="1" applyAlignment="1">
      <alignment horizontal="center" vertical="center"/>
    </xf>
    <xf numFmtId="9" fontId="10" fillId="33" borderId="44" xfId="0" applyNumberFormat="1" applyFont="1" applyFill="1" applyBorder="1" applyAlignment="1">
      <alignment horizontal="center" vertical="center"/>
    </xf>
    <xf numFmtId="9" fontId="10" fillId="0" borderId="46" xfId="0" applyNumberFormat="1" applyFont="1" applyFill="1" applyBorder="1" applyAlignment="1">
      <alignment horizontal="center" vertical="center"/>
    </xf>
    <xf numFmtId="200" fontId="9" fillId="33" borderId="29" xfId="0" applyNumberFormat="1" applyFont="1" applyFill="1" applyBorder="1" applyAlignment="1">
      <alignment horizontal="center" vertical="center"/>
    </xf>
    <xf numFmtId="200" fontId="26" fillId="0" borderId="13" xfId="0" applyNumberFormat="1" applyFont="1" applyFill="1" applyBorder="1" applyAlignment="1">
      <alignment horizontal="center" vertical="center"/>
    </xf>
    <xf numFmtId="200" fontId="2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96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49" fontId="30" fillId="33" borderId="29" xfId="0" applyNumberFormat="1" applyFont="1" applyFill="1" applyBorder="1" applyAlignment="1">
      <alignment horizontal="center" vertical="center" wrapText="1"/>
    </xf>
    <xf numFmtId="203" fontId="29" fillId="0" borderId="10" xfId="63" applyNumberFormat="1" applyFont="1" applyFill="1" applyBorder="1" applyAlignment="1">
      <alignment horizontal="right" vertical="center" wrapText="1"/>
    </xf>
    <xf numFmtId="10" fontId="10" fillId="0" borderId="26" xfId="0" applyNumberFormat="1" applyFont="1" applyFill="1" applyBorder="1" applyAlignment="1">
      <alignment horizontal="center" vertical="center"/>
    </xf>
    <xf numFmtId="10" fontId="9" fillId="0" borderId="26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vertical="center" wrapText="1"/>
    </xf>
    <xf numFmtId="9" fontId="121" fillId="0" borderId="26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30" fillId="33" borderId="13" xfId="0" applyNumberFormat="1" applyFont="1" applyFill="1" applyBorder="1" applyAlignment="1">
      <alignment horizontal="right" vertical="center" wrapText="1"/>
    </xf>
    <xf numFmtId="4" fontId="9" fillId="33" borderId="17" xfId="0" applyNumberFormat="1" applyFont="1" applyFill="1" applyBorder="1" applyAlignment="1">
      <alignment horizontal="right" vertical="center"/>
    </xf>
    <xf numFmtId="3" fontId="26" fillId="33" borderId="19" xfId="0" applyNumberFormat="1" applyFont="1" applyFill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4" fontId="26" fillId="0" borderId="24" xfId="0" applyNumberFormat="1" applyFont="1" applyBorder="1" applyAlignment="1">
      <alignment horizontal="right" vertical="center"/>
    </xf>
    <xf numFmtId="4" fontId="26" fillId="0" borderId="17" xfId="0" applyNumberFormat="1" applyFont="1" applyBorder="1" applyAlignment="1">
      <alignment horizontal="right" vertical="center"/>
    </xf>
    <xf numFmtId="4" fontId="26" fillId="0" borderId="43" xfId="0" applyNumberFormat="1" applyFont="1" applyBorder="1" applyAlignment="1">
      <alignment horizontal="right" vertical="center"/>
    </xf>
    <xf numFmtId="0" fontId="28" fillId="0" borderId="0" xfId="0" applyFont="1" applyFill="1" applyAlignment="1">
      <alignment/>
    </xf>
    <xf numFmtId="194" fontId="17" fillId="0" borderId="42" xfId="0" applyNumberFormat="1" applyFont="1" applyFill="1" applyBorder="1" applyAlignment="1">
      <alignment horizontal="right" vertical="center" wrapText="1"/>
    </xf>
    <xf numFmtId="0" fontId="17" fillId="0" borderId="63" xfId="0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vertical="center" wrapText="1"/>
    </xf>
    <xf numFmtId="196" fontId="32" fillId="0" borderId="64" xfId="0" applyNumberFormat="1" applyFont="1" applyFill="1" applyBorder="1" applyAlignment="1">
      <alignment horizontal="right" vertical="center"/>
    </xf>
    <xf numFmtId="196" fontId="32" fillId="0" borderId="57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center" vertical="center"/>
    </xf>
    <xf numFmtId="3" fontId="32" fillId="0" borderId="12" xfId="0" applyNumberFormat="1" applyFont="1" applyFill="1" applyBorder="1" applyAlignment="1">
      <alignment horizontal="right" vertical="center" wrapText="1"/>
    </xf>
    <xf numFmtId="3" fontId="32" fillId="0" borderId="13" xfId="0" applyNumberFormat="1" applyFont="1" applyFill="1" applyBorder="1" applyAlignment="1">
      <alignment horizontal="right" vertical="center" wrapText="1"/>
    </xf>
    <xf numFmtId="3" fontId="32" fillId="0" borderId="65" xfId="0" applyNumberFormat="1" applyFont="1" applyFill="1" applyBorder="1" applyAlignment="1">
      <alignment horizontal="right" vertical="center"/>
    </xf>
    <xf numFmtId="196" fontId="32" fillId="0" borderId="66" xfId="0" applyNumberFormat="1" applyFont="1" applyFill="1" applyBorder="1" applyAlignment="1">
      <alignment horizontal="right" vertical="center"/>
    </xf>
    <xf numFmtId="4" fontId="17" fillId="0" borderId="17" xfId="0" applyNumberFormat="1" applyFont="1" applyFill="1" applyBorder="1" applyAlignment="1">
      <alignment horizontal="right" vertical="center"/>
    </xf>
    <xf numFmtId="3" fontId="26" fillId="34" borderId="18" xfId="0" applyNumberFormat="1" applyFont="1" applyFill="1" applyBorder="1" applyAlignment="1">
      <alignment vertical="center" wrapText="1"/>
    </xf>
    <xf numFmtId="9" fontId="10" fillId="0" borderId="25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vertical="center" wrapText="1"/>
    </xf>
    <xf numFmtId="0" fontId="35" fillId="0" borderId="67" xfId="0" applyFont="1" applyFill="1" applyBorder="1" applyAlignment="1">
      <alignment horizontal="center" vertical="center"/>
    </xf>
    <xf numFmtId="3" fontId="17" fillId="0" borderId="43" xfId="0" applyNumberFormat="1" applyFont="1" applyFill="1" applyBorder="1" applyAlignment="1">
      <alignment horizontal="right" vertical="center"/>
    </xf>
    <xf numFmtId="3" fontId="17" fillId="0" borderId="44" xfId="0" applyNumberFormat="1" applyFont="1" applyFill="1" applyBorder="1" applyAlignment="1">
      <alignment horizontal="right" vertical="center"/>
    </xf>
    <xf numFmtId="0" fontId="17" fillId="0" borderId="68" xfId="0" applyFont="1" applyFill="1" applyBorder="1" applyAlignment="1">
      <alignment horizontal="center" vertical="center"/>
    </xf>
    <xf numFmtId="3" fontId="17" fillId="0" borderId="43" xfId="0" applyNumberFormat="1" applyFont="1" applyFill="1" applyBorder="1" applyAlignment="1">
      <alignment vertical="center" wrapText="1"/>
    </xf>
    <xf numFmtId="194" fontId="17" fillId="0" borderId="46" xfId="0" applyNumberFormat="1" applyFont="1" applyFill="1" applyBorder="1" applyAlignment="1">
      <alignment horizontal="right" vertical="center" wrapText="1"/>
    </xf>
    <xf numFmtId="196" fontId="17" fillId="0" borderId="46" xfId="0" applyNumberFormat="1" applyFont="1" applyFill="1" applyBorder="1" applyAlignment="1">
      <alignment horizontal="right" vertical="center" wrapText="1"/>
    </xf>
    <xf numFmtId="3" fontId="17" fillId="0" borderId="56" xfId="0" applyNumberFormat="1" applyFont="1" applyFill="1" applyBorder="1" applyAlignment="1">
      <alignment horizontal="right" vertical="center"/>
    </xf>
    <xf numFmtId="3" fontId="17" fillId="0" borderId="44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3" fontId="26" fillId="0" borderId="26" xfId="0" applyNumberFormat="1" applyFont="1" applyFill="1" applyBorder="1" applyAlignment="1">
      <alignment horizontal="right" vertical="center"/>
    </xf>
    <xf numFmtId="3" fontId="26" fillId="0" borderId="26" xfId="0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 horizontal="right" vertical="center" wrapText="1"/>
    </xf>
    <xf numFmtId="3" fontId="26" fillId="0" borderId="23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39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top"/>
    </xf>
    <xf numFmtId="3" fontId="26" fillId="0" borderId="19" xfId="0" applyNumberFormat="1" applyFont="1" applyFill="1" applyBorder="1" applyAlignment="1">
      <alignment horizontal="right" vertical="top"/>
    </xf>
    <xf numFmtId="0" fontId="9" fillId="0" borderId="25" xfId="0" applyFont="1" applyFill="1" applyBorder="1" applyAlignment="1" quotePrefix="1">
      <alignment vertical="center" wrapText="1"/>
    </xf>
    <xf numFmtId="49" fontId="9" fillId="34" borderId="22" xfId="0" applyNumberFormat="1" applyFont="1" applyFill="1" applyBorder="1" applyAlignment="1">
      <alignment horizontal="center" vertical="center"/>
    </xf>
    <xf numFmtId="9" fontId="9" fillId="0" borderId="28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0" fontId="120" fillId="34" borderId="10" xfId="0" applyFont="1" applyFill="1" applyBorder="1" applyAlignment="1">
      <alignment horizontal="center" vertical="center" wrapText="1"/>
    </xf>
    <xf numFmtId="0" fontId="120" fillId="34" borderId="10" xfId="0" applyFont="1" applyFill="1" applyBorder="1" applyAlignment="1" quotePrefix="1">
      <alignment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49" fontId="40" fillId="0" borderId="55" xfId="0" applyNumberFormat="1" applyFont="1" applyBorder="1" applyAlignment="1">
      <alignment horizontal="center" vertical="center"/>
    </xf>
    <xf numFmtId="3" fontId="40" fillId="33" borderId="29" xfId="0" applyNumberFormat="1" applyFont="1" applyFill="1" applyBorder="1" applyAlignment="1">
      <alignment horizontal="right" vertical="center" wrapText="1"/>
    </xf>
    <xf numFmtId="3" fontId="40" fillId="33" borderId="53" xfId="0" applyNumberFormat="1" applyFont="1" applyFill="1" applyBorder="1" applyAlignment="1">
      <alignment horizontal="right" vertical="center" wrapText="1"/>
    </xf>
    <xf numFmtId="0" fontId="122" fillId="34" borderId="10" xfId="0" applyFont="1" applyFill="1" applyBorder="1" applyAlignment="1">
      <alignment horizontal="center" vertical="center" wrapText="1"/>
    </xf>
    <xf numFmtId="0" fontId="122" fillId="34" borderId="17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 quotePrefix="1">
      <alignment vertical="center" wrapText="1"/>
    </xf>
    <xf numFmtId="9" fontId="26" fillId="0" borderId="33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200" fontId="10" fillId="33" borderId="28" xfId="0" applyNumberFormat="1" applyFont="1" applyFill="1" applyBorder="1" applyAlignment="1">
      <alignment horizontal="center" vertical="center"/>
    </xf>
    <xf numFmtId="9" fontId="9" fillId="33" borderId="39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 wrapText="1"/>
    </xf>
    <xf numFmtId="200" fontId="10" fillId="0" borderId="69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200" fontId="19" fillId="0" borderId="0" xfId="0" applyNumberFormat="1" applyFont="1" applyAlignment="1">
      <alignment horizontal="right" vertical="center"/>
    </xf>
    <xf numFmtId="200" fontId="13" fillId="0" borderId="0" xfId="0" applyNumberFormat="1" applyFont="1" applyAlignment="1">
      <alignment horizontal="right" vertical="center"/>
    </xf>
    <xf numFmtId="200" fontId="9" fillId="0" borderId="49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vertical="center" wrapText="1"/>
    </xf>
    <xf numFmtId="3" fontId="10" fillId="0" borderId="65" xfId="0" applyNumberFormat="1" applyFont="1" applyFill="1" applyBorder="1" applyAlignment="1">
      <alignment horizontal="center" vertical="center"/>
    </xf>
    <xf numFmtId="200" fontId="10" fillId="33" borderId="65" xfId="0" applyNumberFormat="1" applyFont="1" applyFill="1" applyBorder="1" applyAlignment="1">
      <alignment horizontal="center" vertical="center"/>
    </xf>
    <xf numFmtId="9" fontId="10" fillId="0" borderId="65" xfId="0" applyNumberFormat="1" applyFont="1" applyFill="1" applyBorder="1" applyAlignment="1">
      <alignment horizontal="center" vertical="center"/>
    </xf>
    <xf numFmtId="200" fontId="10" fillId="0" borderId="66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 wrapText="1"/>
    </xf>
    <xf numFmtId="3" fontId="10" fillId="0" borderId="27" xfId="0" applyNumberFormat="1" applyFont="1" applyFill="1" applyBorder="1" applyAlignment="1">
      <alignment horizontal="center" vertical="center"/>
    </xf>
    <xf numFmtId="200" fontId="10" fillId="33" borderId="27" xfId="0" applyNumberFormat="1" applyFont="1" applyFill="1" applyBorder="1" applyAlignment="1">
      <alignment horizontal="center" vertical="center"/>
    </xf>
    <xf numFmtId="9" fontId="10" fillId="33" borderId="27" xfId="0" applyNumberFormat="1" applyFont="1" applyFill="1" applyBorder="1" applyAlignment="1">
      <alignment horizontal="center" vertical="center"/>
    </xf>
    <xf numFmtId="200" fontId="10" fillId="0" borderId="47" xfId="0" applyNumberFormat="1" applyFont="1" applyFill="1" applyBorder="1" applyAlignment="1">
      <alignment horizontal="center" vertical="center"/>
    </xf>
    <xf numFmtId="10" fontId="9" fillId="0" borderId="47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vertical="center" wrapText="1"/>
    </xf>
    <xf numFmtId="49" fontId="10" fillId="0" borderId="70" xfId="0" applyNumberFormat="1" applyFon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vertical="top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9" fontId="10" fillId="0" borderId="2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left" vertical="center" wrapText="1"/>
    </xf>
    <xf numFmtId="200" fontId="10" fillId="33" borderId="47" xfId="0" applyNumberFormat="1" applyFont="1" applyFill="1" applyBorder="1" applyAlignment="1">
      <alignment horizontal="center" vertical="center"/>
    </xf>
    <xf numFmtId="200" fontId="19" fillId="0" borderId="54" xfId="0" applyNumberFormat="1" applyFont="1" applyBorder="1" applyAlignment="1">
      <alignment horizontal="right" vertical="center"/>
    </xf>
    <xf numFmtId="200" fontId="19" fillId="0" borderId="35" xfId="0" applyNumberFormat="1" applyFont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right" vertical="center"/>
    </xf>
    <xf numFmtId="196" fontId="17" fillId="0" borderId="14" xfId="0" applyNumberFormat="1" applyFont="1" applyFill="1" applyBorder="1" applyAlignment="1">
      <alignment horizontal="right" vertical="center"/>
    </xf>
    <xf numFmtId="196" fontId="17" fillId="0" borderId="14" xfId="0" applyNumberFormat="1" applyFont="1" applyFill="1" applyBorder="1" applyAlignment="1">
      <alignment horizontal="right" vertical="center" wrapText="1"/>
    </xf>
    <xf numFmtId="0" fontId="120" fillId="0" borderId="17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horizontal="center" vertical="center" wrapText="1"/>
    </xf>
    <xf numFmtId="49" fontId="120" fillId="0" borderId="20" xfId="0" applyNumberFormat="1" applyFont="1" applyFill="1" applyBorder="1" applyAlignment="1">
      <alignment horizontal="center" vertical="center" wrapText="1"/>
    </xf>
    <xf numFmtId="49" fontId="120" fillId="0" borderId="28" xfId="0" applyNumberFormat="1" applyFont="1" applyFill="1" applyBorder="1" applyAlignment="1">
      <alignment horizontal="center" vertical="center" wrapText="1"/>
    </xf>
    <xf numFmtId="49" fontId="120" fillId="0" borderId="10" xfId="0" applyNumberFormat="1" applyFont="1" applyFill="1" applyBorder="1" applyAlignment="1">
      <alignment horizontal="center" vertical="center" wrapText="1"/>
    </xf>
    <xf numFmtId="200" fontId="120" fillId="0" borderId="26" xfId="0" applyNumberFormat="1" applyFont="1" applyFill="1" applyBorder="1" applyAlignment="1">
      <alignment horizontal="center" vertical="center"/>
    </xf>
    <xf numFmtId="200" fontId="121" fillId="0" borderId="26" xfId="0" applyNumberFormat="1" applyFont="1" applyFill="1" applyBorder="1" applyAlignment="1">
      <alignment horizontal="center" vertical="center"/>
    </xf>
    <xf numFmtId="0" fontId="120" fillId="0" borderId="55" xfId="0" applyFont="1" applyFill="1" applyBorder="1" applyAlignment="1">
      <alignment horizontal="center" vertical="center" wrapText="1"/>
    </xf>
    <xf numFmtId="49" fontId="120" fillId="0" borderId="29" xfId="0" applyNumberFormat="1" applyFont="1" applyFill="1" applyBorder="1" applyAlignment="1">
      <alignment horizontal="center" vertical="center" wrapText="1"/>
    </xf>
    <xf numFmtId="49" fontId="120" fillId="0" borderId="29" xfId="0" applyNumberFormat="1" applyFont="1" applyFill="1" applyBorder="1" applyAlignment="1" quotePrefix="1">
      <alignment vertical="center" wrapText="1"/>
    </xf>
    <xf numFmtId="0" fontId="120" fillId="0" borderId="20" xfId="0" applyFont="1" applyFill="1" applyBorder="1" applyAlignment="1">
      <alignment horizontal="center" vertical="center" wrapText="1"/>
    </xf>
    <xf numFmtId="49" fontId="120" fillId="0" borderId="28" xfId="0" applyNumberFormat="1" applyFont="1" applyFill="1" applyBorder="1" applyAlignment="1" quotePrefix="1">
      <alignment vertical="center" wrapText="1"/>
    </xf>
    <xf numFmtId="49" fontId="120" fillId="0" borderId="17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/>
    </xf>
    <xf numFmtId="49" fontId="120" fillId="0" borderId="24" xfId="0" applyNumberFormat="1" applyFont="1" applyFill="1" applyBorder="1" applyAlignment="1">
      <alignment horizontal="center" vertical="center" wrapText="1"/>
    </xf>
    <xf numFmtId="49" fontId="120" fillId="0" borderId="25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left" vertical="center" wrapText="1"/>
    </xf>
    <xf numFmtId="49" fontId="121" fillId="0" borderId="17" xfId="0" applyNumberFormat="1" applyFont="1" applyBorder="1" applyAlignment="1">
      <alignment horizontal="center" vertical="center"/>
    </xf>
    <xf numFmtId="49" fontId="121" fillId="0" borderId="23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 wrapText="1"/>
    </xf>
    <xf numFmtId="9" fontId="10" fillId="0" borderId="28" xfId="0" applyNumberFormat="1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/>
    </xf>
    <xf numFmtId="0" fontId="26" fillId="0" borderId="69" xfId="0" applyFont="1" applyFill="1" applyBorder="1" applyAlignment="1">
      <alignment horizontal="center"/>
    </xf>
    <xf numFmtId="0" fontId="33" fillId="0" borderId="7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wrapText="1"/>
    </xf>
    <xf numFmtId="0" fontId="17" fillId="0" borderId="6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/>
    </xf>
    <xf numFmtId="0" fontId="17" fillId="0" borderId="67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/>
    </xf>
    <xf numFmtId="0" fontId="33" fillId="0" borderId="67" xfId="0" applyFont="1" applyFill="1" applyBorder="1" applyAlignment="1">
      <alignment horizontal="center" vertical="center"/>
    </xf>
    <xf numFmtId="0" fontId="33" fillId="0" borderId="19" xfId="0" applyFont="1" applyBorder="1" applyAlignment="1">
      <alignment vertical="center" wrapText="1"/>
    </xf>
    <xf numFmtId="0" fontId="33" fillId="0" borderId="19" xfId="0" applyFont="1" applyFill="1" applyBorder="1" applyAlignment="1">
      <alignment vertical="justify" wrapText="1"/>
    </xf>
    <xf numFmtId="0" fontId="17" fillId="0" borderId="19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wrapText="1"/>
    </xf>
    <xf numFmtId="0" fontId="17" fillId="0" borderId="19" xfId="0" applyFont="1" applyFill="1" applyBorder="1" applyAlignment="1">
      <alignment horizontal="left" vertical="center" wrapText="1"/>
    </xf>
    <xf numFmtId="194" fontId="45" fillId="0" borderId="26" xfId="0" applyNumberFormat="1" applyFont="1" applyFill="1" applyBorder="1" applyAlignment="1">
      <alignment horizontal="right" vertical="center"/>
    </xf>
    <xf numFmtId="0" fontId="123" fillId="0" borderId="23" xfId="0" applyFont="1" applyFill="1" applyBorder="1" applyAlignment="1">
      <alignment vertical="center" wrapText="1"/>
    </xf>
    <xf numFmtId="0" fontId="123" fillId="0" borderId="6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72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vertical="center"/>
    </xf>
    <xf numFmtId="194" fontId="33" fillId="0" borderId="62" xfId="0" applyNumberFormat="1" applyFont="1" applyFill="1" applyBorder="1" applyAlignment="1">
      <alignment horizontal="right" vertical="center" wrapText="1"/>
    </xf>
    <xf numFmtId="194" fontId="33" fillId="0" borderId="58" xfId="0" applyNumberFormat="1" applyFont="1" applyFill="1" applyBorder="1" applyAlignment="1">
      <alignment horizontal="right" vertical="center"/>
    </xf>
    <xf numFmtId="0" fontId="17" fillId="0" borderId="67" xfId="0" applyNumberFormat="1" applyFont="1" applyFill="1" applyBorder="1" applyAlignment="1">
      <alignment horizontal="center" vertical="center"/>
    </xf>
    <xf numFmtId="2" fontId="35" fillId="0" borderId="19" xfId="0" applyNumberFormat="1" applyFont="1" applyFill="1" applyBorder="1" applyAlignment="1">
      <alignment wrapText="1"/>
    </xf>
    <xf numFmtId="0" fontId="17" fillId="0" borderId="19" xfId="0" applyFont="1" applyFill="1" applyBorder="1" applyAlignment="1">
      <alignment vertical="center"/>
    </xf>
    <xf numFmtId="0" fontId="17" fillId="0" borderId="72" xfId="0" applyNumberFormat="1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vertical="center" wrapText="1"/>
    </xf>
    <xf numFmtId="0" fontId="34" fillId="0" borderId="62" xfId="0" applyFont="1" applyFill="1" applyBorder="1" applyAlignment="1">
      <alignment vertical="center" wrapText="1"/>
    </xf>
    <xf numFmtId="3" fontId="33" fillId="0" borderId="54" xfId="0" applyNumberFormat="1" applyFont="1" applyFill="1" applyBorder="1" applyAlignment="1">
      <alignment horizontal="right" vertical="center" wrapText="1"/>
    </xf>
    <xf numFmtId="0" fontId="17" fillId="0" borderId="72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5" fillId="0" borderId="6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vertical="center"/>
    </xf>
    <xf numFmtId="0" fontId="33" fillId="0" borderId="62" xfId="0" applyFont="1" applyFill="1" applyBorder="1" applyAlignment="1">
      <alignment vertical="center"/>
    </xf>
    <xf numFmtId="3" fontId="33" fillId="0" borderId="31" xfId="0" applyNumberFormat="1" applyFont="1" applyFill="1" applyBorder="1" applyAlignment="1">
      <alignment horizontal="right" vertical="center"/>
    </xf>
    <xf numFmtId="196" fontId="33" fillId="0" borderId="26" xfId="0" applyNumberFormat="1" applyFont="1" applyFill="1" applyBorder="1" applyAlignment="1">
      <alignment horizontal="right" vertical="center" wrapText="1"/>
    </xf>
    <xf numFmtId="0" fontId="33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vertical="center"/>
    </xf>
    <xf numFmtId="0" fontId="32" fillId="0" borderId="64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left" vertical="center" wrapText="1"/>
    </xf>
    <xf numFmtId="0" fontId="35" fillId="0" borderId="75" xfId="0" applyFont="1" applyFill="1" applyBorder="1" applyAlignment="1">
      <alignment vertical="center" wrapText="1"/>
    </xf>
    <xf numFmtId="0" fontId="32" fillId="0" borderId="64" xfId="0" applyFont="1" applyFill="1" applyBorder="1" applyAlignment="1">
      <alignment horizontal="left" vertical="center"/>
    </xf>
    <xf numFmtId="0" fontId="17" fillId="0" borderId="64" xfId="0" applyFont="1" applyFill="1" applyBorder="1" applyAlignment="1">
      <alignment wrapText="1"/>
    </xf>
    <xf numFmtId="3" fontId="17" fillId="0" borderId="38" xfId="0" applyNumberFormat="1" applyFont="1" applyFill="1" applyBorder="1" applyAlignment="1">
      <alignment vertical="center" wrapText="1"/>
    </xf>
    <xf numFmtId="0" fontId="36" fillId="0" borderId="64" xfId="0" applyFont="1" applyFill="1" applyBorder="1" applyAlignment="1">
      <alignment vertical="center" wrapText="1"/>
    </xf>
    <xf numFmtId="3" fontId="32" fillId="0" borderId="57" xfId="0" applyNumberFormat="1" applyFont="1" applyFill="1" applyBorder="1" applyAlignment="1">
      <alignment horizontal="right" vertical="center"/>
    </xf>
    <xf numFmtId="196" fontId="33" fillId="0" borderId="4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top"/>
    </xf>
    <xf numFmtId="194" fontId="47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3" fontId="32" fillId="0" borderId="62" xfId="0" applyNumberFormat="1" applyFont="1" applyFill="1" applyBorder="1" applyAlignment="1">
      <alignment horizontal="right" vertical="center"/>
    </xf>
    <xf numFmtId="3" fontId="17" fillId="0" borderId="62" xfId="0" applyNumberFormat="1" applyFont="1" applyFill="1" applyBorder="1" applyAlignment="1">
      <alignment horizontal="right" vertical="center"/>
    </xf>
    <xf numFmtId="3" fontId="33" fillId="0" borderId="35" xfId="0" applyNumberFormat="1" applyFont="1" applyFill="1" applyBorder="1" applyAlignment="1">
      <alignment horizontal="right" vertical="center"/>
    </xf>
    <xf numFmtId="0" fontId="17" fillId="0" borderId="67" xfId="0" applyFont="1" applyBorder="1" applyAlignment="1">
      <alignment horizontal="center" vertical="center"/>
    </xf>
    <xf numFmtId="3" fontId="17" fillId="0" borderId="26" xfId="0" applyNumberFormat="1" applyFont="1" applyFill="1" applyBorder="1" applyAlignment="1">
      <alignment horizontal="right" vertical="center"/>
    </xf>
    <xf numFmtId="3" fontId="45" fillId="0" borderId="35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3" fontId="32" fillId="0" borderId="0" xfId="0" applyNumberFormat="1" applyFont="1" applyFill="1" applyBorder="1" applyAlignment="1">
      <alignment horizontal="right" vertical="center"/>
    </xf>
    <xf numFmtId="196" fontId="32" fillId="0" borderId="0" xfId="0" applyNumberFormat="1" applyFont="1" applyFill="1" applyBorder="1" applyAlignment="1">
      <alignment horizontal="right" vertical="center"/>
    </xf>
    <xf numFmtId="194" fontId="3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196" fontId="9" fillId="0" borderId="26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wrapText="1"/>
    </xf>
    <xf numFmtId="49" fontId="124" fillId="0" borderId="20" xfId="0" applyNumberFormat="1" applyFont="1" applyFill="1" applyBorder="1" applyAlignment="1">
      <alignment horizontal="center" vertical="center"/>
    </xf>
    <xf numFmtId="0" fontId="124" fillId="0" borderId="28" xfId="0" applyFont="1" applyFill="1" applyBorder="1" applyAlignment="1">
      <alignment horizontal="centerContinuous" vertical="center"/>
    </xf>
    <xf numFmtId="0" fontId="124" fillId="0" borderId="28" xfId="0" applyFont="1" applyFill="1" applyBorder="1" applyAlignment="1" quotePrefix="1">
      <alignment horizontal="center" vertical="center" wrapText="1"/>
    </xf>
    <xf numFmtId="0" fontId="120" fillId="0" borderId="34" xfId="0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 horizontal="center"/>
    </xf>
    <xf numFmtId="0" fontId="120" fillId="0" borderId="10" xfId="0" applyFont="1" applyFill="1" applyBorder="1" applyAlignment="1">
      <alignment horizontal="left"/>
    </xf>
    <xf numFmtId="0" fontId="124" fillId="0" borderId="28" xfId="0" applyFont="1" applyFill="1" applyBorder="1" applyAlignment="1">
      <alignment horizontal="center" vertical="center" wrapText="1"/>
    </xf>
    <xf numFmtId="0" fontId="120" fillId="0" borderId="20" xfId="0" applyFont="1" applyFill="1" applyBorder="1" applyAlignment="1">
      <alignment horizontal="centerContinuous" vertical="center"/>
    </xf>
    <xf numFmtId="0" fontId="120" fillId="0" borderId="28" xfId="0" applyFont="1" applyFill="1" applyBorder="1" applyAlignment="1">
      <alignment horizontal="centerContinuous" vertical="center"/>
    </xf>
    <xf numFmtId="0" fontId="120" fillId="0" borderId="28" xfId="0" applyFont="1" applyFill="1" applyBorder="1" applyAlignment="1">
      <alignment horizontal="left" vertical="center" wrapText="1"/>
    </xf>
    <xf numFmtId="222" fontId="120" fillId="0" borderId="10" xfId="0" applyNumberFormat="1" applyFont="1" applyFill="1" applyBorder="1" applyAlignment="1">
      <alignment horizontal="right" vertical="center"/>
    </xf>
    <xf numFmtId="222" fontId="124" fillId="0" borderId="21" xfId="0" applyNumberFormat="1" applyFont="1" applyFill="1" applyBorder="1" applyAlignment="1">
      <alignment horizontal="right" vertical="center"/>
    </xf>
    <xf numFmtId="196" fontId="9" fillId="0" borderId="46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/>
    </xf>
    <xf numFmtId="3" fontId="32" fillId="0" borderId="2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25" fillId="34" borderId="55" xfId="0" applyNumberFormat="1" applyFont="1" applyFill="1" applyBorder="1" applyAlignment="1">
      <alignment horizontal="center" vertical="center" wrapText="1"/>
    </xf>
    <xf numFmtId="49" fontId="125" fillId="34" borderId="29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vertical="center" wrapText="1"/>
    </xf>
    <xf numFmtId="0" fontId="48" fillId="33" borderId="13" xfId="0" applyFont="1" applyFill="1" applyBorder="1" applyAlignment="1">
      <alignment horizontal="center" vertical="center" wrapText="1"/>
    </xf>
    <xf numFmtId="49" fontId="40" fillId="0" borderId="29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44" fillId="34" borderId="10" xfId="0" applyFont="1" applyFill="1" applyBorder="1" applyAlignment="1" quotePrefix="1">
      <alignment horizontal="left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3" fontId="29" fillId="34" borderId="10" xfId="0" applyNumberFormat="1" applyFont="1" applyFill="1" applyBorder="1" applyAlignment="1">
      <alignment horizontal="right" vertical="center" wrapText="1"/>
    </xf>
    <xf numFmtId="49" fontId="122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28" xfId="0" applyFont="1" applyFill="1" applyBorder="1" applyAlignment="1">
      <alignment horizontal="left" vertical="center" wrapText="1"/>
    </xf>
    <xf numFmtId="0" fontId="126" fillId="0" borderId="24" xfId="0" applyFont="1" applyFill="1" applyBorder="1" applyAlignment="1">
      <alignment horizontal="center" vertical="center" wrapText="1"/>
    </xf>
    <xf numFmtId="0" fontId="126" fillId="0" borderId="25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left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 wrapText="1"/>
    </xf>
    <xf numFmtId="49" fontId="29" fillId="0" borderId="28" xfId="0" applyNumberFormat="1" applyFont="1" applyBorder="1" applyAlignment="1">
      <alignment horizontal="center" vertical="center" wrapText="1"/>
    </xf>
    <xf numFmtId="3" fontId="29" fillId="0" borderId="28" xfId="0" applyNumberFormat="1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49" fontId="40" fillId="0" borderId="24" xfId="0" applyNumberFormat="1" applyFont="1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0" fontId="48" fillId="33" borderId="25" xfId="0" applyFont="1" applyFill="1" applyBorder="1" applyAlignment="1">
      <alignment horizontal="left" vertical="center" wrapText="1"/>
    </xf>
    <xf numFmtId="49" fontId="30" fillId="33" borderId="25" xfId="0" applyNumberFormat="1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right" vertical="center" wrapText="1"/>
    </xf>
    <xf numFmtId="0" fontId="122" fillId="34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right" vertical="center" wrapText="1"/>
    </xf>
    <xf numFmtId="49" fontId="40" fillId="0" borderId="25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left" vertical="center" wrapText="1"/>
    </xf>
    <xf numFmtId="49" fontId="30" fillId="0" borderId="29" xfId="0" applyNumberFormat="1" applyFont="1" applyBorder="1" applyAlignment="1">
      <alignment horizontal="center" vertical="center" wrapText="1"/>
    </xf>
    <xf numFmtId="3" fontId="40" fillId="0" borderId="25" xfId="0" applyNumberFormat="1" applyFont="1" applyBorder="1" applyAlignment="1">
      <alignment horizontal="right" vertical="center"/>
    </xf>
    <xf numFmtId="3" fontId="40" fillId="0" borderId="58" xfId="0" applyNumberFormat="1" applyFont="1" applyBorder="1" applyAlignment="1">
      <alignment horizontal="right" vertical="center"/>
    </xf>
    <xf numFmtId="3" fontId="44" fillId="0" borderId="10" xfId="0" applyNumberFormat="1" applyFont="1" applyFill="1" applyBorder="1" applyAlignment="1">
      <alignment vertical="center" wrapText="1"/>
    </xf>
    <xf numFmtId="3" fontId="29" fillId="0" borderId="58" xfId="0" applyNumberFormat="1" applyFont="1" applyBorder="1" applyAlignment="1">
      <alignment horizontal="right" vertical="center"/>
    </xf>
    <xf numFmtId="200" fontId="29" fillId="34" borderId="25" xfId="0" applyNumberFormat="1" applyFont="1" applyFill="1" applyBorder="1" applyAlignment="1">
      <alignment horizontal="right" vertical="center"/>
    </xf>
    <xf numFmtId="3" fontId="49" fillId="0" borderId="18" xfId="0" applyNumberFormat="1" applyFont="1" applyFill="1" applyBorder="1" applyAlignment="1">
      <alignment vertical="center" wrapText="1"/>
    </xf>
    <xf numFmtId="3" fontId="29" fillId="34" borderId="58" xfId="0" applyNumberFormat="1" applyFont="1" applyFill="1" applyBorder="1" applyAlignment="1">
      <alignment horizontal="right" vertical="center"/>
    </xf>
    <xf numFmtId="3" fontId="40" fillId="34" borderId="58" xfId="0" applyNumberFormat="1" applyFont="1" applyFill="1" applyBorder="1" applyAlignment="1">
      <alignment horizontal="right" vertical="center"/>
    </xf>
    <xf numFmtId="9" fontId="40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3" fontId="29" fillId="0" borderId="18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44" fillId="0" borderId="18" xfId="0" applyFont="1" applyFill="1" applyBorder="1" applyAlignment="1">
      <alignment vertical="center" wrapText="1"/>
    </xf>
    <xf numFmtId="3" fontId="40" fillId="0" borderId="18" xfId="0" applyNumberFormat="1" applyFont="1" applyBorder="1" applyAlignment="1">
      <alignment vertical="center"/>
    </xf>
    <xf numFmtId="200" fontId="40" fillId="0" borderId="10" xfId="0" applyNumberFormat="1" applyFont="1" applyBorder="1" applyAlignment="1">
      <alignment vertical="center"/>
    </xf>
    <xf numFmtId="3" fontId="40" fillId="0" borderId="18" xfId="0" applyNumberFormat="1" applyFont="1" applyBorder="1" applyAlignment="1">
      <alignment horizontal="right" vertical="center"/>
    </xf>
    <xf numFmtId="0" fontId="44" fillId="0" borderId="10" xfId="0" applyFont="1" applyFill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right" vertical="center"/>
    </xf>
    <xf numFmtId="3" fontId="29" fillId="0" borderId="25" xfId="0" applyNumberFormat="1" applyFont="1" applyBorder="1" applyAlignment="1">
      <alignment horizontal="right" vertical="center"/>
    </xf>
    <xf numFmtId="3" fontId="40" fillId="0" borderId="25" xfId="0" applyNumberFormat="1" applyFont="1" applyBorder="1" applyAlignment="1">
      <alignment horizontal="center" vertical="center"/>
    </xf>
    <xf numFmtId="200" fontId="40" fillId="0" borderId="25" xfId="0" applyNumberFormat="1" applyFont="1" applyBorder="1" applyAlignment="1">
      <alignment horizontal="center" vertical="center"/>
    </xf>
    <xf numFmtId="0" fontId="122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vertical="center"/>
    </xf>
    <xf numFmtId="0" fontId="49" fillId="0" borderId="18" xfId="0" applyFont="1" applyFill="1" applyBorder="1" applyAlignment="1">
      <alignment vertical="center" wrapText="1"/>
    </xf>
    <xf numFmtId="3" fontId="29" fillId="34" borderId="10" xfId="0" applyNumberFormat="1" applyFont="1" applyFill="1" applyBorder="1" applyAlignment="1">
      <alignment horizontal="right" vertical="center"/>
    </xf>
    <xf numFmtId="3" fontId="49" fillId="0" borderId="10" xfId="0" applyNumberFormat="1" applyFont="1" applyFill="1" applyBorder="1" applyAlignment="1">
      <alignment vertical="center" wrapText="1"/>
    </xf>
    <xf numFmtId="3" fontId="40" fillId="34" borderId="10" xfId="0" applyNumberFormat="1" applyFont="1" applyFill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/>
    </xf>
    <xf numFmtId="200" fontId="29" fillId="0" borderId="10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vertical="center"/>
    </xf>
    <xf numFmtId="0" fontId="49" fillId="0" borderId="58" xfId="0" applyFont="1" applyFill="1" applyBorder="1" applyAlignment="1">
      <alignment vertical="center" wrapText="1"/>
    </xf>
    <xf numFmtId="3" fontId="29" fillId="34" borderId="10" xfId="0" applyNumberFormat="1" applyFont="1" applyFill="1" applyBorder="1" applyAlignment="1">
      <alignment horizontal="center" vertical="center"/>
    </xf>
    <xf numFmtId="200" fontId="29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vertical="center"/>
    </xf>
    <xf numFmtId="3" fontId="49" fillId="0" borderId="25" xfId="0" applyNumberFormat="1" applyFont="1" applyFill="1" applyBorder="1" applyAlignment="1">
      <alignment vertical="center" wrapText="1"/>
    </xf>
    <xf numFmtId="3" fontId="40" fillId="34" borderId="25" xfId="0" applyNumberFormat="1" applyFont="1" applyFill="1" applyBorder="1" applyAlignment="1">
      <alignment vertical="center"/>
    </xf>
    <xf numFmtId="3" fontId="40" fillId="0" borderId="25" xfId="0" applyNumberFormat="1" applyFont="1" applyBorder="1" applyAlignment="1">
      <alignment vertical="center" wrapText="1"/>
    </xf>
    <xf numFmtId="200" fontId="40" fillId="0" borderId="25" xfId="0" applyNumberFormat="1" applyFont="1" applyBorder="1" applyAlignment="1">
      <alignment vertical="center" wrapText="1"/>
    </xf>
    <xf numFmtId="0" fontId="127" fillId="0" borderId="10" xfId="0" applyFont="1" applyBorder="1" applyAlignment="1">
      <alignment horizontal="left" vertical="center" wrapText="1"/>
    </xf>
    <xf numFmtId="3" fontId="40" fillId="34" borderId="28" xfId="0" applyNumberFormat="1" applyFont="1" applyFill="1" applyBorder="1" applyAlignment="1">
      <alignment vertical="center"/>
    </xf>
    <xf numFmtId="3" fontId="40" fillId="0" borderId="28" xfId="0" applyNumberFormat="1" applyFont="1" applyBorder="1" applyAlignment="1">
      <alignment vertical="center" wrapText="1"/>
    </xf>
    <xf numFmtId="200" fontId="40" fillId="0" borderId="28" xfId="0" applyNumberFormat="1" applyFont="1" applyBorder="1" applyAlignment="1">
      <alignment vertical="center" wrapText="1"/>
    </xf>
    <xf numFmtId="0" fontId="128" fillId="0" borderId="76" xfId="0" applyFont="1" applyFill="1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49" fontId="30" fillId="33" borderId="0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3" fontId="30" fillId="33" borderId="0" xfId="0" applyNumberFormat="1" applyFont="1" applyFill="1" applyBorder="1" applyAlignment="1">
      <alignment horizontal="center" vertical="center" wrapText="1"/>
    </xf>
    <xf numFmtId="203" fontId="30" fillId="33" borderId="0" xfId="63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0" fontId="49" fillId="0" borderId="28" xfId="0" applyFont="1" applyFill="1" applyBorder="1" applyAlignment="1">
      <alignment vertical="center" wrapText="1"/>
    </xf>
    <xf numFmtId="49" fontId="40" fillId="0" borderId="28" xfId="0" applyNumberFormat="1" applyFont="1" applyBorder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/>
    </xf>
    <xf numFmtId="49" fontId="9" fillId="34" borderId="0" xfId="0" applyNumberFormat="1" applyFont="1" applyFill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26" fillId="0" borderId="15" xfId="0" applyFont="1" applyBorder="1" applyAlignment="1">
      <alignment horizontal="center" vertical="center"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49" fontId="19" fillId="0" borderId="0" xfId="0" applyNumberFormat="1" applyFont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49" fontId="26" fillId="0" borderId="44" xfId="0" applyNumberFormat="1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49" fontId="16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right" vertical="center" wrapText="1"/>
    </xf>
    <xf numFmtId="0" fontId="40" fillId="0" borderId="0" xfId="0" applyFont="1" applyAlignment="1">
      <alignment/>
    </xf>
    <xf numFmtId="0" fontId="125" fillId="34" borderId="2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3" fontId="13" fillId="0" borderId="76" xfId="0" applyNumberFormat="1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49" fontId="30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2" fillId="0" borderId="0" xfId="0" applyFont="1" applyAlignment="1">
      <alignment vertical="center" wrapText="1"/>
    </xf>
    <xf numFmtId="4" fontId="51" fillId="0" borderId="0" xfId="0" applyNumberFormat="1" applyFont="1" applyAlignment="1">
      <alignment vertical="center"/>
    </xf>
    <xf numFmtId="3" fontId="9" fillId="0" borderId="0" xfId="0" applyNumberFormat="1" applyFont="1" applyAlignment="1">
      <alignment/>
    </xf>
    <xf numFmtId="9" fontId="16" fillId="0" borderId="14" xfId="0" applyNumberFormat="1" applyFont="1" applyBorder="1" applyAlignment="1">
      <alignment horizontal="right" vertical="center"/>
    </xf>
    <xf numFmtId="9" fontId="13" fillId="0" borderId="69" xfId="0" applyNumberFormat="1" applyFont="1" applyBorder="1" applyAlignment="1">
      <alignment horizontal="right" vertical="center"/>
    </xf>
    <xf numFmtId="3" fontId="9" fillId="33" borderId="20" xfId="0" applyNumberFormat="1" applyFont="1" applyFill="1" applyBorder="1" applyAlignment="1">
      <alignment horizontal="right" vertical="center"/>
    </xf>
    <xf numFmtId="3" fontId="26" fillId="33" borderId="17" xfId="0" applyNumberFormat="1" applyFont="1" applyFill="1" applyBorder="1" applyAlignment="1">
      <alignment horizontal="right" vertical="center"/>
    </xf>
    <xf numFmtId="3" fontId="26" fillId="33" borderId="10" xfId="0" applyNumberFormat="1" applyFont="1" applyFill="1" applyBorder="1" applyAlignment="1">
      <alignment horizontal="right" vertical="center"/>
    </xf>
    <xf numFmtId="0" fontId="22" fillId="0" borderId="19" xfId="0" applyFont="1" applyBorder="1" applyAlignment="1">
      <alignment horizontal="center" vertical="center" wrapText="1"/>
    </xf>
    <xf numFmtId="0" fontId="125" fillId="34" borderId="53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49" fontId="129" fillId="0" borderId="10" xfId="0" applyNumberFormat="1" applyFont="1" applyFill="1" applyBorder="1" applyAlignment="1" quotePrefix="1">
      <alignment vertical="center" wrapText="1"/>
    </xf>
    <xf numFmtId="0" fontId="32" fillId="0" borderId="50" xfId="0" applyFont="1" applyFill="1" applyBorder="1" applyAlignment="1">
      <alignment horizontal="center" vertical="center"/>
    </xf>
    <xf numFmtId="0" fontId="32" fillId="0" borderId="77" xfId="0" applyFont="1" applyFill="1" applyBorder="1" applyAlignment="1">
      <alignment horizontal="center"/>
    </xf>
    <xf numFmtId="3" fontId="32" fillId="0" borderId="61" xfId="0" applyNumberFormat="1" applyFont="1" applyFill="1" applyBorder="1" applyAlignment="1">
      <alignment horizontal="right" vertical="center"/>
    </xf>
    <xf numFmtId="3" fontId="32" fillId="0" borderId="33" xfId="0" applyNumberFormat="1" applyFont="1" applyFill="1" applyBorder="1" applyAlignment="1">
      <alignment horizontal="right" vertical="center"/>
    </xf>
    <xf numFmtId="194" fontId="32" fillId="0" borderId="77" xfId="0" applyNumberFormat="1" applyFont="1" applyFill="1" applyBorder="1" applyAlignment="1">
      <alignment horizontal="right" vertical="center"/>
    </xf>
    <xf numFmtId="3" fontId="32" fillId="0" borderId="32" xfId="0" applyNumberFormat="1" applyFont="1" applyFill="1" applyBorder="1" applyAlignment="1">
      <alignment horizontal="right" vertical="center"/>
    </xf>
    <xf numFmtId="3" fontId="32" fillId="0" borderId="48" xfId="0" applyNumberFormat="1" applyFont="1" applyFill="1" applyBorder="1" applyAlignment="1">
      <alignment horizontal="right" vertical="center"/>
    </xf>
    <xf numFmtId="196" fontId="32" fillId="0" borderId="49" xfId="0" applyNumberFormat="1" applyFont="1" applyFill="1" applyBorder="1" applyAlignment="1">
      <alignment horizontal="right" vertical="center"/>
    </xf>
    <xf numFmtId="200" fontId="29" fillId="34" borderId="10" xfId="0" applyNumberFormat="1" applyFont="1" applyFill="1" applyBorder="1" applyAlignment="1">
      <alignment horizontal="right" vertical="center"/>
    </xf>
    <xf numFmtId="49" fontId="3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/>
    </xf>
    <xf numFmtId="9" fontId="11" fillId="0" borderId="0" xfId="0" applyNumberFormat="1" applyFont="1" applyBorder="1" applyAlignment="1">
      <alignment horizontal="right" vertical="center"/>
    </xf>
    <xf numFmtId="49" fontId="26" fillId="0" borderId="55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130" fillId="0" borderId="0" xfId="0" applyFont="1" applyAlignment="1">
      <alignment/>
    </xf>
    <xf numFmtId="0" fontId="13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9" fontId="30" fillId="0" borderId="15" xfId="0" applyNumberFormat="1" applyFont="1" applyBorder="1" applyAlignment="1">
      <alignment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0" fontId="131" fillId="0" borderId="0" xfId="0" applyFont="1" applyAlignment="1">
      <alignment/>
    </xf>
    <xf numFmtId="49" fontId="40" fillId="0" borderId="15" xfId="0" applyNumberFormat="1" applyFont="1" applyBorder="1" applyAlignment="1">
      <alignment vertical="center"/>
    </xf>
    <xf numFmtId="49" fontId="40" fillId="0" borderId="16" xfId="0" applyNumberFormat="1" applyFont="1" applyFill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40" fillId="0" borderId="29" xfId="0" applyFont="1" applyFill="1" applyBorder="1" applyAlignment="1">
      <alignment vertical="center" wrapText="1"/>
    </xf>
    <xf numFmtId="0" fontId="132" fillId="0" borderId="0" xfId="0" applyFont="1" applyAlignment="1">
      <alignment/>
    </xf>
    <xf numFmtId="0" fontId="30" fillId="0" borderId="13" xfId="0" applyFont="1" applyBorder="1" applyAlignment="1">
      <alignment vertical="center"/>
    </xf>
    <xf numFmtId="0" fontId="50" fillId="0" borderId="13" xfId="0" applyFont="1" applyFill="1" applyBorder="1" applyAlignment="1">
      <alignment vertical="center" wrapText="1"/>
    </xf>
    <xf numFmtId="49" fontId="26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40" fillId="0" borderId="15" xfId="0" applyFont="1" applyBorder="1" applyAlignment="1">
      <alignment vertical="center" wrapText="1"/>
    </xf>
    <xf numFmtId="0" fontId="122" fillId="0" borderId="27" xfId="0" applyFont="1" applyBorder="1" applyAlignment="1">
      <alignment vertical="center" wrapText="1"/>
    </xf>
    <xf numFmtId="0" fontId="122" fillId="0" borderId="10" xfId="0" applyFont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 horizontal="left"/>
    </xf>
    <xf numFmtId="2" fontId="26" fillId="0" borderId="0" xfId="0" applyNumberFormat="1" applyFont="1" applyBorder="1" applyAlignment="1">
      <alignment horizontal="left"/>
    </xf>
    <xf numFmtId="0" fontId="51" fillId="0" borderId="0" xfId="0" applyFont="1" applyBorder="1" applyAlignment="1">
      <alignment vertical="center"/>
    </xf>
    <xf numFmtId="3" fontId="9" fillId="0" borderId="0" xfId="0" applyNumberFormat="1" applyFont="1" applyFill="1" applyAlignment="1" applyProtection="1">
      <alignment/>
      <protection/>
    </xf>
    <xf numFmtId="49" fontId="51" fillId="0" borderId="0" xfId="0" applyNumberFormat="1" applyFont="1" applyBorder="1" applyAlignment="1">
      <alignment vertical="center"/>
    </xf>
    <xf numFmtId="0" fontId="133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19" fillId="0" borderId="0" xfId="0" applyFont="1" applyFill="1" applyBorder="1" applyAlignment="1">
      <alignment/>
    </xf>
    <xf numFmtId="9" fontId="11" fillId="0" borderId="14" xfId="0" applyNumberFormat="1" applyFont="1" applyBorder="1" applyAlignment="1">
      <alignment horizontal="right" vertical="center"/>
    </xf>
    <xf numFmtId="3" fontId="30" fillId="0" borderId="57" xfId="0" applyNumberFormat="1" applyFont="1" applyFill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3" fontId="30" fillId="0" borderId="57" xfId="0" applyNumberFormat="1" applyFont="1" applyFill="1" applyBorder="1" applyAlignment="1">
      <alignment horizontal="center" vertical="center"/>
    </xf>
    <xf numFmtId="0" fontId="130" fillId="0" borderId="28" xfId="0" applyFont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vertical="top" wrapText="1"/>
    </xf>
    <xf numFmtId="0" fontId="130" fillId="0" borderId="39" xfId="0" applyFont="1" applyBorder="1" applyAlignment="1">
      <alignment horizontal="center"/>
    </xf>
    <xf numFmtId="0" fontId="131" fillId="0" borderId="25" xfId="0" applyFont="1" applyBorder="1" applyAlignment="1">
      <alignment horizontal="right" vertical="center"/>
    </xf>
    <xf numFmtId="0" fontId="122" fillId="0" borderId="25" xfId="0" applyFont="1" applyBorder="1" applyAlignment="1">
      <alignment vertical="center" wrapText="1"/>
    </xf>
    <xf numFmtId="3" fontId="40" fillId="0" borderId="13" xfId="0" applyNumberFormat="1" applyFont="1" applyFill="1" applyBorder="1" applyAlignment="1">
      <alignment horizontal="center" vertical="center" wrapText="1"/>
    </xf>
    <xf numFmtId="3" fontId="30" fillId="0" borderId="13" xfId="0" applyNumberFormat="1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/>
    </xf>
    <xf numFmtId="49" fontId="26" fillId="0" borderId="38" xfId="0" applyNumberFormat="1" applyFont="1" applyFill="1" applyBorder="1" applyAlignment="1">
      <alignment horizontal="center" vertical="center" wrapText="1"/>
    </xf>
    <xf numFmtId="49" fontId="26" fillId="0" borderId="65" xfId="0" applyNumberFormat="1" applyFont="1" applyFill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0" fontId="26" fillId="0" borderId="80" xfId="0" applyFont="1" applyBorder="1" applyAlignment="1">
      <alignment horizontal="center"/>
    </xf>
    <xf numFmtId="9" fontId="29" fillId="0" borderId="14" xfId="0" applyNumberFormat="1" applyFont="1" applyBorder="1" applyAlignment="1">
      <alignment horizontal="right" vertical="center"/>
    </xf>
    <xf numFmtId="9" fontId="40" fillId="0" borderId="47" xfId="0" applyNumberFormat="1" applyFont="1" applyBorder="1" applyAlignment="1">
      <alignment horizontal="right" vertical="center"/>
    </xf>
    <xf numFmtId="9" fontId="40" fillId="0" borderId="2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44" xfId="0" applyFont="1" applyBorder="1" applyAlignment="1">
      <alignment horizontal="left" vertical="center" wrapText="1"/>
    </xf>
    <xf numFmtId="49" fontId="26" fillId="33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13" fillId="33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3" fontId="10" fillId="0" borderId="45" xfId="0" applyNumberFormat="1" applyFont="1" applyBorder="1" applyAlignment="1">
      <alignment horizontal="right" vertical="center" wrapText="1"/>
    </xf>
    <xf numFmtId="3" fontId="26" fillId="0" borderId="57" xfId="0" applyNumberFormat="1" applyFont="1" applyBorder="1" applyAlignment="1">
      <alignment horizontal="center" vertical="center" wrapText="1"/>
    </xf>
    <xf numFmtId="3" fontId="9" fillId="0" borderId="58" xfId="0" applyNumberFormat="1" applyFont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27" xfId="0" applyFont="1" applyBorder="1" applyAlignment="1">
      <alignment horizontal="left" vertical="center" wrapText="1"/>
    </xf>
    <xf numFmtId="3" fontId="9" fillId="0" borderId="8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10" fontId="11" fillId="0" borderId="0" xfId="0" applyNumberFormat="1" applyFont="1" applyAlignment="1">
      <alignment/>
    </xf>
    <xf numFmtId="200" fontId="26" fillId="0" borderId="64" xfId="0" applyNumberFormat="1" applyFont="1" applyBorder="1" applyAlignment="1">
      <alignment horizontal="center" vertical="center"/>
    </xf>
    <xf numFmtId="200" fontId="9" fillId="0" borderId="47" xfId="0" applyNumberFormat="1" applyFont="1" applyBorder="1" applyAlignment="1">
      <alignment vertical="center"/>
    </xf>
    <xf numFmtId="9" fontId="10" fillId="0" borderId="42" xfId="0" applyNumberFormat="1" applyFont="1" applyBorder="1" applyAlignment="1">
      <alignment vertical="center"/>
    </xf>
    <xf numFmtId="200" fontId="10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center" vertical="center" wrapText="1"/>
    </xf>
    <xf numFmtId="3" fontId="10" fillId="0" borderId="57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200" fontId="10" fillId="0" borderId="14" xfId="0" applyNumberFormat="1" applyFont="1" applyBorder="1" applyAlignment="1">
      <alignment horizontal="center" vertical="center"/>
    </xf>
    <xf numFmtId="9" fontId="120" fillId="0" borderId="26" xfId="0" applyNumberFormat="1" applyFont="1" applyFill="1" applyBorder="1" applyAlignment="1">
      <alignment horizontal="center" vertical="center"/>
    </xf>
    <xf numFmtId="9" fontId="120" fillId="0" borderId="10" xfId="0" applyNumberFormat="1" applyFont="1" applyFill="1" applyBorder="1" applyAlignment="1">
      <alignment horizontal="center" vertical="center"/>
    </xf>
    <xf numFmtId="9" fontId="121" fillId="0" borderId="10" xfId="0" applyNumberFormat="1" applyFont="1" applyFill="1" applyBorder="1" applyAlignment="1">
      <alignment horizontal="center" vertical="center"/>
    </xf>
    <xf numFmtId="200" fontId="120" fillId="0" borderId="10" xfId="0" applyNumberFormat="1" applyFont="1" applyFill="1" applyBorder="1" applyAlignment="1">
      <alignment horizontal="center" vertical="center"/>
    </xf>
    <xf numFmtId="200" fontId="121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30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122" fillId="34" borderId="10" xfId="0" applyFont="1" applyFill="1" applyBorder="1" applyAlignment="1" quotePrefix="1">
      <alignment horizontal="left" vertical="center" wrapText="1"/>
    </xf>
    <xf numFmtId="49" fontId="122" fillId="34" borderId="10" xfId="0" applyNumberFormat="1" applyFont="1" applyFill="1" applyBorder="1" applyAlignment="1" quotePrefix="1">
      <alignment horizontal="left" vertical="center" wrapText="1"/>
    </xf>
    <xf numFmtId="49" fontId="122" fillId="34" borderId="28" xfId="0" applyNumberFormat="1" applyFont="1" applyFill="1" applyBorder="1" applyAlignment="1" quotePrefix="1">
      <alignment horizontal="left" vertical="center" wrapText="1"/>
    </xf>
    <xf numFmtId="0" fontId="126" fillId="0" borderId="25" xfId="0" applyFont="1" applyFill="1" applyBorder="1" applyAlignment="1" quotePrefix="1">
      <alignment horizontal="left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3" fontId="29" fillId="0" borderId="29" xfId="0" applyNumberFormat="1" applyFont="1" applyBorder="1" applyAlignment="1">
      <alignment horizontal="right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49" fontId="40" fillId="0" borderId="25" xfId="0" applyNumberFormat="1" applyFont="1" applyBorder="1" applyAlignment="1">
      <alignment horizontal="left" vertical="center" wrapText="1"/>
    </xf>
    <xf numFmtId="3" fontId="40" fillId="0" borderId="58" xfId="0" applyNumberFormat="1" applyFont="1" applyFill="1" applyBorder="1" applyAlignment="1">
      <alignment horizontal="right" vertical="center"/>
    </xf>
    <xf numFmtId="0" fontId="44" fillId="0" borderId="18" xfId="0" applyFont="1" applyFill="1" applyBorder="1" applyAlignment="1">
      <alignment horizontal="left" vertical="center" wrapText="1"/>
    </xf>
    <xf numFmtId="200" fontId="29" fillId="0" borderId="10" xfId="0" applyNumberFormat="1" applyFont="1" applyBorder="1" applyAlignment="1">
      <alignment vertical="center"/>
    </xf>
    <xf numFmtId="200" fontId="29" fillId="0" borderId="25" xfId="0" applyNumberFormat="1" applyFont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200" fontId="40" fillId="0" borderId="25" xfId="0" applyNumberFormat="1" applyFont="1" applyBorder="1" applyAlignment="1">
      <alignment vertical="center"/>
    </xf>
    <xf numFmtId="3" fontId="29" fillId="0" borderId="2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3" fontId="29" fillId="0" borderId="28" xfId="0" applyNumberFormat="1" applyFont="1" applyBorder="1" applyAlignment="1">
      <alignment horizontal="right" vertical="center"/>
    </xf>
    <xf numFmtId="200" fontId="40" fillId="34" borderId="25" xfId="0" applyNumberFormat="1" applyFont="1" applyFill="1" applyBorder="1" applyAlignment="1">
      <alignment horizontal="right" vertical="center"/>
    </xf>
    <xf numFmtId="0" fontId="122" fillId="0" borderId="10" xfId="0" applyFont="1" applyFill="1" applyBorder="1" applyAlignment="1" quotePrefix="1">
      <alignment horizontal="left" vertical="center" wrapText="1"/>
    </xf>
    <xf numFmtId="0" fontId="44" fillId="0" borderId="58" xfId="0" applyFont="1" applyFill="1" applyBorder="1" applyAlignment="1">
      <alignment horizontal="left" vertical="center" wrapText="1"/>
    </xf>
    <xf numFmtId="3" fontId="40" fillId="0" borderId="25" xfId="0" applyNumberFormat="1" applyFont="1" applyFill="1" applyBorder="1" applyAlignment="1">
      <alignment horizontal="right" vertical="center"/>
    </xf>
    <xf numFmtId="3" fontId="40" fillId="0" borderId="25" xfId="0" applyNumberFormat="1" applyFont="1" applyFill="1" applyBorder="1" applyAlignment="1">
      <alignment horizontal="center" vertical="center"/>
    </xf>
    <xf numFmtId="200" fontId="40" fillId="0" borderId="25" xfId="0" applyNumberFormat="1" applyFont="1" applyFill="1" applyBorder="1" applyAlignment="1">
      <alignment horizontal="center" vertical="center"/>
    </xf>
    <xf numFmtId="9" fontId="29" fillId="0" borderId="10" xfId="0" applyNumberFormat="1" applyFont="1" applyBorder="1" applyAlignment="1">
      <alignment horizontal="right" vertical="center" wrapText="1"/>
    </xf>
    <xf numFmtId="9" fontId="30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9" fontId="27" fillId="0" borderId="0" xfId="0" applyNumberFormat="1" applyFont="1" applyBorder="1" applyAlignment="1">
      <alignment horizontal="right" vertical="center"/>
    </xf>
    <xf numFmtId="0" fontId="134" fillId="0" borderId="0" xfId="0" applyFont="1" applyBorder="1" applyAlignment="1">
      <alignment vertical="center"/>
    </xf>
    <xf numFmtId="0" fontId="122" fillId="0" borderId="0" xfId="0" applyFont="1" applyBorder="1" applyAlignment="1">
      <alignment/>
    </xf>
    <xf numFmtId="0" fontId="29" fillId="0" borderId="0" xfId="0" applyFont="1" applyBorder="1" applyAlignment="1">
      <alignment horizontal="right" vertical="center"/>
    </xf>
    <xf numFmtId="0" fontId="122" fillId="0" borderId="0" xfId="0" applyFont="1" applyBorder="1" applyAlignment="1">
      <alignment horizontal="right"/>
    </xf>
    <xf numFmtId="0" fontId="122" fillId="0" borderId="0" xfId="0" applyFont="1" applyAlignment="1">
      <alignment vertical="center"/>
    </xf>
    <xf numFmtId="0" fontId="131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9" fontId="27" fillId="0" borderId="0" xfId="0" applyNumberFormat="1" applyFont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0" fontId="10" fillId="33" borderId="54" xfId="0" applyFont="1" applyFill="1" applyBorder="1" applyAlignment="1">
      <alignment horizontal="right" vertical="center"/>
    </xf>
    <xf numFmtId="0" fontId="10" fillId="33" borderId="35" xfId="0" applyFont="1" applyFill="1" applyBorder="1" applyAlignment="1">
      <alignment horizontal="right" vertical="center"/>
    </xf>
    <xf numFmtId="0" fontId="54" fillId="33" borderId="0" xfId="0" applyFont="1" applyFill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2" fillId="34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3" fontId="33" fillId="34" borderId="10" xfId="0" applyNumberFormat="1" applyFont="1" applyFill="1" applyBorder="1" applyAlignment="1">
      <alignment horizontal="right" vertical="center" wrapText="1"/>
    </xf>
    <xf numFmtId="0" fontId="33" fillId="0" borderId="31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left" vertical="center" wrapText="1"/>
    </xf>
    <xf numFmtId="0" fontId="33" fillId="33" borderId="36" xfId="0" applyFont="1" applyFill="1" applyBorder="1" applyAlignment="1">
      <alignment horizontal="center" vertical="center"/>
    </xf>
    <xf numFmtId="0" fontId="33" fillId="33" borderId="72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center" vertical="center"/>
    </xf>
    <xf numFmtId="0" fontId="17" fillId="33" borderId="67" xfId="0" applyFont="1" applyFill="1" applyBorder="1" applyAlignment="1">
      <alignment horizontal="left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72" xfId="0" applyFont="1" applyBorder="1" applyAlignment="1">
      <alignment horizontal="left" vertical="center" wrapText="1"/>
    </xf>
    <xf numFmtId="0" fontId="17" fillId="0" borderId="67" xfId="0" applyFont="1" applyBorder="1" applyAlignment="1">
      <alignment vertical="center" wrapText="1"/>
    </xf>
    <xf numFmtId="0" fontId="17" fillId="0" borderId="40" xfId="0" applyFont="1" applyBorder="1" applyAlignment="1">
      <alignment horizontal="center" vertical="center"/>
    </xf>
    <xf numFmtId="3" fontId="17" fillId="0" borderId="40" xfId="0" applyNumberFormat="1" applyFont="1" applyFill="1" applyBorder="1" applyAlignment="1">
      <alignment horizontal="right" vertical="center"/>
    </xf>
    <xf numFmtId="3" fontId="17" fillId="0" borderId="74" xfId="0" applyNumberFormat="1" applyFont="1" applyFill="1" applyBorder="1" applyAlignment="1">
      <alignment horizontal="right" vertical="center"/>
    </xf>
    <xf numFmtId="0" fontId="17" fillId="33" borderId="67" xfId="0" applyNumberFormat="1" applyFont="1" applyFill="1" applyBorder="1" applyAlignment="1">
      <alignment vertical="center" wrapText="1"/>
    </xf>
    <xf numFmtId="196" fontId="17" fillId="0" borderId="19" xfId="0" applyNumberFormat="1" applyFont="1" applyFill="1" applyBorder="1" applyAlignment="1">
      <alignment horizontal="right" vertical="center" wrapText="1"/>
    </xf>
    <xf numFmtId="0" fontId="17" fillId="0" borderId="61" xfId="0" applyFont="1" applyBorder="1" applyAlignment="1">
      <alignment horizontal="center" vertical="center"/>
    </xf>
    <xf numFmtId="0" fontId="17" fillId="33" borderId="50" xfId="0" applyNumberFormat="1" applyFont="1" applyFill="1" applyBorder="1" applyAlignment="1">
      <alignment vertical="center" wrapText="1"/>
    </xf>
    <xf numFmtId="3" fontId="17" fillId="0" borderId="31" xfId="0" applyNumberFormat="1" applyFont="1" applyFill="1" applyBorder="1" applyAlignment="1">
      <alignment horizontal="right" vertical="center" wrapText="1"/>
    </xf>
    <xf numFmtId="3" fontId="17" fillId="0" borderId="29" xfId="0" applyNumberFormat="1" applyFont="1" applyFill="1" applyBorder="1" applyAlignment="1">
      <alignment horizontal="right" vertical="center" wrapText="1"/>
    </xf>
    <xf numFmtId="3" fontId="17" fillId="0" borderId="61" xfId="0" applyNumberFormat="1" applyFont="1" applyFill="1" applyBorder="1" applyAlignment="1">
      <alignment horizontal="right" vertical="center"/>
    </xf>
    <xf numFmtId="3" fontId="17" fillId="0" borderId="33" xfId="0" applyNumberFormat="1" applyFont="1" applyFill="1" applyBorder="1" applyAlignment="1">
      <alignment horizontal="right" vertical="center"/>
    </xf>
    <xf numFmtId="196" fontId="17" fillId="0" borderId="77" xfId="0" applyNumberFormat="1" applyFont="1" applyFill="1" applyBorder="1" applyAlignment="1">
      <alignment horizontal="right" vertical="center" wrapText="1"/>
    </xf>
    <xf numFmtId="3" fontId="17" fillId="0" borderId="53" xfId="0" applyNumberFormat="1" applyFont="1" applyFill="1" applyBorder="1" applyAlignment="1">
      <alignment horizontal="right" vertical="center"/>
    </xf>
    <xf numFmtId="3" fontId="17" fillId="0" borderId="29" xfId="0" applyNumberFormat="1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right" vertical="center" wrapText="1"/>
    </xf>
    <xf numFmtId="49" fontId="122" fillId="0" borderId="17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3" fontId="29" fillId="0" borderId="58" xfId="0" applyNumberFormat="1" applyFont="1" applyFill="1" applyBorder="1" applyAlignment="1">
      <alignment horizontal="center" vertical="center" wrapText="1"/>
    </xf>
    <xf numFmtId="3" fontId="40" fillId="0" borderId="76" xfId="0" applyNumberFormat="1" applyFont="1" applyFill="1" applyBorder="1" applyAlignment="1">
      <alignment horizontal="center" vertical="center" wrapText="1"/>
    </xf>
    <xf numFmtId="0" fontId="135" fillId="0" borderId="13" xfId="0" applyFont="1" applyBorder="1" applyAlignment="1">
      <alignment horizontal="right" vertical="center"/>
    </xf>
    <xf numFmtId="9" fontId="135" fillId="0" borderId="14" xfId="0" applyNumberFormat="1" applyFont="1" applyBorder="1" applyAlignment="1">
      <alignment horizontal="right" vertical="center"/>
    </xf>
    <xf numFmtId="0" fontId="131" fillId="0" borderId="13" xfId="0" applyFont="1" applyBorder="1" applyAlignment="1">
      <alignment horizontal="right" vertical="center"/>
    </xf>
    <xf numFmtId="9" fontId="132" fillId="0" borderId="14" xfId="0" applyNumberFormat="1" applyFont="1" applyBorder="1" applyAlignment="1">
      <alignment horizontal="right" vertical="center"/>
    </xf>
    <xf numFmtId="9" fontId="131" fillId="0" borderId="47" xfId="0" applyNumberFormat="1" applyFont="1" applyBorder="1" applyAlignment="1">
      <alignment horizontal="right" vertical="center"/>
    </xf>
    <xf numFmtId="0" fontId="132" fillId="0" borderId="44" xfId="0" applyFont="1" applyBorder="1" applyAlignment="1">
      <alignment horizontal="right" vertical="center"/>
    </xf>
    <xf numFmtId="9" fontId="132" fillId="0" borderId="49" xfId="0" applyNumberFormat="1" applyFont="1" applyBorder="1" applyAlignment="1">
      <alignment horizontal="right" vertical="center"/>
    </xf>
    <xf numFmtId="200" fontId="10" fillId="34" borderId="25" xfId="0" applyNumberFormat="1" applyFont="1" applyFill="1" applyBorder="1" applyAlignment="1">
      <alignment horizontal="center" vertical="center"/>
    </xf>
    <xf numFmtId="3" fontId="9" fillId="34" borderId="25" xfId="0" applyNumberFormat="1" applyFont="1" applyFill="1" applyBorder="1" applyAlignment="1">
      <alignment horizontal="center" vertical="center"/>
    </xf>
    <xf numFmtId="3" fontId="9" fillId="34" borderId="2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26" fillId="34" borderId="33" xfId="0" applyNumberFormat="1" applyFont="1" applyFill="1" applyBorder="1" applyAlignment="1">
      <alignment horizontal="center" vertical="center"/>
    </xf>
    <xf numFmtId="3" fontId="26" fillId="34" borderId="82" xfId="0" applyNumberFormat="1" applyFont="1" applyFill="1" applyBorder="1" applyAlignment="1">
      <alignment horizontal="center" vertical="center"/>
    </xf>
    <xf numFmtId="3" fontId="10" fillId="34" borderId="27" xfId="0" applyNumberFormat="1" applyFont="1" applyFill="1" applyBorder="1" applyAlignment="1">
      <alignment horizontal="center" vertical="center"/>
    </xf>
    <xf numFmtId="3" fontId="10" fillId="34" borderId="23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9" fillId="34" borderId="23" xfId="0" applyNumberFormat="1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horizontal="center" vertical="center"/>
    </xf>
    <xf numFmtId="3" fontId="10" fillId="34" borderId="25" xfId="0" applyNumberFormat="1" applyFont="1" applyFill="1" applyBorder="1" applyAlignment="1">
      <alignment horizontal="center" vertical="center"/>
    </xf>
    <xf numFmtId="3" fontId="9" fillId="34" borderId="28" xfId="0" applyNumberFormat="1" applyFont="1" applyFill="1" applyBorder="1" applyAlignment="1">
      <alignment horizontal="center" vertical="center"/>
    </xf>
    <xf numFmtId="3" fontId="10" fillId="34" borderId="28" xfId="0" applyNumberFormat="1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/>
    </xf>
    <xf numFmtId="3" fontId="26" fillId="34" borderId="16" xfId="0" applyNumberFormat="1" applyFont="1" applyFill="1" applyBorder="1" applyAlignment="1">
      <alignment horizontal="center" vertical="center"/>
    </xf>
    <xf numFmtId="3" fontId="120" fillId="34" borderId="10" xfId="0" applyNumberFormat="1" applyFont="1" applyFill="1" applyBorder="1" applyAlignment="1">
      <alignment horizontal="center" vertical="center"/>
    </xf>
    <xf numFmtId="3" fontId="121" fillId="34" borderId="10" xfId="0" applyNumberFormat="1" applyFont="1" applyFill="1" applyBorder="1" applyAlignment="1">
      <alignment horizontal="center" vertical="center"/>
    </xf>
    <xf numFmtId="3" fontId="121" fillId="34" borderId="23" xfId="0" applyNumberFormat="1" applyFont="1" applyFill="1" applyBorder="1" applyAlignment="1">
      <alignment horizontal="center" vertical="center"/>
    </xf>
    <xf numFmtId="3" fontId="120" fillId="34" borderId="23" xfId="0" applyNumberFormat="1" applyFont="1" applyFill="1" applyBorder="1" applyAlignment="1">
      <alignment horizontal="center" vertical="center"/>
    </xf>
    <xf numFmtId="3" fontId="10" fillId="34" borderId="29" xfId="0" applyNumberFormat="1" applyFont="1" applyFill="1" applyBorder="1" applyAlignment="1">
      <alignment horizontal="center" vertical="center"/>
    </xf>
    <xf numFmtId="3" fontId="10" fillId="34" borderId="53" xfId="0" applyNumberFormat="1" applyFont="1" applyFill="1" applyBorder="1" applyAlignment="1">
      <alignment horizontal="center" vertical="center"/>
    </xf>
    <xf numFmtId="3" fontId="10" fillId="34" borderId="41" xfId="0" applyNumberFormat="1" applyFont="1" applyFill="1" applyBorder="1" applyAlignment="1">
      <alignment horizontal="center" vertical="center"/>
    </xf>
    <xf numFmtId="3" fontId="10" fillId="34" borderId="70" xfId="0" applyNumberFormat="1" applyFont="1" applyFill="1" applyBorder="1" applyAlignment="1">
      <alignment horizontal="center" vertical="center"/>
    </xf>
    <xf numFmtId="3" fontId="10" fillId="34" borderId="54" xfId="0" applyNumberFormat="1" applyFont="1" applyFill="1" applyBorder="1" applyAlignment="1">
      <alignment horizontal="center" vertical="center"/>
    </xf>
    <xf numFmtId="3" fontId="9" fillId="34" borderId="29" xfId="0" applyNumberFormat="1" applyFont="1" applyFill="1" applyBorder="1" applyAlignment="1">
      <alignment horizontal="center" vertical="center"/>
    </xf>
    <xf numFmtId="3" fontId="9" fillId="34" borderId="53" xfId="0" applyNumberFormat="1" applyFont="1" applyFill="1" applyBorder="1" applyAlignment="1">
      <alignment horizontal="center" vertical="center"/>
    </xf>
    <xf numFmtId="222" fontId="120" fillId="34" borderId="28" xfId="0" applyNumberFormat="1" applyFont="1" applyFill="1" applyBorder="1" applyAlignment="1">
      <alignment horizontal="center" vertical="center"/>
    </xf>
    <xf numFmtId="3" fontId="9" fillId="34" borderId="41" xfId="0" applyNumberFormat="1" applyFont="1" applyFill="1" applyBorder="1" applyAlignment="1">
      <alignment horizontal="center" vertical="center"/>
    </xf>
    <xf numFmtId="0" fontId="116" fillId="34" borderId="10" xfId="0" applyFont="1" applyFill="1" applyBorder="1" applyAlignment="1">
      <alignment horizontal="center" vertical="top" wrapText="1"/>
    </xf>
    <xf numFmtId="3" fontId="9" fillId="34" borderId="44" xfId="0" applyNumberFormat="1" applyFont="1" applyFill="1" applyBorder="1" applyAlignment="1">
      <alignment horizontal="center" vertical="center"/>
    </xf>
    <xf numFmtId="3" fontId="10" fillId="34" borderId="56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3" fontId="9" fillId="34" borderId="27" xfId="0" applyNumberFormat="1" applyFont="1" applyFill="1" applyBorder="1" applyAlignment="1">
      <alignment horizontal="center" vertical="center"/>
    </xf>
    <xf numFmtId="3" fontId="9" fillId="34" borderId="70" xfId="0" applyNumberFormat="1" applyFont="1" applyFill="1" applyBorder="1" applyAlignment="1">
      <alignment horizontal="center" vertical="center"/>
    </xf>
    <xf numFmtId="3" fontId="10" fillId="34" borderId="65" xfId="0" applyNumberFormat="1" applyFont="1" applyFill="1" applyBorder="1" applyAlignment="1">
      <alignment horizontal="center" vertical="center"/>
    </xf>
    <xf numFmtId="200" fontId="9" fillId="33" borderId="28" xfId="0" applyNumberFormat="1" applyFont="1" applyFill="1" applyBorder="1" applyAlignment="1">
      <alignment horizontal="center" vertical="center"/>
    </xf>
    <xf numFmtId="3" fontId="10" fillId="34" borderId="44" xfId="0" applyNumberFormat="1" applyFont="1" applyFill="1" applyBorder="1" applyAlignment="1">
      <alignment horizontal="center" vertical="center"/>
    </xf>
    <xf numFmtId="49" fontId="120" fillId="34" borderId="10" xfId="0" applyNumberFormat="1" applyFont="1" applyFill="1" applyBorder="1" applyAlignment="1">
      <alignment horizontal="center" vertical="center"/>
    </xf>
    <xf numFmtId="0" fontId="120" fillId="0" borderId="25" xfId="0" applyFont="1" applyFill="1" applyBorder="1" applyAlignment="1">
      <alignment vertical="center" wrapText="1"/>
    </xf>
    <xf numFmtId="3" fontId="120" fillId="34" borderId="25" xfId="0" applyNumberFormat="1" applyFont="1" applyFill="1" applyBorder="1" applyAlignment="1">
      <alignment horizontal="center" vertical="center"/>
    </xf>
    <xf numFmtId="200" fontId="120" fillId="33" borderId="25" xfId="0" applyNumberFormat="1" applyFont="1" applyFill="1" applyBorder="1" applyAlignment="1">
      <alignment horizontal="center" vertical="center"/>
    </xf>
    <xf numFmtId="200" fontId="121" fillId="33" borderId="10" xfId="0" applyNumberFormat="1" applyFont="1" applyFill="1" applyBorder="1" applyAlignment="1">
      <alignment horizontal="center" vertical="center"/>
    </xf>
    <xf numFmtId="200" fontId="120" fillId="33" borderId="10" xfId="0" applyNumberFormat="1" applyFont="1" applyFill="1" applyBorder="1" applyAlignment="1">
      <alignment horizontal="center" vertical="center"/>
    </xf>
    <xf numFmtId="49" fontId="120" fillId="34" borderId="22" xfId="0" applyNumberFormat="1" applyFont="1" applyFill="1" applyBorder="1" applyAlignment="1">
      <alignment horizontal="center" vertical="center"/>
    </xf>
    <xf numFmtId="49" fontId="120" fillId="0" borderId="10" xfId="0" applyNumberFormat="1" applyFont="1" applyFill="1" applyBorder="1" applyAlignment="1">
      <alignment horizontal="center" vertical="center"/>
    </xf>
    <xf numFmtId="49" fontId="121" fillId="0" borderId="10" xfId="0" applyNumberFormat="1" applyFont="1" applyFill="1" applyBorder="1" applyAlignment="1">
      <alignment horizontal="center" vertical="center" wrapText="1"/>
    </xf>
    <xf numFmtId="49" fontId="120" fillId="0" borderId="2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200" fontId="19" fillId="0" borderId="0" xfId="0" applyNumberFormat="1" applyFont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right" vertical="center" wrapText="1"/>
    </xf>
    <xf numFmtId="200" fontId="16" fillId="0" borderId="14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200" fontId="13" fillId="0" borderId="42" xfId="0" applyNumberFormat="1" applyFont="1" applyFill="1" applyBorder="1" applyAlignment="1">
      <alignment horizontal="right" vertical="center"/>
    </xf>
    <xf numFmtId="0" fontId="125" fillId="0" borderId="17" xfId="0" applyFont="1" applyFill="1" applyBorder="1" applyAlignment="1">
      <alignment horizontal="center" vertical="center" wrapText="1"/>
    </xf>
    <xf numFmtId="0" fontId="125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200" fontId="13" fillId="0" borderId="26" xfId="0" applyNumberFormat="1" applyFont="1" applyFill="1" applyBorder="1" applyAlignment="1">
      <alignment horizontal="right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25" fillId="0" borderId="24" xfId="0" applyFont="1" applyFill="1" applyBorder="1" applyAlignment="1">
      <alignment horizontal="center" vertical="center" wrapText="1"/>
    </xf>
    <xf numFmtId="0" fontId="125" fillId="0" borderId="25" xfId="0" applyFont="1" applyFill="1" applyBorder="1" applyAlignment="1">
      <alignment horizontal="center" vertical="center" wrapText="1"/>
    </xf>
    <xf numFmtId="9" fontId="13" fillId="0" borderId="42" xfId="0" applyNumberFormat="1" applyFont="1" applyFill="1" applyBorder="1" applyAlignment="1">
      <alignment horizontal="right" vertical="center"/>
    </xf>
    <xf numFmtId="49" fontId="125" fillId="0" borderId="17" xfId="0" applyNumberFormat="1" applyFont="1" applyFill="1" applyBorder="1" applyAlignment="1">
      <alignment horizontal="center" vertical="center" wrapText="1"/>
    </xf>
    <xf numFmtId="49" fontId="125" fillId="0" borderId="10" xfId="0" applyNumberFormat="1" applyFont="1" applyFill="1" applyBorder="1" applyAlignment="1">
      <alignment horizontal="center" vertical="center" wrapText="1"/>
    </xf>
    <xf numFmtId="49" fontId="125" fillId="0" borderId="24" xfId="0" applyNumberFormat="1" applyFont="1" applyFill="1" applyBorder="1" applyAlignment="1">
      <alignment horizontal="center" vertical="center" wrapText="1"/>
    </xf>
    <xf numFmtId="49" fontId="125" fillId="0" borderId="25" xfId="0" applyNumberFormat="1" applyFont="1" applyFill="1" applyBorder="1" applyAlignment="1">
      <alignment horizontal="center" vertical="center" wrapText="1"/>
    </xf>
    <xf numFmtId="9" fontId="13" fillId="0" borderId="26" xfId="0" applyNumberFormat="1" applyFont="1" applyFill="1" applyBorder="1" applyAlignment="1">
      <alignment horizontal="right" vertical="center"/>
    </xf>
    <xf numFmtId="0" fontId="125" fillId="0" borderId="20" xfId="0" applyFont="1" applyFill="1" applyBorder="1" applyAlignment="1">
      <alignment horizontal="center" vertical="center" wrapText="1"/>
    </xf>
    <xf numFmtId="0" fontId="125" fillId="0" borderId="28" xfId="0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right" vertical="center"/>
    </xf>
    <xf numFmtId="3" fontId="16" fillId="0" borderId="28" xfId="0" applyNumberFormat="1" applyFont="1" applyFill="1" applyBorder="1" applyAlignment="1">
      <alignment horizontal="right" vertical="center"/>
    </xf>
    <xf numFmtId="0" fontId="136" fillId="0" borderId="15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200" fontId="11" fillId="0" borderId="14" xfId="0" applyNumberFormat="1" applyFont="1" applyFill="1" applyBorder="1" applyAlignment="1">
      <alignment horizontal="right" vertical="center"/>
    </xf>
    <xf numFmtId="49" fontId="137" fillId="0" borderId="15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left" vertical="center"/>
    </xf>
    <xf numFmtId="0" fontId="125" fillId="0" borderId="55" xfId="0" applyFont="1" applyFill="1" applyBorder="1" applyAlignment="1">
      <alignment horizontal="center" vertical="center" wrapText="1"/>
    </xf>
    <xf numFmtId="0" fontId="125" fillId="0" borderId="29" xfId="0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right" vertical="center"/>
    </xf>
    <xf numFmtId="3" fontId="16" fillId="0" borderId="29" xfId="0" applyNumberFormat="1" applyFont="1" applyFill="1" applyBorder="1" applyAlignment="1">
      <alignment horizontal="right" vertical="center"/>
    </xf>
    <xf numFmtId="9" fontId="13" fillId="0" borderId="69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 wrapText="1"/>
    </xf>
    <xf numFmtId="3" fontId="125" fillId="0" borderId="10" xfId="0" applyNumberFormat="1" applyFont="1" applyFill="1" applyBorder="1" applyAlignment="1">
      <alignment horizontal="right" vertical="center"/>
    </xf>
    <xf numFmtId="3" fontId="137" fillId="0" borderId="10" xfId="0" applyNumberFormat="1" applyFont="1" applyFill="1" applyBorder="1" applyAlignment="1">
      <alignment horizontal="right" vertical="center"/>
    </xf>
    <xf numFmtId="49" fontId="125" fillId="0" borderId="20" xfId="0" applyNumberFormat="1" applyFont="1" applyFill="1" applyBorder="1" applyAlignment="1">
      <alignment horizontal="center" vertical="center" wrapText="1"/>
    </xf>
    <xf numFmtId="49" fontId="125" fillId="0" borderId="28" xfId="0" applyNumberFormat="1" applyFont="1" applyFill="1" applyBorder="1" applyAlignment="1">
      <alignment horizontal="center" vertical="center" wrapText="1"/>
    </xf>
    <xf numFmtId="9" fontId="13" fillId="0" borderId="39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right" vertical="center"/>
    </xf>
    <xf numFmtId="0" fontId="136" fillId="0" borderId="13" xfId="0" applyFont="1" applyFill="1" applyBorder="1" applyAlignment="1">
      <alignment horizontal="center" vertical="center" wrapText="1"/>
    </xf>
    <xf numFmtId="9" fontId="11" fillId="0" borderId="14" xfId="0" applyNumberFormat="1" applyFont="1" applyFill="1" applyBorder="1" applyAlignment="1">
      <alignment horizontal="right" vertical="center"/>
    </xf>
    <xf numFmtId="0" fontId="137" fillId="0" borderId="13" xfId="0" applyFont="1" applyFill="1" applyBorder="1" applyAlignment="1">
      <alignment horizontal="center" vertical="center" wrapText="1"/>
    </xf>
    <xf numFmtId="9" fontId="16" fillId="0" borderId="14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 wrapText="1"/>
    </xf>
    <xf numFmtId="3" fontId="13" fillId="0" borderId="25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6" fillId="0" borderId="25" xfId="0" applyNumberFormat="1" applyFont="1" applyFill="1" applyBorder="1" applyAlignment="1">
      <alignment horizontal="right" vertical="center" wrapText="1"/>
    </xf>
    <xf numFmtId="3" fontId="13" fillId="0" borderId="28" xfId="0" applyNumberFormat="1" applyFont="1" applyFill="1" applyBorder="1" applyAlignment="1">
      <alignment horizontal="right" vertical="center" wrapText="1"/>
    </xf>
    <xf numFmtId="3" fontId="16" fillId="0" borderId="28" xfId="0" applyNumberFormat="1" applyFont="1" applyFill="1" applyBorder="1" applyAlignment="1">
      <alignment horizontal="right" vertical="center" wrapText="1"/>
    </xf>
    <xf numFmtId="0" fontId="137" fillId="0" borderId="15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 wrapText="1"/>
    </xf>
    <xf numFmtId="49" fontId="125" fillId="0" borderId="29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right" vertical="center" wrapText="1"/>
    </xf>
    <xf numFmtId="3" fontId="16" fillId="0" borderId="29" xfId="0" applyNumberFormat="1" applyFont="1" applyFill="1" applyBorder="1" applyAlignment="1">
      <alignment horizontal="right" vertical="center" wrapText="1"/>
    </xf>
    <xf numFmtId="49" fontId="125" fillId="0" borderId="55" xfId="0" applyNumberFormat="1" applyFont="1" applyFill="1" applyBorder="1" applyAlignment="1">
      <alignment horizontal="center" vertical="center" wrapText="1"/>
    </xf>
    <xf numFmtId="0" fontId="138" fillId="0" borderId="15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right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9" fontId="121" fillId="0" borderId="65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17" fillId="0" borderId="72" xfId="0" applyFont="1" applyFill="1" applyBorder="1" applyAlignment="1">
      <alignment vertical="center" wrapText="1"/>
    </xf>
    <xf numFmtId="3" fontId="17" fillId="0" borderId="35" xfId="0" applyNumberFormat="1" applyFont="1" applyFill="1" applyBorder="1" applyAlignment="1">
      <alignment horizontal="right" vertical="center"/>
    </xf>
    <xf numFmtId="196" fontId="17" fillId="0" borderId="19" xfId="0" applyNumberFormat="1" applyFont="1" applyFill="1" applyBorder="1" applyAlignment="1">
      <alignment horizontal="right" vertical="center"/>
    </xf>
    <xf numFmtId="3" fontId="26" fillId="34" borderId="10" xfId="0" applyNumberFormat="1" applyFont="1" applyFill="1" applyBorder="1" applyAlignment="1">
      <alignment horizontal="right" vertical="center" wrapText="1"/>
    </xf>
    <xf numFmtId="3" fontId="9" fillId="34" borderId="10" xfId="0" applyNumberFormat="1" applyFont="1" applyFill="1" applyBorder="1" applyAlignment="1">
      <alignment horizontal="right" vertical="center" wrapText="1"/>
    </xf>
    <xf numFmtId="3" fontId="26" fillId="34" borderId="18" xfId="0" applyNumberFormat="1" applyFont="1" applyFill="1" applyBorder="1" applyAlignment="1">
      <alignment wrapText="1"/>
    </xf>
    <xf numFmtId="3" fontId="9" fillId="34" borderId="18" xfId="0" applyNumberFormat="1" applyFont="1" applyFill="1" applyBorder="1" applyAlignment="1">
      <alignment wrapText="1"/>
    </xf>
    <xf numFmtId="3" fontId="26" fillId="34" borderId="18" xfId="0" applyNumberFormat="1" applyFont="1" applyFill="1" applyBorder="1" applyAlignment="1">
      <alignment horizontal="right" vertical="center" wrapText="1"/>
    </xf>
    <xf numFmtId="3" fontId="26" fillId="34" borderId="76" xfId="0" applyNumberFormat="1" applyFont="1" applyFill="1" applyBorder="1" applyAlignment="1">
      <alignment vertical="center" wrapText="1"/>
    </xf>
    <xf numFmtId="3" fontId="9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wrapText="1"/>
    </xf>
    <xf numFmtId="0" fontId="124" fillId="0" borderId="0" xfId="0" applyFont="1" applyAlignment="1">
      <alignment/>
    </xf>
    <xf numFmtId="0" fontId="9" fillId="0" borderId="18" xfId="0" applyFont="1" applyBorder="1" applyAlignment="1">
      <alignment wrapText="1"/>
    </xf>
    <xf numFmtId="0" fontId="120" fillId="0" borderId="0" xfId="0" applyFont="1" applyAlignment="1">
      <alignment/>
    </xf>
    <xf numFmtId="3" fontId="120" fillId="34" borderId="10" xfId="0" applyNumberFormat="1" applyFont="1" applyFill="1" applyBorder="1" applyAlignment="1">
      <alignment horizontal="right" vertical="center"/>
    </xf>
    <xf numFmtId="222" fontId="120" fillId="34" borderId="21" xfId="0" applyNumberFormat="1" applyFont="1" applyFill="1" applyBorder="1" applyAlignment="1">
      <alignment horizontal="right" vertical="center"/>
    </xf>
    <xf numFmtId="3" fontId="9" fillId="34" borderId="10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horizontal="right" vertical="center"/>
    </xf>
    <xf numFmtId="3" fontId="9" fillId="34" borderId="35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3" fontId="26" fillId="34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3" fontId="26" fillId="34" borderId="0" xfId="0" applyNumberFormat="1" applyFont="1" applyFill="1" applyAlignment="1">
      <alignment horizontal="center" vertical="center"/>
    </xf>
    <xf numFmtId="4" fontId="9" fillId="34" borderId="0" xfId="0" applyNumberFormat="1" applyFont="1" applyFill="1" applyAlignment="1">
      <alignment horizontal="center" vertical="center"/>
    </xf>
    <xf numFmtId="4" fontId="26" fillId="34" borderId="0" xfId="0" applyNumberFormat="1" applyFont="1" applyFill="1" applyBorder="1" applyAlignment="1">
      <alignment horizontal="center" vertical="center"/>
    </xf>
    <xf numFmtId="219" fontId="9" fillId="34" borderId="0" xfId="43" applyNumberFormat="1" applyFont="1" applyFill="1" applyBorder="1" applyAlignment="1">
      <alignment horizontal="center" vertical="center"/>
    </xf>
    <xf numFmtId="3" fontId="9" fillId="34" borderId="0" xfId="0" applyNumberFormat="1" applyFont="1" applyFill="1" applyAlignment="1">
      <alignment horizontal="center" vertical="center"/>
    </xf>
    <xf numFmtId="4" fontId="19" fillId="34" borderId="0" xfId="0" applyNumberFormat="1" applyFont="1" applyFill="1" applyAlignment="1">
      <alignment horizontal="center" vertical="center"/>
    </xf>
    <xf numFmtId="4" fontId="27" fillId="34" borderId="0" xfId="0" applyNumberFormat="1" applyFont="1" applyFill="1" applyAlignment="1">
      <alignment horizontal="center" vertical="center"/>
    </xf>
    <xf numFmtId="0" fontId="9" fillId="34" borderId="0" xfId="0" applyFont="1" applyFill="1" applyAlignment="1">
      <alignment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3" fontId="139" fillId="0" borderId="13" xfId="0" applyNumberFormat="1" applyFont="1" applyFill="1" applyBorder="1" applyAlignment="1">
      <alignment horizontal="right" vertical="center"/>
    </xf>
    <xf numFmtId="49" fontId="29" fillId="0" borderId="28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righ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/>
    </xf>
    <xf numFmtId="3" fontId="30" fillId="33" borderId="16" xfId="0" applyNumberFormat="1" applyFont="1" applyFill="1" applyBorder="1" applyAlignment="1">
      <alignment horizontal="right" vertical="center" wrapText="1"/>
    </xf>
    <xf numFmtId="203" fontId="29" fillId="0" borderId="18" xfId="63" applyNumberFormat="1" applyFont="1" applyFill="1" applyBorder="1" applyAlignment="1">
      <alignment horizontal="right" vertical="center" wrapText="1"/>
    </xf>
    <xf numFmtId="203" fontId="29" fillId="34" borderId="18" xfId="63" applyNumberFormat="1" applyFont="1" applyFill="1" applyBorder="1" applyAlignment="1">
      <alignment horizontal="right" vertical="center" wrapText="1"/>
    </xf>
    <xf numFmtId="0" fontId="122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 quotePrefix="1">
      <alignment vertical="center" wrapText="1"/>
    </xf>
    <xf numFmtId="0" fontId="140" fillId="0" borderId="15" xfId="0" applyFont="1" applyFill="1" applyBorder="1" applyAlignment="1">
      <alignment horizontal="center" vertical="center" wrapText="1"/>
    </xf>
    <xf numFmtId="0" fontId="140" fillId="0" borderId="13" xfId="0" applyFont="1" applyFill="1" applyBorder="1" applyAlignment="1">
      <alignment horizontal="center" vertical="center" wrapText="1"/>
    </xf>
    <xf numFmtId="0" fontId="140" fillId="0" borderId="13" xfId="0" applyFont="1" applyFill="1" applyBorder="1" applyAlignment="1" quotePrefix="1">
      <alignment horizontal="left" vertical="center" wrapText="1"/>
    </xf>
    <xf numFmtId="3" fontId="29" fillId="0" borderId="13" xfId="0" applyNumberFormat="1" applyFont="1" applyBorder="1" applyAlignment="1">
      <alignment horizontal="right" vertical="center" wrapText="1"/>
    </xf>
    <xf numFmtId="203" fontId="29" fillId="33" borderId="76" xfId="63" applyNumberFormat="1" applyFont="1" applyFill="1" applyBorder="1" applyAlignment="1">
      <alignment horizontal="right" vertical="center" wrapText="1"/>
    </xf>
    <xf numFmtId="203" fontId="29" fillId="0" borderId="21" xfId="63" applyNumberFormat="1" applyFont="1" applyFill="1" applyBorder="1" applyAlignment="1">
      <alignment horizontal="right" vertical="center" wrapText="1"/>
    </xf>
    <xf numFmtId="203" fontId="40" fillId="0" borderId="21" xfId="63" applyNumberFormat="1" applyFont="1" applyFill="1" applyBorder="1" applyAlignment="1">
      <alignment horizontal="right" vertical="center" wrapText="1"/>
    </xf>
    <xf numFmtId="0" fontId="140" fillId="0" borderId="13" xfId="0" applyFont="1" applyFill="1" applyBorder="1" applyAlignment="1" quotePrefix="1">
      <alignment vertical="center" wrapText="1"/>
    </xf>
    <xf numFmtId="0" fontId="40" fillId="0" borderId="13" xfId="0" applyFont="1" applyFill="1" applyBorder="1" applyAlignment="1">
      <alignment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right" vertical="center" wrapText="1"/>
    </xf>
    <xf numFmtId="0" fontId="126" fillId="0" borderId="30" xfId="0" applyFont="1" applyFill="1" applyBorder="1" applyAlignment="1">
      <alignment horizontal="center" vertical="center" wrapText="1"/>
    </xf>
    <xf numFmtId="0" fontId="126" fillId="0" borderId="27" xfId="0" applyFont="1" applyFill="1" applyBorder="1" applyAlignment="1">
      <alignment horizontal="center" vertical="center" wrapText="1"/>
    </xf>
    <xf numFmtId="0" fontId="126" fillId="0" borderId="27" xfId="0" applyFont="1" applyFill="1" applyBorder="1" applyAlignment="1" quotePrefix="1">
      <alignment vertical="center" wrapText="1"/>
    </xf>
    <xf numFmtId="0" fontId="40" fillId="0" borderId="27" xfId="0" applyFont="1" applyFill="1" applyBorder="1" applyAlignment="1">
      <alignment vertical="center" wrapText="1"/>
    </xf>
    <xf numFmtId="49" fontId="40" fillId="0" borderId="27" xfId="0" applyNumberFormat="1" applyFont="1" applyBorder="1" applyAlignment="1">
      <alignment horizontal="center" vertical="center" wrapText="1"/>
    </xf>
    <xf numFmtId="3" fontId="40" fillId="0" borderId="27" xfId="0" applyNumberFormat="1" applyFont="1" applyBorder="1" applyAlignment="1">
      <alignment horizontal="right" vertical="center" wrapText="1"/>
    </xf>
    <xf numFmtId="0" fontId="122" fillId="0" borderId="17" xfId="0" applyFont="1" applyFill="1" applyBorder="1" applyAlignment="1">
      <alignment horizontal="center" vertical="center" wrapText="1"/>
    </xf>
    <xf numFmtId="0" fontId="122" fillId="0" borderId="10" xfId="0" applyFont="1" applyFill="1" applyBorder="1" applyAlignment="1" quotePrefix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141" fillId="0" borderId="10" xfId="0" applyNumberFormat="1" applyFont="1" applyFill="1" applyBorder="1" applyAlignment="1" quotePrefix="1">
      <alignment vertical="center" wrapText="1"/>
    </xf>
    <xf numFmtId="0" fontId="122" fillId="0" borderId="24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 quotePrefix="1">
      <alignment vertical="center" wrapText="1"/>
    </xf>
    <xf numFmtId="49" fontId="40" fillId="0" borderId="29" xfId="0" applyNumberFormat="1" applyFont="1" applyBorder="1" applyAlignment="1">
      <alignment horizontal="center" vertical="center" wrapText="1"/>
    </xf>
    <xf numFmtId="3" fontId="40" fillId="0" borderId="29" xfId="0" applyNumberFormat="1" applyFont="1" applyBorder="1" applyAlignment="1">
      <alignment horizontal="right" vertical="center" wrapText="1"/>
    </xf>
    <xf numFmtId="203" fontId="29" fillId="0" borderId="76" xfId="63" applyNumberFormat="1" applyFont="1" applyFill="1" applyBorder="1" applyAlignment="1">
      <alignment horizontal="right" vertical="center" wrapText="1"/>
    </xf>
    <xf numFmtId="49" fontId="122" fillId="0" borderId="28" xfId="0" applyNumberFormat="1" applyFont="1" applyFill="1" applyBorder="1" applyAlignment="1" quotePrefix="1">
      <alignment vertical="center" wrapText="1"/>
    </xf>
    <xf numFmtId="0" fontId="44" fillId="34" borderId="10" xfId="0" applyFont="1" applyFill="1" applyBorder="1" applyAlignment="1" quotePrefix="1">
      <alignment vertical="center" wrapText="1"/>
    </xf>
    <xf numFmtId="0" fontId="44" fillId="34" borderId="23" xfId="0" applyFont="1" applyFill="1" applyBorder="1" applyAlignment="1" quotePrefix="1">
      <alignment horizontal="center" vertical="center" wrapText="1"/>
    </xf>
    <xf numFmtId="3" fontId="29" fillId="0" borderId="18" xfId="0" applyNumberFormat="1" applyFont="1" applyFill="1" applyBorder="1" applyAlignment="1">
      <alignment horizontal="right" vertical="center"/>
    </xf>
    <xf numFmtId="3" fontId="29" fillId="0" borderId="58" xfId="0" applyNumberFormat="1" applyFont="1" applyFill="1" applyBorder="1" applyAlignment="1">
      <alignment horizontal="right" vertical="center"/>
    </xf>
    <xf numFmtId="9" fontId="29" fillId="34" borderId="25" xfId="0" applyNumberFormat="1" applyFont="1" applyFill="1" applyBorder="1" applyAlignment="1">
      <alignment horizontal="right" vertical="center"/>
    </xf>
    <xf numFmtId="3" fontId="29" fillId="34" borderId="18" xfId="0" applyNumberFormat="1" applyFont="1" applyFill="1" applyBorder="1" applyAlignment="1">
      <alignment horizontal="right" vertical="center"/>
    </xf>
    <xf numFmtId="200" fontId="29" fillId="34" borderId="26" xfId="0" applyNumberFormat="1" applyFont="1" applyFill="1" applyBorder="1" applyAlignment="1">
      <alignment horizontal="right" vertical="center"/>
    </xf>
    <xf numFmtId="200" fontId="40" fillId="34" borderId="42" xfId="0" applyNumberFormat="1" applyFont="1" applyFill="1" applyBorder="1" applyAlignment="1">
      <alignment horizontal="right" vertical="center"/>
    </xf>
    <xf numFmtId="49" fontId="29" fillId="34" borderId="17" xfId="0" applyNumberFormat="1" applyFont="1" applyFill="1" applyBorder="1" applyAlignment="1">
      <alignment horizontal="center" vertical="center"/>
    </xf>
    <xf numFmtId="9" fontId="29" fillId="0" borderId="25" xfId="0" applyNumberFormat="1" applyFont="1" applyBorder="1" applyAlignment="1">
      <alignment vertical="center"/>
    </xf>
    <xf numFmtId="0" fontId="29" fillId="0" borderId="29" xfId="0" applyFont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vertical="center" wrapText="1"/>
    </xf>
    <xf numFmtId="3" fontId="29" fillId="0" borderId="18" xfId="0" applyNumberFormat="1" applyFont="1" applyFill="1" applyBorder="1" applyAlignment="1">
      <alignment vertical="center"/>
    </xf>
    <xf numFmtId="3" fontId="40" fillId="0" borderId="18" xfId="0" applyNumberFormat="1" applyFont="1" applyFill="1" applyBorder="1" applyAlignment="1">
      <alignment horizontal="right" vertical="center"/>
    </xf>
    <xf numFmtId="3" fontId="29" fillId="0" borderId="21" xfId="0" applyNumberFormat="1" applyFont="1" applyBorder="1" applyAlignment="1">
      <alignment horizontal="right" vertical="center"/>
    </xf>
    <xf numFmtId="200" fontId="29" fillId="34" borderId="39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vertical="center" wrapText="1"/>
    </xf>
    <xf numFmtId="0" fontId="44" fillId="34" borderId="10" xfId="0" applyFont="1" applyFill="1" applyBorder="1" applyAlignment="1" quotePrefix="1">
      <alignment horizontal="center" vertical="center" wrapText="1"/>
    </xf>
    <xf numFmtId="0" fontId="44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3" fontId="29" fillId="0" borderId="25" xfId="0" applyNumberFormat="1" applyFont="1" applyBorder="1" applyAlignment="1">
      <alignment horizontal="center" vertical="center"/>
    </xf>
    <xf numFmtId="200" fontId="29" fillId="0" borderId="25" xfId="0" applyNumberFormat="1" applyFont="1" applyBorder="1" applyAlignment="1">
      <alignment horizontal="center" vertical="center"/>
    </xf>
    <xf numFmtId="200" fontId="29" fillId="34" borderId="42" xfId="0" applyNumberFormat="1" applyFont="1" applyFill="1" applyBorder="1" applyAlignment="1">
      <alignment horizontal="right" vertical="center"/>
    </xf>
    <xf numFmtId="3" fontId="29" fillId="0" borderId="25" xfId="0" applyNumberFormat="1" applyFont="1" applyFill="1" applyBorder="1" applyAlignment="1">
      <alignment horizontal="right" vertical="center"/>
    </xf>
    <xf numFmtId="3" fontId="29" fillId="0" borderId="25" xfId="0" applyNumberFormat="1" applyFont="1" applyFill="1" applyBorder="1" applyAlignment="1">
      <alignment horizontal="center" vertical="center"/>
    </xf>
    <xf numFmtId="200" fontId="29" fillId="0" borderId="2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top" wrapText="1"/>
    </xf>
    <xf numFmtId="200" fontId="29" fillId="34" borderId="26" xfId="0" applyNumberFormat="1" applyFont="1" applyFill="1" applyBorder="1" applyAlignment="1">
      <alignment vertical="center"/>
    </xf>
    <xf numFmtId="3" fontId="40" fillId="0" borderId="58" xfId="0" applyNumberFormat="1" applyFont="1" applyBorder="1" applyAlignment="1">
      <alignment vertical="center"/>
    </xf>
    <xf numFmtId="3" fontId="49" fillId="0" borderId="13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3" fontId="40" fillId="34" borderId="13" xfId="0" applyNumberFormat="1" applyFont="1" applyFill="1" applyBorder="1" applyAlignment="1">
      <alignment vertical="center"/>
    </xf>
    <xf numFmtId="3" fontId="40" fillId="0" borderId="13" xfId="0" applyNumberFormat="1" applyFont="1" applyBorder="1" applyAlignment="1">
      <alignment vertical="center" wrapText="1"/>
    </xf>
    <xf numFmtId="200" fontId="40" fillId="0" borderId="57" xfId="0" applyNumberFormat="1" applyFont="1" applyBorder="1" applyAlignment="1">
      <alignment vertical="center" wrapText="1"/>
    </xf>
    <xf numFmtId="9" fontId="29" fillId="0" borderId="0" xfId="0" applyNumberFormat="1" applyFont="1" applyAlignment="1">
      <alignment horizontal="right" vertical="center"/>
    </xf>
    <xf numFmtId="3" fontId="26" fillId="34" borderId="18" xfId="0" applyNumberFormat="1" applyFont="1" applyFill="1" applyBorder="1" applyAlignment="1">
      <alignment horizontal="right" wrapText="1"/>
    </xf>
    <xf numFmtId="3" fontId="9" fillId="34" borderId="18" xfId="0" applyNumberFormat="1" applyFont="1" applyFill="1" applyBorder="1" applyAlignment="1">
      <alignment horizontal="right" wrapText="1"/>
    </xf>
    <xf numFmtId="3" fontId="9" fillId="34" borderId="45" xfId="0" applyNumberFormat="1" applyFont="1" applyFill="1" applyBorder="1" applyAlignment="1">
      <alignment horizontal="right" wrapText="1"/>
    </xf>
    <xf numFmtId="3" fontId="9" fillId="34" borderId="44" xfId="0" applyNumberFormat="1" applyFont="1" applyFill="1" applyBorder="1" applyAlignment="1">
      <alignment horizontal="right"/>
    </xf>
    <xf numFmtId="3" fontId="29" fillId="0" borderId="41" xfId="0" applyNumberFormat="1" applyFont="1" applyBorder="1" applyAlignment="1">
      <alignment horizontal="center" vertical="center" wrapText="1"/>
    </xf>
    <xf numFmtId="9" fontId="124" fillId="0" borderId="65" xfId="0" applyNumberFormat="1" applyFont="1" applyFill="1" applyBorder="1" applyAlignment="1">
      <alignment horizontal="center" vertical="center" wrapText="1"/>
    </xf>
    <xf numFmtId="200" fontId="30" fillId="0" borderId="14" xfId="0" applyNumberFormat="1" applyFont="1" applyBorder="1" applyAlignment="1">
      <alignment horizontal="right" vertical="center"/>
    </xf>
    <xf numFmtId="0" fontId="142" fillId="0" borderId="0" xfId="0" applyFont="1" applyAlignment="1">
      <alignment/>
    </xf>
    <xf numFmtId="0" fontId="143" fillId="0" borderId="0" xfId="0" applyFont="1" applyAlignment="1">
      <alignment horizontal="center" vertical="center"/>
    </xf>
    <xf numFmtId="0" fontId="144" fillId="0" borderId="0" xfId="0" applyFont="1" applyAlignment="1">
      <alignment/>
    </xf>
    <xf numFmtId="0" fontId="145" fillId="0" borderId="0" xfId="0" applyFont="1" applyAlignment="1">
      <alignment/>
    </xf>
    <xf numFmtId="0" fontId="146" fillId="0" borderId="0" xfId="0" applyFont="1" applyBorder="1" applyAlignment="1">
      <alignment horizontal="center" vertical="center" wrapText="1"/>
    </xf>
    <xf numFmtId="0" fontId="147" fillId="0" borderId="0" xfId="0" applyFont="1" applyBorder="1" applyAlignment="1">
      <alignment vertical="center" wrapText="1"/>
    </xf>
    <xf numFmtId="0" fontId="148" fillId="0" borderId="32" xfId="0" applyFont="1" applyBorder="1" applyAlignment="1">
      <alignment horizontal="center" vertical="center" wrapText="1"/>
    </xf>
    <xf numFmtId="0" fontId="148" fillId="0" borderId="30" xfId="0" applyFont="1" applyBorder="1" applyAlignment="1">
      <alignment horizontal="center" vertical="center" wrapText="1"/>
    </xf>
    <xf numFmtId="0" fontId="146" fillId="0" borderId="17" xfId="0" applyFont="1" applyBorder="1" applyAlignment="1">
      <alignment horizontal="center" vertical="center" wrapText="1"/>
    </xf>
    <xf numFmtId="0" fontId="148" fillId="0" borderId="27" xfId="0" applyFont="1" applyBorder="1" applyAlignment="1">
      <alignment horizontal="center" vertical="center" wrapText="1"/>
    </xf>
    <xf numFmtId="0" fontId="146" fillId="0" borderId="25" xfId="0" applyFont="1" applyBorder="1" applyAlignment="1">
      <alignment horizontal="center" vertical="center" wrapText="1"/>
    </xf>
    <xf numFmtId="0" fontId="148" fillId="0" borderId="33" xfId="0" applyFont="1" applyBorder="1" applyAlignment="1">
      <alignment horizontal="center" vertical="center" wrapText="1"/>
    </xf>
    <xf numFmtId="49" fontId="148" fillId="0" borderId="33" xfId="0" applyNumberFormat="1" applyFont="1" applyBorder="1" applyAlignment="1">
      <alignment horizontal="center" vertical="center" wrapText="1"/>
    </xf>
    <xf numFmtId="0" fontId="148" fillId="0" borderId="27" xfId="0" applyFont="1" applyBorder="1" applyAlignment="1">
      <alignment horizontal="left" vertical="center" wrapText="1"/>
    </xf>
    <xf numFmtId="0" fontId="146" fillId="0" borderId="25" xfId="0" applyFont="1" applyBorder="1" applyAlignment="1">
      <alignment horizontal="left" vertical="center" wrapText="1"/>
    </xf>
    <xf numFmtId="0" fontId="148" fillId="0" borderId="33" xfId="0" applyFont="1" applyBorder="1" applyAlignment="1">
      <alignment horizontal="left" vertical="center" wrapText="1"/>
    </xf>
    <xf numFmtId="0" fontId="147" fillId="0" borderId="15" xfId="0" applyFont="1" applyBorder="1" applyAlignment="1">
      <alignment horizontal="center" vertical="center" wrapText="1"/>
    </xf>
    <xf numFmtId="0" fontId="147" fillId="0" borderId="13" xfId="0" applyFont="1" applyBorder="1" applyAlignment="1">
      <alignment horizontal="center" vertical="center" wrapText="1"/>
    </xf>
    <xf numFmtId="0" fontId="147" fillId="0" borderId="13" xfId="0" applyFont="1" applyBorder="1" applyAlignment="1">
      <alignment horizontal="left" vertical="center" wrapText="1"/>
    </xf>
    <xf numFmtId="0" fontId="143" fillId="0" borderId="0" xfId="0" applyFont="1" applyAlignment="1">
      <alignment vertical="center"/>
    </xf>
    <xf numFmtId="49" fontId="141" fillId="0" borderId="28" xfId="0" applyNumberFormat="1" applyFont="1" applyFill="1" applyBorder="1" applyAlignment="1" quotePrefix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horizontal="left" vertical="center" wrapText="1"/>
    </xf>
    <xf numFmtId="3" fontId="29" fillId="34" borderId="28" xfId="0" applyNumberFormat="1" applyFont="1" applyFill="1" applyBorder="1" applyAlignment="1">
      <alignment horizontal="right" vertical="center"/>
    </xf>
    <xf numFmtId="200" fontId="29" fillId="34" borderId="21" xfId="0" applyNumberFormat="1" applyFont="1" applyFill="1" applyBorder="1" applyAlignment="1">
      <alignment horizontal="right" vertical="center"/>
    </xf>
    <xf numFmtId="3" fontId="29" fillId="0" borderId="28" xfId="0" applyNumberFormat="1" applyFont="1" applyBorder="1" applyAlignment="1">
      <alignment vertical="center"/>
    </xf>
    <xf numFmtId="3" fontId="29" fillId="0" borderId="21" xfId="0" applyNumberFormat="1" applyFont="1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34" borderId="13" xfId="0" applyNumberFormat="1" applyFont="1" applyFill="1" applyBorder="1" applyAlignment="1">
      <alignment horizontal="right" vertical="center"/>
    </xf>
    <xf numFmtId="200" fontId="29" fillId="34" borderId="57" xfId="0" applyNumberFormat="1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0" fontId="16" fillId="0" borderId="28" xfId="0" applyFont="1" applyBorder="1" applyAlignment="1">
      <alignment horizontal="right" vertical="center"/>
    </xf>
    <xf numFmtId="9" fontId="16" fillId="0" borderId="39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vertical="center" wrapText="1"/>
    </xf>
    <xf numFmtId="3" fontId="11" fillId="0" borderId="57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9" fillId="0" borderId="57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49" fontId="26" fillId="33" borderId="82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/>
    </xf>
    <xf numFmtId="3" fontId="26" fillId="0" borderId="83" xfId="0" applyNumberFormat="1" applyFont="1" applyBorder="1" applyAlignment="1">
      <alignment horizontal="center" vertical="center" wrapText="1"/>
    </xf>
    <xf numFmtId="3" fontId="26" fillId="0" borderId="33" xfId="0" applyNumberFormat="1" applyFont="1" applyBorder="1" applyAlignment="1">
      <alignment horizontal="center" vertical="center"/>
    </xf>
    <xf numFmtId="200" fontId="26" fillId="0" borderId="4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9" fontId="40" fillId="0" borderId="10" xfId="0" applyNumberFormat="1" applyFont="1" applyBorder="1" applyAlignment="1">
      <alignment horizontal="right" vertical="center"/>
    </xf>
    <xf numFmtId="4" fontId="122" fillId="34" borderId="27" xfId="0" applyNumberFormat="1" applyFont="1" applyFill="1" applyBorder="1" applyAlignment="1">
      <alignment horizontal="right" vertical="center" wrapText="1"/>
    </xf>
    <xf numFmtId="3" fontId="40" fillId="34" borderId="27" xfId="0" applyNumberFormat="1" applyFont="1" applyFill="1" applyBorder="1" applyAlignment="1">
      <alignment horizontal="right" vertical="center"/>
    </xf>
    <xf numFmtId="4" fontId="122" fillId="34" borderId="10" xfId="0" applyNumberFormat="1" applyFont="1" applyFill="1" applyBorder="1" applyAlignment="1">
      <alignment horizontal="right" vertical="center" wrapText="1"/>
    </xf>
    <xf numFmtId="4" fontId="122" fillId="34" borderId="25" xfId="0" applyNumberFormat="1" applyFont="1" applyFill="1" applyBorder="1" applyAlignment="1">
      <alignment horizontal="right" vertical="center" wrapText="1"/>
    </xf>
    <xf numFmtId="4" fontId="122" fillId="34" borderId="10" xfId="0" applyNumberFormat="1" applyFont="1" applyFill="1" applyBorder="1" applyAlignment="1">
      <alignment vertical="center" wrapText="1"/>
    </xf>
    <xf numFmtId="4" fontId="29" fillId="34" borderId="10" xfId="0" applyNumberFormat="1" applyFont="1" applyFill="1" applyBorder="1" applyAlignment="1">
      <alignment horizontal="right" vertical="center"/>
    </xf>
    <xf numFmtId="49" fontId="122" fillId="34" borderId="20" xfId="0" applyNumberFormat="1" applyFont="1" applyFill="1" applyBorder="1" applyAlignment="1">
      <alignment horizontal="center" vertical="center" wrapText="1"/>
    </xf>
    <xf numFmtId="49" fontId="122" fillId="0" borderId="28" xfId="0" applyNumberFormat="1" applyFont="1" applyFill="1" applyBorder="1" applyAlignment="1">
      <alignment horizontal="center" vertical="center" wrapText="1"/>
    </xf>
    <xf numFmtId="49" fontId="122" fillId="0" borderId="28" xfId="0" applyNumberFormat="1" applyFont="1" applyFill="1" applyBorder="1" applyAlignment="1" quotePrefix="1">
      <alignment horizontal="left" vertical="center" wrapText="1"/>
    </xf>
    <xf numFmtId="0" fontId="122" fillId="0" borderId="28" xfId="0" applyFont="1" applyFill="1" applyBorder="1" applyAlignment="1">
      <alignment horizontal="center" vertical="center" wrapText="1"/>
    </xf>
    <xf numFmtId="0" fontId="122" fillId="0" borderId="29" xfId="0" applyFont="1" applyFill="1" applyBorder="1" applyAlignment="1">
      <alignment horizontal="center" vertical="center" wrapText="1"/>
    </xf>
    <xf numFmtId="0" fontId="122" fillId="0" borderId="28" xfId="0" applyFont="1" applyFill="1" applyBorder="1" applyAlignment="1" quotePrefix="1">
      <alignment horizontal="left" vertical="center" wrapText="1"/>
    </xf>
    <xf numFmtId="0" fontId="122" fillId="0" borderId="29" xfId="0" applyFont="1" applyFill="1" applyBorder="1" applyAlignment="1" quotePrefix="1">
      <alignment horizontal="left" vertical="center" wrapText="1"/>
    </xf>
    <xf numFmtId="49" fontId="122" fillId="34" borderId="17" xfId="0" applyNumberFormat="1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 quotePrefix="1">
      <alignment horizontal="left" vertical="center" wrapText="1"/>
    </xf>
    <xf numFmtId="0" fontId="122" fillId="0" borderId="25" xfId="0" applyFont="1" applyFill="1" applyBorder="1" applyAlignment="1">
      <alignment horizontal="center" vertical="center" wrapText="1"/>
    </xf>
    <xf numFmtId="3" fontId="29" fillId="0" borderId="22" xfId="0" applyNumberFormat="1" applyFont="1" applyBorder="1" applyAlignment="1">
      <alignment horizontal="center" vertical="center" wrapText="1"/>
    </xf>
    <xf numFmtId="49" fontId="122" fillId="0" borderId="55" xfId="0" applyNumberFormat="1" applyFont="1" applyFill="1" applyBorder="1" applyAlignment="1">
      <alignment horizontal="center" vertical="center" wrapText="1"/>
    </xf>
    <xf numFmtId="49" fontId="122" fillId="0" borderId="29" xfId="0" applyNumberFormat="1" applyFont="1" applyFill="1" applyBorder="1" applyAlignment="1">
      <alignment horizontal="center" vertical="center" wrapText="1"/>
    </xf>
    <xf numFmtId="49" fontId="122" fillId="0" borderId="29" xfId="0" applyNumberFormat="1" applyFont="1" applyFill="1" applyBorder="1" applyAlignment="1" quotePrefix="1">
      <alignment horizontal="left" vertical="center" wrapText="1"/>
    </xf>
    <xf numFmtId="49" fontId="29" fillId="34" borderId="24" xfId="0" applyNumberFormat="1" applyFont="1" applyFill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49" fontId="122" fillId="34" borderId="55" xfId="0" applyNumberFormat="1" applyFont="1" applyFill="1" applyBorder="1" applyAlignment="1">
      <alignment horizontal="center" vertical="center" wrapText="1"/>
    </xf>
    <xf numFmtId="0" fontId="149" fillId="0" borderId="0" xfId="0" applyFont="1" applyAlignment="1">
      <alignment horizontal="center" vertical="center" wrapText="1"/>
    </xf>
    <xf numFmtId="49" fontId="122" fillId="34" borderId="28" xfId="0" applyNumberFormat="1" applyFont="1" applyFill="1" applyBorder="1" applyAlignment="1">
      <alignment horizontal="center" vertical="center" wrapText="1"/>
    </xf>
    <xf numFmtId="49" fontId="122" fillId="0" borderId="2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196" fontId="26" fillId="34" borderId="26" xfId="0" applyNumberFormat="1" applyFont="1" applyFill="1" applyBorder="1" applyAlignment="1">
      <alignment/>
    </xf>
    <xf numFmtId="196" fontId="9" fillId="34" borderId="26" xfId="0" applyNumberFormat="1" applyFont="1" applyFill="1" applyBorder="1" applyAlignment="1">
      <alignment wrapText="1"/>
    </xf>
    <xf numFmtId="222" fontId="124" fillId="34" borderId="10" xfId="0" applyNumberFormat="1" applyFont="1" applyFill="1" applyBorder="1" applyAlignment="1">
      <alignment horizontal="right" vertical="center"/>
    </xf>
    <xf numFmtId="3" fontId="120" fillId="34" borderId="10" xfId="0" applyNumberFormat="1" applyFont="1" applyFill="1" applyBorder="1" applyAlignment="1">
      <alignment horizontal="right"/>
    </xf>
    <xf numFmtId="196" fontId="120" fillId="34" borderId="10" xfId="0" applyNumberFormat="1" applyFont="1" applyFill="1" applyBorder="1" applyAlignment="1">
      <alignment horizontal="right"/>
    </xf>
    <xf numFmtId="3" fontId="120" fillId="34" borderId="28" xfId="0" applyNumberFormat="1" applyFont="1" applyFill="1" applyBorder="1" applyAlignment="1">
      <alignment horizontal="right"/>
    </xf>
    <xf numFmtId="196" fontId="120" fillId="34" borderId="18" xfId="0" applyNumberFormat="1" applyFont="1" applyFill="1" applyBorder="1" applyAlignment="1">
      <alignment horizontal="right"/>
    </xf>
    <xf numFmtId="196" fontId="9" fillId="34" borderId="26" xfId="0" applyNumberFormat="1" applyFont="1" applyFill="1" applyBorder="1" applyAlignment="1">
      <alignment/>
    </xf>
    <xf numFmtId="196" fontId="26" fillId="34" borderId="26" xfId="0" applyNumberFormat="1" applyFont="1" applyFill="1" applyBorder="1" applyAlignment="1">
      <alignment horizontal="right" vertical="center"/>
    </xf>
    <xf numFmtId="196" fontId="9" fillId="34" borderId="26" xfId="0" applyNumberFormat="1" applyFont="1" applyFill="1" applyBorder="1" applyAlignment="1">
      <alignment horizontal="right" vertical="center"/>
    </xf>
    <xf numFmtId="3" fontId="124" fillId="34" borderId="10" xfId="0" applyNumberFormat="1" applyFont="1" applyFill="1" applyBorder="1" applyAlignment="1">
      <alignment horizontal="right" vertical="center"/>
    </xf>
    <xf numFmtId="3" fontId="124" fillId="34" borderId="28" xfId="0" applyNumberFormat="1" applyFont="1" applyFill="1" applyBorder="1" applyAlignment="1">
      <alignment horizontal="right" vertical="center"/>
    </xf>
    <xf numFmtId="3" fontId="120" fillId="34" borderId="28" xfId="0" applyNumberFormat="1" applyFont="1" applyFill="1" applyBorder="1" applyAlignment="1">
      <alignment horizontal="right" vertical="center"/>
    </xf>
    <xf numFmtId="196" fontId="26" fillId="34" borderId="26" xfId="0" applyNumberFormat="1" applyFont="1" applyFill="1" applyBorder="1" applyAlignment="1">
      <alignment horizontal="right"/>
    </xf>
    <xf numFmtId="196" fontId="9" fillId="34" borderId="26" xfId="0" applyNumberFormat="1" applyFont="1" applyFill="1" applyBorder="1" applyAlignment="1">
      <alignment horizontal="right" wrapText="1"/>
    </xf>
    <xf numFmtId="196" fontId="26" fillId="34" borderId="26" xfId="0" applyNumberFormat="1" applyFont="1" applyFill="1" applyBorder="1" applyAlignment="1">
      <alignment horizontal="right" wrapText="1"/>
    </xf>
    <xf numFmtId="196" fontId="26" fillId="34" borderId="26" xfId="0" applyNumberFormat="1" applyFont="1" applyFill="1" applyBorder="1" applyAlignment="1">
      <alignment horizontal="right" vertical="center" wrapText="1"/>
    </xf>
    <xf numFmtId="196" fontId="9" fillId="34" borderId="26" xfId="0" applyNumberFormat="1" applyFont="1" applyFill="1" applyBorder="1" applyAlignment="1">
      <alignment horizontal="right"/>
    </xf>
    <xf numFmtId="196" fontId="9" fillId="34" borderId="26" xfId="0" applyNumberFormat="1" applyFont="1" applyFill="1" applyBorder="1" applyAlignment="1">
      <alignment horizontal="right" vertical="center" wrapText="1"/>
    </xf>
    <xf numFmtId="0" fontId="27" fillId="34" borderId="0" xfId="0" applyFont="1" applyFill="1" applyAlignment="1">
      <alignment/>
    </xf>
    <xf numFmtId="0" fontId="19" fillId="0" borderId="0" xfId="0" applyFont="1" applyBorder="1" applyAlignment="1">
      <alignment horizontal="right" vertical="center"/>
    </xf>
    <xf numFmtId="0" fontId="54" fillId="34" borderId="0" xfId="0" applyFont="1" applyFill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 wrapText="1"/>
    </xf>
    <xf numFmtId="1" fontId="9" fillId="0" borderId="60" xfId="0" applyNumberFormat="1" applyFont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203" fontId="30" fillId="34" borderId="13" xfId="0" applyNumberFormat="1" applyFont="1" applyFill="1" applyBorder="1" applyAlignment="1">
      <alignment horizontal="right" vertical="center" wrapText="1"/>
    </xf>
    <xf numFmtId="203" fontId="30" fillId="34" borderId="60" xfId="0" applyNumberFormat="1" applyFont="1" applyFill="1" applyBorder="1" applyAlignment="1">
      <alignment horizontal="right" vertical="center" wrapText="1"/>
    </xf>
    <xf numFmtId="9" fontId="30" fillId="34" borderId="14" xfId="0" applyNumberFormat="1" applyFont="1" applyFill="1" applyBorder="1" applyAlignment="1">
      <alignment horizontal="right" vertical="center" wrapText="1"/>
    </xf>
    <xf numFmtId="203" fontId="40" fillId="0" borderId="25" xfId="63" applyNumberFormat="1" applyFont="1" applyFill="1" applyBorder="1" applyAlignment="1">
      <alignment horizontal="right" vertical="center" wrapText="1"/>
    </xf>
    <xf numFmtId="193" fontId="40" fillId="0" borderId="25" xfId="63" applyNumberFormat="1" applyFont="1" applyFill="1" applyBorder="1" applyAlignment="1">
      <alignment horizontal="right" vertical="center" wrapText="1"/>
    </xf>
    <xf numFmtId="9" fontId="40" fillId="34" borderId="69" xfId="0" applyNumberFormat="1" applyFont="1" applyFill="1" applyBorder="1" applyAlignment="1">
      <alignment horizontal="right" vertical="center" wrapText="1"/>
    </xf>
    <xf numFmtId="3" fontId="29" fillId="0" borderId="18" xfId="63" applyNumberFormat="1" applyFont="1" applyFill="1" applyBorder="1" applyAlignment="1">
      <alignment horizontal="right" vertical="center" wrapText="1"/>
    </xf>
    <xf numFmtId="9" fontId="29" fillId="34" borderId="26" xfId="0" applyNumberFormat="1" applyFont="1" applyFill="1" applyBorder="1" applyAlignment="1">
      <alignment horizontal="right" vertical="center" wrapText="1"/>
    </xf>
    <xf numFmtId="0" fontId="122" fillId="0" borderId="28" xfId="0" applyFont="1" applyFill="1" applyBorder="1" applyAlignment="1" quotePrefix="1">
      <alignment vertical="center" wrapText="1"/>
    </xf>
    <xf numFmtId="0" fontId="122" fillId="0" borderId="20" xfId="0" applyFont="1" applyFill="1" applyBorder="1" applyAlignment="1">
      <alignment horizontal="center" vertical="center" wrapText="1"/>
    </xf>
    <xf numFmtId="49" fontId="29" fillId="34" borderId="28" xfId="0" applyNumberFormat="1" applyFont="1" applyFill="1" applyBorder="1" applyAlignment="1">
      <alignment horizontal="center" vertical="center" wrapText="1"/>
    </xf>
    <xf numFmtId="3" fontId="29" fillId="34" borderId="28" xfId="0" applyNumberFormat="1" applyFont="1" applyFill="1" applyBorder="1" applyAlignment="1">
      <alignment horizontal="right" vertical="center" wrapText="1"/>
    </xf>
    <xf numFmtId="203" fontId="29" fillId="34" borderId="21" xfId="63" applyNumberFormat="1" applyFont="1" applyFill="1" applyBorder="1" applyAlignment="1">
      <alignment horizontal="right" vertical="center" wrapText="1"/>
    </xf>
    <xf numFmtId="9" fontId="29" fillId="34" borderId="39" xfId="0" applyNumberFormat="1" applyFont="1" applyFill="1" applyBorder="1" applyAlignment="1">
      <alignment horizontal="right" vertical="center" wrapText="1"/>
    </xf>
    <xf numFmtId="0" fontId="122" fillId="34" borderId="28" xfId="0" applyFont="1" applyFill="1" applyBorder="1" applyAlignment="1">
      <alignment horizontal="center" vertical="center" wrapText="1"/>
    </xf>
    <xf numFmtId="0" fontId="29" fillId="34" borderId="28" xfId="0" applyFont="1" applyFill="1" applyBorder="1" applyAlignment="1">
      <alignment horizontal="left" vertical="center" wrapText="1"/>
    </xf>
    <xf numFmtId="0" fontId="140" fillId="0" borderId="16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203" fontId="30" fillId="33" borderId="57" xfId="63" applyNumberFormat="1" applyFont="1" applyFill="1" applyBorder="1" applyAlignment="1">
      <alignment horizontal="right" vertical="center" wrapText="1"/>
    </xf>
    <xf numFmtId="9" fontId="29" fillId="34" borderId="14" xfId="0" applyNumberFormat="1" applyFont="1" applyFill="1" applyBorder="1" applyAlignment="1">
      <alignment horizontal="right" vertical="center" wrapText="1"/>
    </xf>
    <xf numFmtId="203" fontId="40" fillId="33" borderId="58" xfId="63" applyNumberFormat="1" applyFont="1" applyFill="1" applyBorder="1" applyAlignment="1">
      <alignment horizontal="right" vertical="center" wrapText="1"/>
    </xf>
    <xf numFmtId="9" fontId="29" fillId="34" borderId="42" xfId="0" applyNumberFormat="1" applyFont="1" applyFill="1" applyBorder="1" applyAlignment="1">
      <alignment horizontal="right" vertical="center" wrapText="1"/>
    </xf>
    <xf numFmtId="9" fontId="29" fillId="34" borderId="26" xfId="0" applyNumberFormat="1" applyFont="1" applyFill="1" applyBorder="1" applyAlignment="1">
      <alignment vertical="center" wrapText="1"/>
    </xf>
    <xf numFmtId="3" fontId="40" fillId="0" borderId="28" xfId="0" applyNumberFormat="1" applyFont="1" applyBorder="1" applyAlignment="1">
      <alignment vertical="center"/>
    </xf>
    <xf numFmtId="9" fontId="29" fillId="34" borderId="39" xfId="0" applyNumberFormat="1" applyFont="1" applyFill="1" applyBorder="1" applyAlignment="1">
      <alignment vertical="center" wrapText="1"/>
    </xf>
    <xf numFmtId="203" fontId="30" fillId="0" borderId="57" xfId="63" applyNumberFormat="1" applyFont="1" applyFill="1" applyBorder="1" applyAlignment="1">
      <alignment horizontal="right" vertical="center" wrapText="1"/>
    </xf>
    <xf numFmtId="9" fontId="29" fillId="34" borderId="14" xfId="0" applyNumberFormat="1" applyFont="1" applyFill="1" applyBorder="1" applyAlignment="1">
      <alignment vertical="center" wrapText="1"/>
    </xf>
    <xf numFmtId="203" fontId="40" fillId="0" borderId="81" xfId="63" applyNumberFormat="1" applyFont="1" applyFill="1" applyBorder="1" applyAlignment="1">
      <alignment horizontal="right" vertical="center" wrapText="1"/>
    </xf>
    <xf numFmtId="9" fontId="29" fillId="34" borderId="47" xfId="0" applyNumberFormat="1" applyFont="1" applyFill="1" applyBorder="1" applyAlignment="1">
      <alignment vertical="center" wrapText="1"/>
    </xf>
    <xf numFmtId="9" fontId="29" fillId="34" borderId="69" xfId="0" applyNumberFormat="1" applyFont="1" applyFill="1" applyBorder="1" applyAlignment="1">
      <alignment vertical="center" wrapText="1"/>
    </xf>
    <xf numFmtId="9" fontId="30" fillId="34" borderId="42" xfId="0" applyNumberFormat="1" applyFont="1" applyFill="1" applyBorder="1" applyAlignment="1">
      <alignment horizontal="right" vertical="center" wrapText="1"/>
    </xf>
    <xf numFmtId="9" fontId="30" fillId="34" borderId="26" xfId="0" applyNumberFormat="1" applyFont="1" applyFill="1" applyBorder="1" applyAlignment="1">
      <alignment horizontal="right" vertical="center" wrapText="1"/>
    </xf>
    <xf numFmtId="0" fontId="44" fillId="33" borderId="28" xfId="0" applyFont="1" applyFill="1" applyBorder="1" applyAlignment="1" quotePrefix="1">
      <alignment horizontal="left" vertical="center" wrapText="1"/>
    </xf>
    <xf numFmtId="9" fontId="29" fillId="33" borderId="28" xfId="0" applyNumberFormat="1" applyFont="1" applyFill="1" applyBorder="1" applyAlignment="1">
      <alignment horizontal="right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3" fontId="30" fillId="0" borderId="13" xfId="0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3" fontId="30" fillId="0" borderId="13" xfId="0" applyNumberFormat="1" applyFont="1" applyBorder="1" applyAlignment="1">
      <alignment horizontal="right" vertical="center"/>
    </xf>
    <xf numFmtId="9" fontId="30" fillId="34" borderId="14" xfId="0" applyNumberFormat="1" applyFont="1" applyFill="1" applyBorder="1" applyAlignment="1">
      <alignment horizontal="right" vertical="center"/>
    </xf>
    <xf numFmtId="3" fontId="40" fillId="0" borderId="25" xfId="0" applyNumberFormat="1" applyFont="1" applyBorder="1" applyAlignment="1">
      <alignment horizontal="left" vertical="center" wrapText="1"/>
    </xf>
    <xf numFmtId="9" fontId="40" fillId="34" borderId="42" xfId="0" applyNumberFormat="1" applyFont="1" applyFill="1" applyBorder="1" applyAlignment="1">
      <alignment horizontal="right" vertical="center"/>
    </xf>
    <xf numFmtId="200" fontId="29" fillId="0" borderId="25" xfId="0" applyNumberFormat="1" applyFont="1" applyFill="1" applyBorder="1" applyAlignment="1">
      <alignment horizontal="right" vertical="center"/>
    </xf>
    <xf numFmtId="9" fontId="40" fillId="0" borderId="25" xfId="0" applyNumberFormat="1" applyFont="1" applyFill="1" applyBorder="1" applyAlignment="1">
      <alignment horizontal="right" vertical="center"/>
    </xf>
    <xf numFmtId="200" fontId="40" fillId="34" borderId="26" xfId="0" applyNumberFormat="1" applyFont="1" applyFill="1" applyBorder="1" applyAlignment="1">
      <alignment horizontal="right" vertical="center"/>
    </xf>
    <xf numFmtId="9" fontId="40" fillId="0" borderId="25" xfId="0" applyNumberFormat="1" applyFont="1" applyFill="1" applyBorder="1" applyAlignment="1">
      <alignment vertical="center"/>
    </xf>
    <xf numFmtId="3" fontId="40" fillId="0" borderId="18" xfId="0" applyNumberFormat="1" applyFont="1" applyFill="1" applyBorder="1" applyAlignment="1">
      <alignment vertical="center"/>
    </xf>
    <xf numFmtId="200" fontId="40" fillId="0" borderId="25" xfId="0" applyNumberFormat="1" applyFont="1" applyFill="1" applyBorder="1" applyAlignment="1">
      <alignment vertical="center"/>
    </xf>
    <xf numFmtId="9" fontId="40" fillId="34" borderId="26" xfId="0" applyNumberFormat="1" applyFont="1" applyFill="1" applyBorder="1" applyAlignment="1">
      <alignment horizontal="right" vertical="center"/>
    </xf>
    <xf numFmtId="3" fontId="44" fillId="0" borderId="22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9" fontId="29" fillId="34" borderId="26" xfId="0" applyNumberFormat="1" applyFont="1" applyFill="1" applyBorder="1" applyAlignment="1">
      <alignment horizontal="right" vertical="center"/>
    </xf>
    <xf numFmtId="1" fontId="40" fillId="0" borderId="10" xfId="0" applyNumberFormat="1" applyFont="1" applyBorder="1" applyAlignment="1">
      <alignment horizontal="right" vertical="center"/>
    </xf>
    <xf numFmtId="0" fontId="44" fillId="0" borderId="29" xfId="0" applyFont="1" applyFill="1" applyBorder="1" applyAlignment="1">
      <alignment horizontal="center" vertical="center" wrapText="1"/>
    </xf>
    <xf numFmtId="200" fontId="40" fillId="34" borderId="42" xfId="0" applyNumberFormat="1" applyFont="1" applyFill="1" applyBorder="1" applyAlignment="1">
      <alignment vertical="center"/>
    </xf>
    <xf numFmtId="3" fontId="30" fillId="0" borderId="57" xfId="0" applyNumberFormat="1" applyFont="1" applyBorder="1" applyAlignment="1">
      <alignment vertical="center"/>
    </xf>
    <xf numFmtId="0" fontId="30" fillId="0" borderId="13" xfId="0" applyFont="1" applyBorder="1" applyAlignment="1">
      <alignment/>
    </xf>
    <xf numFmtId="200" fontId="29" fillId="34" borderId="14" xfId="0" applyNumberFormat="1" applyFont="1" applyFill="1" applyBorder="1" applyAlignment="1">
      <alignment horizontal="right" vertical="center"/>
    </xf>
    <xf numFmtId="0" fontId="126" fillId="0" borderId="25" xfId="0" applyFont="1" applyFill="1" applyBorder="1" applyAlignment="1" quotePrefix="1">
      <alignment vertical="center" wrapText="1"/>
    </xf>
    <xf numFmtId="0" fontId="29" fillId="0" borderId="25" xfId="0" applyFont="1" applyFill="1" applyBorder="1" applyAlignment="1">
      <alignment horizontal="left" vertical="center" wrapText="1"/>
    </xf>
    <xf numFmtId="3" fontId="29" fillId="34" borderId="25" xfId="0" applyNumberFormat="1" applyFont="1" applyFill="1" applyBorder="1" applyAlignment="1">
      <alignment horizontal="right" vertical="center"/>
    </xf>
    <xf numFmtId="200" fontId="29" fillId="34" borderId="58" xfId="0" applyNumberFormat="1" applyFont="1" applyFill="1" applyBorder="1" applyAlignment="1">
      <alignment horizontal="right" vertical="center"/>
    </xf>
    <xf numFmtId="0" fontId="30" fillId="0" borderId="25" xfId="0" applyFont="1" applyBorder="1" applyAlignment="1">
      <alignment/>
    </xf>
    <xf numFmtId="49" fontId="29" fillId="34" borderId="20" xfId="0" applyNumberFormat="1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vertical="center" wrapText="1"/>
    </xf>
    <xf numFmtId="0" fontId="26" fillId="0" borderId="28" xfId="0" applyFont="1" applyBorder="1" applyAlignment="1">
      <alignment/>
    </xf>
    <xf numFmtId="200" fontId="40" fillId="34" borderId="14" xfId="0" applyNumberFormat="1" applyFont="1" applyFill="1" applyBorder="1" applyAlignment="1">
      <alignment horizontal="right" vertical="center"/>
    </xf>
    <xf numFmtId="3" fontId="40" fillId="0" borderId="21" xfId="0" applyNumberFormat="1" applyFont="1" applyBorder="1" applyAlignment="1">
      <alignment horizontal="right" vertical="center"/>
    </xf>
    <xf numFmtId="203" fontId="30" fillId="33" borderId="57" xfId="63" applyNumberFormat="1" applyFont="1" applyFill="1" applyBorder="1" applyAlignment="1">
      <alignment horizontal="center" vertical="center" wrapText="1"/>
    </xf>
    <xf numFmtId="9" fontId="30" fillId="34" borderId="14" xfId="0" applyNumberFormat="1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 vertical="center"/>
    </xf>
    <xf numFmtId="0" fontId="122" fillId="34" borderId="0" xfId="0" applyFont="1" applyFill="1" applyBorder="1" applyAlignment="1">
      <alignment/>
    </xf>
    <xf numFmtId="203" fontId="131" fillId="0" borderId="0" xfId="0" applyNumberFormat="1" applyFont="1" applyAlignment="1">
      <alignment/>
    </xf>
    <xf numFmtId="0" fontId="13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19" fillId="0" borderId="38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49" fontId="19" fillId="0" borderId="65" xfId="0" applyNumberFormat="1" applyFont="1" applyBorder="1" applyAlignment="1">
      <alignment horizontal="center" vertical="center" wrapText="1"/>
    </xf>
    <xf numFmtId="0" fontId="10" fillId="36" borderId="0" xfId="0" applyFont="1" applyFill="1" applyAlignment="1">
      <alignment vertical="center"/>
    </xf>
    <xf numFmtId="0" fontId="9" fillId="36" borderId="0" xfId="0" applyFont="1" applyFill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49" fontId="125" fillId="0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2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200" fontId="9" fillId="0" borderId="0" xfId="0" applyNumberFormat="1" applyFont="1" applyFill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 wrapText="1"/>
    </xf>
    <xf numFmtId="0" fontId="125" fillId="0" borderId="10" xfId="0" applyFont="1" applyFill="1" applyBorder="1" applyAlignment="1" quotePrefix="1">
      <alignment horizontal="left" vertical="top" wrapText="1"/>
    </xf>
    <xf numFmtId="0" fontId="125" fillId="0" borderId="25" xfId="0" applyFont="1" applyFill="1" applyBorder="1" applyAlignment="1" quotePrefix="1">
      <alignment horizontal="left" vertical="top" wrapText="1"/>
    </xf>
    <xf numFmtId="0" fontId="125" fillId="0" borderId="28" xfId="0" applyFont="1" applyFill="1" applyBorder="1" applyAlignment="1" quotePrefix="1">
      <alignment horizontal="left" vertical="top" wrapText="1"/>
    </xf>
    <xf numFmtId="0" fontId="13" fillId="0" borderId="25" xfId="0" applyFont="1" applyFill="1" applyBorder="1" applyAlignment="1">
      <alignment horizontal="left" vertical="top" wrapText="1"/>
    </xf>
    <xf numFmtId="0" fontId="13" fillId="0" borderId="10" xfId="0" applyFont="1" applyFill="1" applyBorder="1" applyAlignment="1" quotePrefix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125" fillId="0" borderId="10" xfId="0" applyNumberFormat="1" applyFont="1" applyFill="1" applyBorder="1" applyAlignment="1" quotePrefix="1">
      <alignment horizontal="left" vertical="top" wrapText="1"/>
    </xf>
    <xf numFmtId="0" fontId="13" fillId="0" borderId="28" xfId="0" applyFont="1" applyFill="1" applyBorder="1" applyAlignment="1" quotePrefix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49" fontId="125" fillId="0" borderId="28" xfId="0" applyNumberFormat="1" applyFont="1" applyFill="1" applyBorder="1" applyAlignment="1" quotePrefix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36" fillId="0" borderId="13" xfId="0" applyFont="1" applyFill="1" applyBorder="1" applyAlignment="1" quotePrefix="1">
      <alignment horizontal="left" vertical="top" wrapText="1"/>
    </xf>
    <xf numFmtId="0" fontId="137" fillId="0" borderId="13" xfId="0" applyFont="1" applyFill="1" applyBorder="1" applyAlignment="1" quotePrefix="1">
      <alignment horizontal="left" vertical="top" wrapText="1"/>
    </xf>
    <xf numFmtId="0" fontId="125" fillId="0" borderId="29" xfId="0" applyFont="1" applyFill="1" applyBorder="1" applyAlignment="1" quotePrefix="1">
      <alignment horizontal="left" vertical="top" wrapText="1"/>
    </xf>
    <xf numFmtId="0" fontId="11" fillId="0" borderId="13" xfId="0" applyFont="1" applyFill="1" applyBorder="1" applyAlignment="1" quotePrefix="1">
      <alignment horizontal="left" vertical="top" wrapText="1"/>
    </xf>
    <xf numFmtId="0" fontId="150" fillId="0" borderId="29" xfId="0" applyFont="1" applyFill="1" applyBorder="1" applyAlignment="1">
      <alignment horizontal="left" vertical="top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 quotePrefix="1">
      <alignment horizontal="left" vertical="top" wrapText="1"/>
    </xf>
    <xf numFmtId="49" fontId="11" fillId="0" borderId="13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horizontal="left" vertical="top" wrapText="1"/>
    </xf>
    <xf numFmtId="0" fontId="151" fillId="0" borderId="28" xfId="0" applyFont="1" applyFill="1" applyBorder="1" applyAlignment="1">
      <alignment horizontal="center" vertical="center" wrapText="1"/>
    </xf>
    <xf numFmtId="49" fontId="151" fillId="0" borderId="28" xfId="0" applyNumberFormat="1" applyFont="1" applyFill="1" applyBorder="1" applyAlignment="1">
      <alignment horizontal="center" vertical="center" wrapText="1"/>
    </xf>
    <xf numFmtId="0" fontId="151" fillId="0" borderId="28" xfId="0" applyFont="1" applyFill="1" applyBorder="1" applyAlignment="1">
      <alignment horizontal="left" vertical="top" wrapText="1"/>
    </xf>
    <xf numFmtId="3" fontId="125" fillId="0" borderId="25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 quotePrefix="1">
      <alignment horizontal="left" vertical="top" wrapText="1"/>
    </xf>
    <xf numFmtId="0" fontId="138" fillId="0" borderId="13" xfId="0" applyFont="1" applyFill="1" applyBorder="1" applyAlignment="1">
      <alignment horizontal="center" vertical="center" wrapText="1"/>
    </xf>
    <xf numFmtId="0" fontId="138" fillId="0" borderId="13" xfId="0" applyFont="1" applyFill="1" applyBorder="1" applyAlignment="1">
      <alignment horizontal="left" vertical="top" wrapText="1"/>
    </xf>
    <xf numFmtId="0" fontId="151" fillId="0" borderId="25" xfId="0" applyFont="1" applyFill="1" applyBorder="1" applyAlignment="1">
      <alignment horizontal="center" vertical="center" wrapText="1"/>
    </xf>
    <xf numFmtId="49" fontId="151" fillId="0" borderId="25" xfId="0" applyNumberFormat="1" applyFont="1" applyFill="1" applyBorder="1" applyAlignment="1">
      <alignment horizontal="center" vertical="center" wrapText="1"/>
    </xf>
    <xf numFmtId="0" fontId="151" fillId="0" borderId="25" xfId="0" applyFont="1" applyFill="1" applyBorder="1" applyAlignment="1">
      <alignment horizontal="left" vertical="top" wrapText="1"/>
    </xf>
    <xf numFmtId="3" fontId="13" fillId="0" borderId="25" xfId="63" applyNumberFormat="1" applyFont="1" applyFill="1" applyBorder="1" applyAlignment="1">
      <alignment horizontal="right" vertical="center"/>
    </xf>
    <xf numFmtId="0" fontId="152" fillId="0" borderId="15" xfId="0" applyFont="1" applyFill="1" applyBorder="1" applyAlignment="1">
      <alignment horizontal="center" vertical="center" wrapText="1"/>
    </xf>
    <xf numFmtId="0" fontId="152" fillId="0" borderId="13" xfId="0" applyFont="1" applyFill="1" applyBorder="1" applyAlignment="1">
      <alignment horizontal="center" vertical="center" wrapText="1"/>
    </xf>
    <xf numFmtId="0" fontId="152" fillId="0" borderId="13" xfId="0" applyFont="1" applyFill="1" applyBorder="1" applyAlignment="1">
      <alignment horizontal="left" vertical="top" wrapText="1"/>
    </xf>
    <xf numFmtId="3" fontId="13" fillId="0" borderId="28" xfId="63" applyNumberFormat="1" applyFont="1" applyFill="1" applyBorder="1" applyAlignment="1">
      <alignment horizontal="right" vertical="center"/>
    </xf>
    <xf numFmtId="0" fontId="46" fillId="0" borderId="25" xfId="0" applyFont="1" applyFill="1" applyBorder="1" applyAlignment="1">
      <alignment horizontal="left" vertical="top" wrapText="1"/>
    </xf>
    <xf numFmtId="49" fontId="13" fillId="0" borderId="24" xfId="0" applyNumberFormat="1" applyFont="1" applyFill="1" applyBorder="1" applyAlignment="1">
      <alignment horizontal="center" vertical="center"/>
    </xf>
    <xf numFmtId="200" fontId="13" fillId="0" borderId="39" xfId="0" applyNumberFormat="1" applyFont="1" applyFill="1" applyBorder="1" applyAlignment="1">
      <alignment horizontal="right" vertical="center"/>
    </xf>
    <xf numFmtId="0" fontId="151" fillId="0" borderId="20" xfId="0" applyFont="1" applyFill="1" applyBorder="1" applyAlignment="1">
      <alignment horizontal="center" vertical="center" wrapText="1"/>
    </xf>
    <xf numFmtId="0" fontId="151" fillId="0" borderId="24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9" fillId="0" borderId="3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/>
    </xf>
    <xf numFmtId="3" fontId="26" fillId="0" borderId="18" xfId="0" applyNumberFormat="1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wrapText="1"/>
    </xf>
    <xf numFmtId="0" fontId="146" fillId="0" borderId="44" xfId="0" applyFont="1" applyBorder="1" applyAlignment="1">
      <alignment horizontal="center" vertical="center" textRotation="90" wrapText="1"/>
    </xf>
    <xf numFmtId="0" fontId="146" fillId="0" borderId="15" xfId="0" applyFont="1" applyBorder="1" applyAlignment="1">
      <alignment horizontal="center" vertical="center" wrapText="1"/>
    </xf>
    <xf numFmtId="0" fontId="146" fillId="0" borderId="13" xfId="0" applyFont="1" applyBorder="1" applyAlignment="1">
      <alignment horizontal="center" vertical="center" wrapText="1"/>
    </xf>
    <xf numFmtId="0" fontId="146" fillId="0" borderId="57" xfId="0" applyFont="1" applyBorder="1" applyAlignment="1">
      <alignment horizontal="center" vertical="center" wrapText="1"/>
    </xf>
    <xf numFmtId="0" fontId="146" fillId="0" borderId="14" xfId="0" applyFont="1" applyBorder="1" applyAlignment="1">
      <alignment horizontal="center" vertical="center" wrapText="1"/>
    </xf>
    <xf numFmtId="0" fontId="147" fillId="0" borderId="13" xfId="0" applyFont="1" applyBorder="1" applyAlignment="1">
      <alignment vertical="center" wrapText="1"/>
    </xf>
    <xf numFmtId="1" fontId="146" fillId="0" borderId="25" xfId="0" applyNumberFormat="1" applyFont="1" applyBorder="1" applyAlignment="1">
      <alignment horizontal="center" vertical="center" wrapText="1"/>
    </xf>
    <xf numFmtId="1" fontId="148" fillId="0" borderId="33" xfId="0" applyNumberFormat="1" applyFont="1" applyBorder="1" applyAlignment="1">
      <alignment horizontal="center" vertical="center" wrapText="1"/>
    </xf>
    <xf numFmtId="3" fontId="147" fillId="0" borderId="13" xfId="0" applyNumberFormat="1" applyFont="1" applyBorder="1" applyAlignment="1">
      <alignment horizontal="center" vertical="center" wrapText="1"/>
    </xf>
    <xf numFmtId="3" fontId="148" fillId="0" borderId="27" xfId="0" applyNumberFormat="1" applyFont="1" applyBorder="1" applyAlignment="1">
      <alignment horizontal="center" vertical="center" wrapText="1"/>
    </xf>
    <xf numFmtId="3" fontId="147" fillId="0" borderId="57" xfId="0" applyNumberFormat="1" applyFont="1" applyBorder="1" applyAlignment="1">
      <alignment horizontal="center" vertical="center" wrapText="1"/>
    </xf>
    <xf numFmtId="3" fontId="148" fillId="0" borderId="81" xfId="0" applyNumberFormat="1" applyFont="1" applyBorder="1" applyAlignment="1">
      <alignment horizontal="center" vertical="center" wrapText="1"/>
    </xf>
    <xf numFmtId="3" fontId="146" fillId="0" borderId="25" xfId="0" applyNumberFormat="1" applyFont="1" applyBorder="1" applyAlignment="1">
      <alignment horizontal="center" vertical="center" wrapText="1"/>
    </xf>
    <xf numFmtId="3" fontId="146" fillId="0" borderId="58" xfId="0" applyNumberFormat="1" applyFont="1" applyBorder="1" applyAlignment="1">
      <alignment horizontal="center" vertical="center" wrapText="1"/>
    </xf>
    <xf numFmtId="3" fontId="148" fillId="0" borderId="33" xfId="0" applyNumberFormat="1" applyFont="1" applyBorder="1" applyAlignment="1">
      <alignment horizontal="center" vertical="center" wrapText="1"/>
    </xf>
    <xf numFmtId="3" fontId="148" fillId="0" borderId="83" xfId="0" applyNumberFormat="1" applyFont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21" fillId="0" borderId="28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21" fillId="34" borderId="10" xfId="0" applyNumberFormat="1" applyFont="1" applyFill="1" applyBorder="1" applyAlignment="1">
      <alignment horizontal="center" vertical="center"/>
    </xf>
    <xf numFmtId="49" fontId="121" fillId="34" borderId="22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horizontal="center" vertical="center"/>
    </xf>
    <xf numFmtId="3" fontId="120" fillId="34" borderId="22" xfId="0" applyNumberFormat="1" applyFont="1" applyFill="1" applyBorder="1" applyAlignment="1">
      <alignment horizontal="center" vertical="center"/>
    </xf>
    <xf numFmtId="3" fontId="9" fillId="34" borderId="35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49" fontId="120" fillId="0" borderId="17" xfId="0" applyNumberFormat="1" applyFont="1" applyFill="1" applyBorder="1" applyAlignment="1">
      <alignment horizontal="center" vertical="center"/>
    </xf>
    <xf numFmtId="9" fontId="10" fillId="33" borderId="29" xfId="0" applyNumberFormat="1" applyFont="1" applyFill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54" xfId="0" applyFont="1" applyFill="1" applyBorder="1" applyAlignment="1">
      <alignment vertical="center"/>
    </xf>
    <xf numFmtId="0" fontId="9" fillId="34" borderId="35" xfId="0" applyFont="1" applyFill="1" applyBorder="1" applyAlignment="1">
      <alignment/>
    </xf>
    <xf numFmtId="49" fontId="9" fillId="34" borderId="17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34" xfId="0" applyNumberFormat="1" applyFont="1" applyFill="1" applyBorder="1" applyAlignment="1">
      <alignment horizontal="center" vertical="center"/>
    </xf>
    <xf numFmtId="9" fontId="40" fillId="0" borderId="76" xfId="0" applyNumberFormat="1" applyFont="1" applyBorder="1" applyAlignment="1">
      <alignment horizontal="right" vertical="center"/>
    </xf>
    <xf numFmtId="0" fontId="122" fillId="0" borderId="29" xfId="0" applyFont="1" applyBorder="1" applyAlignment="1" quotePrefix="1">
      <alignment vertical="center" wrapText="1"/>
    </xf>
    <xf numFmtId="4" fontId="122" fillId="0" borderId="28" xfId="0" applyNumberFormat="1" applyFont="1" applyBorder="1" applyAlignment="1">
      <alignment vertical="center" wrapText="1"/>
    </xf>
    <xf numFmtId="4" fontId="29" fillId="34" borderId="28" xfId="0" applyNumberFormat="1" applyFont="1" applyFill="1" applyBorder="1" applyAlignment="1">
      <alignment horizontal="right" vertical="center"/>
    </xf>
    <xf numFmtId="9" fontId="30" fillId="0" borderId="14" xfId="0" applyNumberFormat="1" applyFont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34" borderId="2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7" fillId="0" borderId="0" xfId="0" applyFont="1" applyBorder="1" applyAlignment="1">
      <alignment horizontal="left" vertical="center"/>
    </xf>
    <xf numFmtId="0" fontId="32" fillId="0" borderId="71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55" xfId="0" applyNumberFormat="1" applyFont="1" applyFill="1" applyBorder="1" applyAlignment="1">
      <alignment horizontal="center" vertical="center" wrapText="1"/>
    </xf>
    <xf numFmtId="49" fontId="26" fillId="0" borderId="32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3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19" fillId="33" borderId="27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28" xfId="0" applyFont="1" applyFill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49" fontId="19" fillId="0" borderId="30" xfId="0" applyNumberFormat="1" applyFont="1" applyBorder="1" applyAlignment="1">
      <alignment horizontal="center" vertical="center" textRotation="90" wrapText="1"/>
    </xf>
    <xf numFmtId="49" fontId="19" fillId="0" borderId="17" xfId="0" applyNumberFormat="1" applyFont="1" applyBorder="1" applyAlignment="1">
      <alignment horizontal="center" vertical="center" textRotation="90" wrapText="1"/>
    </xf>
    <xf numFmtId="49" fontId="19" fillId="0" borderId="20" xfId="0" applyNumberFormat="1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81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70" xfId="0" applyFont="1" applyFill="1" applyBorder="1" applyAlignment="1">
      <alignment horizontal="center" vertical="center"/>
    </xf>
    <xf numFmtId="49" fontId="19" fillId="33" borderId="27" xfId="0" applyNumberFormat="1" applyFont="1" applyFill="1" applyBorder="1" applyAlignment="1">
      <alignment horizontal="center" vertical="center"/>
    </xf>
    <xf numFmtId="49" fontId="19" fillId="33" borderId="47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" fontId="153" fillId="0" borderId="0" xfId="0" applyNumberFormat="1" applyFont="1" applyAlignment="1" quotePrefix="1">
      <alignment horizontal="left"/>
    </xf>
    <xf numFmtId="2" fontId="146" fillId="0" borderId="27" xfId="0" applyNumberFormat="1" applyFont="1" applyBorder="1" applyAlignment="1">
      <alignment horizontal="center" vertical="center" wrapText="1"/>
    </xf>
    <xf numFmtId="2" fontId="146" fillId="0" borderId="10" xfId="0" applyNumberFormat="1" applyFont="1" applyBorder="1" applyAlignment="1">
      <alignment horizontal="center" vertical="center" wrapText="1"/>
    </xf>
    <xf numFmtId="2" fontId="146" fillId="0" borderId="44" xfId="0" applyNumberFormat="1" applyFont="1" applyBorder="1" applyAlignment="1">
      <alignment horizontal="center" vertical="center" wrapText="1"/>
    </xf>
    <xf numFmtId="0" fontId="14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46" fillId="0" borderId="38" xfId="0" applyFont="1" applyBorder="1" applyAlignment="1">
      <alignment horizontal="center" vertical="center" textRotation="90" wrapText="1"/>
    </xf>
    <xf numFmtId="0" fontId="146" fillId="0" borderId="55" xfId="0" applyFont="1" applyBorder="1" applyAlignment="1">
      <alignment horizontal="center" vertical="center" textRotation="90" wrapText="1"/>
    </xf>
    <xf numFmtId="0" fontId="146" fillId="0" borderId="32" xfId="0" applyFont="1" applyBorder="1" applyAlignment="1">
      <alignment horizontal="center" vertical="center" textRotation="90" wrapText="1"/>
    </xf>
    <xf numFmtId="0" fontId="146" fillId="0" borderId="65" xfId="0" applyFont="1" applyBorder="1" applyAlignment="1">
      <alignment horizontal="center" vertical="center" textRotation="90" wrapText="1"/>
    </xf>
    <xf numFmtId="0" fontId="146" fillId="0" borderId="29" xfId="0" applyFont="1" applyBorder="1" applyAlignment="1">
      <alignment horizontal="center" vertical="center" textRotation="90" wrapText="1"/>
    </xf>
    <xf numFmtId="0" fontId="146" fillId="0" borderId="33" xfId="0" applyFont="1" applyBorder="1" applyAlignment="1">
      <alignment horizontal="center" vertical="center" textRotation="90" wrapText="1"/>
    </xf>
    <xf numFmtId="0" fontId="146" fillId="0" borderId="81" xfId="0" applyFont="1" applyBorder="1" applyAlignment="1">
      <alignment horizontal="center" vertical="center" wrapText="1"/>
    </xf>
    <xf numFmtId="0" fontId="146" fillId="0" borderId="51" xfId="0" applyFont="1" applyBorder="1" applyAlignment="1">
      <alignment horizontal="center" vertical="center" wrapText="1"/>
    </xf>
    <xf numFmtId="0" fontId="146" fillId="0" borderId="5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46" fillId="0" borderId="10" xfId="0" applyFont="1" applyBorder="1" applyAlignment="1">
      <alignment horizontal="center" vertical="center" textRotation="90" wrapText="1"/>
    </xf>
    <xf numFmtId="0" fontId="146" fillId="0" borderId="44" xfId="0" applyFont="1" applyBorder="1" applyAlignment="1">
      <alignment horizontal="center" vertical="center" textRotation="90" wrapText="1"/>
    </xf>
    <xf numFmtId="0" fontId="146" fillId="0" borderId="23" xfId="0" applyFont="1" applyBorder="1" applyAlignment="1">
      <alignment horizontal="center" vertical="center" wrapText="1"/>
    </xf>
    <xf numFmtId="0" fontId="146" fillId="0" borderId="10" xfId="0" applyFont="1" applyBorder="1" applyAlignment="1">
      <alignment horizontal="center" vertical="center" wrapText="1"/>
    </xf>
    <xf numFmtId="0" fontId="146" fillId="0" borderId="26" xfId="0" applyFont="1" applyBorder="1" applyAlignment="1">
      <alignment horizontal="center" vertical="center" textRotation="90" wrapText="1"/>
    </xf>
    <xf numFmtId="0" fontId="146" fillId="0" borderId="46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left" vertical="top" wrapText="1"/>
    </xf>
    <xf numFmtId="0" fontId="26" fillId="0" borderId="23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26" fillId="0" borderId="18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/>
    </xf>
    <xf numFmtId="0" fontId="9" fillId="0" borderId="8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120" fillId="0" borderId="34" xfId="0" applyFont="1" applyFill="1" applyBorder="1" applyAlignment="1">
      <alignment horizontal="center" vertical="center"/>
    </xf>
    <xf numFmtId="0" fontId="120" fillId="0" borderId="35" xfId="0" applyFont="1" applyFill="1" applyBorder="1" applyAlignment="1">
      <alignment horizontal="center" vertical="center"/>
    </xf>
    <xf numFmtId="0" fontId="120" fillId="0" borderId="19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9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3" borderId="81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9" fontId="9" fillId="0" borderId="65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0" fontId="122" fillId="34" borderId="20" xfId="0" applyFont="1" applyFill="1" applyBorder="1" applyAlignment="1">
      <alignment horizontal="center" vertical="center" wrapText="1"/>
    </xf>
    <xf numFmtId="0" fontId="122" fillId="34" borderId="55" xfId="0" applyFont="1" applyFill="1" applyBorder="1" applyAlignment="1">
      <alignment horizontal="center" vertical="center" wrapText="1"/>
    </xf>
    <xf numFmtId="0" fontId="122" fillId="0" borderId="28" xfId="0" applyFont="1" applyFill="1" applyBorder="1" applyAlignment="1">
      <alignment horizontal="center" vertical="center" wrapText="1"/>
    </xf>
    <xf numFmtId="0" fontId="122" fillId="0" borderId="29" xfId="0" applyFont="1" applyFill="1" applyBorder="1" applyAlignment="1">
      <alignment horizontal="center" vertical="center" wrapText="1"/>
    </xf>
    <xf numFmtId="0" fontId="122" fillId="0" borderId="28" xfId="0" applyFont="1" applyFill="1" applyBorder="1" applyAlignment="1" quotePrefix="1">
      <alignment horizontal="left" vertical="center" wrapText="1"/>
    </xf>
    <xf numFmtId="0" fontId="122" fillId="0" borderId="29" xfId="0" applyFont="1" applyFill="1" applyBorder="1" applyAlignment="1" quotePrefix="1">
      <alignment horizontal="left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200" fontId="40" fillId="34" borderId="39" xfId="0" applyNumberFormat="1" applyFont="1" applyFill="1" applyBorder="1" applyAlignment="1">
      <alignment horizontal="center" vertical="center"/>
    </xf>
    <xf numFmtId="200" fontId="40" fillId="34" borderId="69" xfId="0" applyNumberFormat="1" applyFont="1" applyFill="1" applyBorder="1" applyAlignment="1">
      <alignment horizontal="center" vertical="center"/>
    </xf>
    <xf numFmtId="49" fontId="122" fillId="34" borderId="20" xfId="0" applyNumberFormat="1" applyFont="1" applyFill="1" applyBorder="1" applyAlignment="1">
      <alignment horizontal="center" vertical="center" wrapText="1"/>
    </xf>
    <xf numFmtId="49" fontId="122" fillId="34" borderId="24" xfId="0" applyNumberFormat="1" applyFont="1" applyFill="1" applyBorder="1" applyAlignment="1">
      <alignment horizontal="center" vertical="center" wrapText="1"/>
    </xf>
    <xf numFmtId="49" fontId="122" fillId="0" borderId="28" xfId="0" applyNumberFormat="1" applyFont="1" applyFill="1" applyBorder="1" applyAlignment="1">
      <alignment horizontal="center" vertical="center" wrapText="1"/>
    </xf>
    <xf numFmtId="49" fontId="122" fillId="0" borderId="25" xfId="0" applyNumberFormat="1" applyFont="1" applyFill="1" applyBorder="1" applyAlignment="1">
      <alignment horizontal="center" vertical="center" wrapText="1"/>
    </xf>
    <xf numFmtId="49" fontId="122" fillId="0" borderId="28" xfId="0" applyNumberFormat="1" applyFont="1" applyFill="1" applyBorder="1" applyAlignment="1" quotePrefix="1">
      <alignment horizontal="left" vertical="center" wrapText="1"/>
    </xf>
    <xf numFmtId="49" fontId="122" fillId="0" borderId="25" xfId="0" applyNumberFormat="1" applyFont="1" applyFill="1" applyBorder="1" applyAlignment="1" quotePrefix="1">
      <alignment horizontal="left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3" fontId="29" fillId="0" borderId="28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49" fontId="29" fillId="34" borderId="20" xfId="0" applyNumberFormat="1" applyFont="1" applyFill="1" applyBorder="1" applyAlignment="1">
      <alignment horizontal="center" vertical="center"/>
    </xf>
    <xf numFmtId="49" fontId="29" fillId="34" borderId="24" xfId="0" applyNumberFormat="1" applyFont="1" applyFill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3" fontId="29" fillId="0" borderId="41" xfId="0" applyNumberFormat="1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122" fillId="34" borderId="24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 quotePrefix="1">
      <alignment horizontal="left" vertical="center" wrapText="1"/>
    </xf>
    <xf numFmtId="3" fontId="29" fillId="0" borderId="28" xfId="0" applyNumberFormat="1" applyFont="1" applyFill="1" applyBorder="1" applyAlignment="1">
      <alignment horizontal="center" vertical="center" wrapText="1"/>
    </xf>
    <xf numFmtId="3" fontId="29" fillId="0" borderId="25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Border="1" applyAlignment="1">
      <alignment horizontal="center" vertical="center" wrapText="1"/>
    </xf>
    <xf numFmtId="3" fontId="29" fillId="0" borderId="22" xfId="0" applyNumberFormat="1" applyFont="1" applyBorder="1" applyAlignment="1">
      <alignment horizontal="center" vertical="center" wrapText="1"/>
    </xf>
    <xf numFmtId="9" fontId="9" fillId="0" borderId="65" xfId="0" applyNumberFormat="1" applyFont="1" applyFill="1" applyBorder="1" applyAlignment="1">
      <alignment horizontal="center" vertical="center" wrapText="1"/>
    </xf>
    <xf numFmtId="9" fontId="9" fillId="0" borderId="33" xfId="0" applyNumberFormat="1" applyFont="1" applyFill="1" applyBorder="1" applyAlignment="1">
      <alignment horizontal="center" vertical="center" wrapText="1"/>
    </xf>
    <xf numFmtId="9" fontId="9" fillId="34" borderId="47" xfId="0" applyNumberFormat="1" applyFont="1" applyFill="1" applyBorder="1" applyAlignment="1">
      <alignment horizontal="center" vertical="center" wrapText="1"/>
    </xf>
    <xf numFmtId="9" fontId="9" fillId="34" borderId="46" xfId="0" applyNumberFormat="1" applyFont="1" applyFill="1" applyBorder="1" applyAlignment="1">
      <alignment horizontal="center" vertical="center" wrapText="1"/>
    </xf>
    <xf numFmtId="49" fontId="122" fillId="34" borderId="55" xfId="0" applyNumberFormat="1" applyFont="1" applyFill="1" applyBorder="1" applyAlignment="1">
      <alignment horizontal="center" vertical="center" wrapText="1"/>
    </xf>
    <xf numFmtId="49" fontId="122" fillId="0" borderId="29" xfId="0" applyNumberFormat="1" applyFont="1" applyFill="1" applyBorder="1" applyAlignment="1">
      <alignment horizontal="center" vertical="center" wrapText="1"/>
    </xf>
    <xf numFmtId="49" fontId="122" fillId="34" borderId="28" xfId="0" applyNumberFormat="1" applyFont="1" applyFill="1" applyBorder="1" applyAlignment="1">
      <alignment horizontal="center" vertical="center" wrapText="1"/>
    </xf>
    <xf numFmtId="49" fontId="122" fillId="34" borderId="29" xfId="0" applyNumberFormat="1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9" fontId="9" fillId="0" borderId="27" xfId="0" applyNumberFormat="1" applyFont="1" applyBorder="1" applyAlignment="1">
      <alignment horizontal="center" vertical="center" wrapText="1"/>
    </xf>
    <xf numFmtId="9" fontId="9" fillId="0" borderId="44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49" fontId="122" fillId="34" borderId="17" xfId="0" applyNumberFormat="1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 quotePrefix="1">
      <alignment horizontal="left" vertical="center" wrapText="1"/>
    </xf>
    <xf numFmtId="0" fontId="127" fillId="0" borderId="28" xfId="0" applyFont="1" applyBorder="1" applyAlignment="1">
      <alignment horizontal="center" vertical="center" wrapText="1"/>
    </xf>
    <xf numFmtId="0" fontId="127" fillId="0" borderId="25" xfId="0" applyFont="1" applyBorder="1" applyAlignment="1">
      <alignment horizontal="center" vertical="center" wrapText="1"/>
    </xf>
    <xf numFmtId="49" fontId="122" fillId="0" borderId="55" xfId="0" applyNumberFormat="1" applyFont="1" applyFill="1" applyBorder="1" applyAlignment="1">
      <alignment horizontal="center" vertical="center" wrapText="1"/>
    </xf>
    <xf numFmtId="49" fontId="122" fillId="0" borderId="24" xfId="0" applyNumberFormat="1" applyFont="1" applyFill="1" applyBorder="1" applyAlignment="1">
      <alignment horizontal="center" vertical="center" wrapText="1"/>
    </xf>
    <xf numFmtId="49" fontId="122" fillId="0" borderId="29" xfId="0" applyNumberFormat="1" applyFont="1" applyFill="1" applyBorder="1" applyAlignment="1" quotePrefix="1">
      <alignment horizontal="left" vertical="center" wrapText="1"/>
    </xf>
    <xf numFmtId="3" fontId="44" fillId="0" borderId="28" xfId="0" applyNumberFormat="1" applyFont="1" applyFill="1" applyBorder="1" applyAlignment="1">
      <alignment horizontal="center" vertical="center" wrapText="1"/>
    </xf>
    <xf numFmtId="3" fontId="44" fillId="0" borderId="2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49" fillId="0" borderId="0" xfId="0" applyFont="1" applyAlignment="1">
      <alignment horizontal="center" vertical="center" wrapText="1"/>
    </xf>
    <xf numFmtId="9" fontId="9" fillId="0" borderId="81" xfId="0" applyNumberFormat="1" applyFont="1" applyBorder="1" applyAlignment="1">
      <alignment horizontal="center" vertical="center" wrapText="1"/>
    </xf>
    <xf numFmtId="9" fontId="9" fillId="0" borderId="45" xfId="0" applyNumberFormat="1" applyFont="1" applyBorder="1" applyAlignment="1">
      <alignment horizontal="center" vertical="center" wrapText="1"/>
    </xf>
    <xf numFmtId="49" fontId="122" fillId="0" borderId="20" xfId="0" applyNumberFormat="1" applyFont="1" applyFill="1" applyBorder="1" applyAlignment="1">
      <alignment horizontal="center" vertical="center" wrapText="1"/>
    </xf>
    <xf numFmtId="0" fontId="120" fillId="34" borderId="65" xfId="0" applyFont="1" applyFill="1" applyBorder="1" applyAlignment="1" quotePrefix="1">
      <alignment horizontal="center" vertical="center" wrapText="1"/>
    </xf>
    <xf numFmtId="0" fontId="120" fillId="34" borderId="29" xfId="0" applyFont="1" applyFill="1" applyBorder="1" applyAlignment="1" quotePrefix="1">
      <alignment horizontal="center" vertical="center" wrapText="1"/>
    </xf>
    <xf numFmtId="9" fontId="9" fillId="0" borderId="65" xfId="0" applyNumberFormat="1" applyFont="1" applyBorder="1" applyAlignment="1">
      <alignment horizontal="center" vertical="center" wrapText="1"/>
    </xf>
    <xf numFmtId="9" fontId="9" fillId="0" borderId="29" xfId="0" applyNumberFormat="1" applyFont="1" applyBorder="1" applyAlignment="1">
      <alignment horizontal="center" vertical="center" wrapText="1"/>
    </xf>
    <xf numFmtId="9" fontId="9" fillId="0" borderId="33" xfId="0" applyNumberFormat="1" applyFont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center" vertical="center" wrapText="1"/>
    </xf>
    <xf numFmtId="4" fontId="19" fillId="0" borderId="26" xfId="0" applyNumberFormat="1" applyFont="1" applyBorder="1" applyAlignment="1">
      <alignment horizontal="center" vertical="center" wrapText="1"/>
    </xf>
    <xf numFmtId="0" fontId="11" fillId="0" borderId="57" xfId="0" applyFont="1" applyBorder="1" applyAlignment="1" quotePrefix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6" fillId="0" borderId="57" xfId="0" applyFont="1" applyBorder="1" applyAlignment="1" quotePrefix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65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9" fontId="26" fillId="0" borderId="57" xfId="0" applyNumberFormat="1" applyFont="1" applyBorder="1" applyAlignment="1">
      <alignment horizontal="left" vertical="center" wrapText="1"/>
    </xf>
    <xf numFmtId="49" fontId="26" fillId="0" borderId="16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19" fillId="0" borderId="79" xfId="0" applyNumberFormat="1" applyFont="1" applyBorder="1" applyAlignment="1">
      <alignment horizontal="center" vertical="center" wrapText="1"/>
    </xf>
    <xf numFmtId="49" fontId="19" fillId="0" borderId="82" xfId="0" applyNumberFormat="1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1" fontId="9" fillId="0" borderId="65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0" fontId="30" fillId="0" borderId="57" xfId="0" applyFont="1" applyFill="1" applyBorder="1" applyAlignment="1" quotePrefix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 quotePrefix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49" fontId="122" fillId="34" borderId="32" xfId="0" applyNumberFormat="1" applyFont="1" applyFill="1" applyBorder="1" applyAlignment="1">
      <alignment horizontal="center" vertical="center" wrapText="1"/>
    </xf>
    <xf numFmtId="0" fontId="122" fillId="34" borderId="29" xfId="0" applyFont="1" applyFill="1" applyBorder="1" applyAlignment="1">
      <alignment horizontal="center" vertical="center" wrapText="1"/>
    </xf>
    <xf numFmtId="0" fontId="122" fillId="34" borderId="33" xfId="0" applyFont="1" applyFill="1" applyBorder="1" applyAlignment="1">
      <alignment horizontal="center" vertical="center" wrapText="1"/>
    </xf>
    <xf numFmtId="49" fontId="122" fillId="34" borderId="33" xfId="0" applyNumberFormat="1" applyFont="1" applyFill="1" applyBorder="1" applyAlignment="1">
      <alignment horizontal="center" vertical="center" wrapText="1"/>
    </xf>
    <xf numFmtId="0" fontId="122" fillId="34" borderId="29" xfId="0" applyFont="1" applyFill="1" applyBorder="1" applyAlignment="1" quotePrefix="1">
      <alignment horizontal="center" vertical="center" wrapText="1"/>
    </xf>
    <xf numFmtId="0" fontId="122" fillId="34" borderId="33" xfId="0" applyFont="1" applyFill="1" applyBorder="1" applyAlignment="1" quotePrefix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25" xfId="0" applyNumberFormat="1" applyFont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/>
    </xf>
    <xf numFmtId="49" fontId="29" fillId="0" borderId="29" xfId="0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49" fontId="29" fillId="0" borderId="41" xfId="0" applyNumberFormat="1" applyFont="1" applyFill="1" applyBorder="1" applyAlignment="1">
      <alignment horizontal="center" vertical="center"/>
    </xf>
    <xf numFmtId="49" fontId="29" fillId="0" borderId="53" xfId="0" applyNumberFormat="1" applyFont="1" applyFill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 quotePrefix="1">
      <alignment horizontal="center" vertical="center" wrapText="1"/>
    </xf>
    <xf numFmtId="0" fontId="29" fillId="0" borderId="25" xfId="0" applyFont="1" applyFill="1" applyBorder="1" applyAlignment="1" quotePrefix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/>
    </xf>
    <xf numFmtId="49" fontId="29" fillId="0" borderId="55" xfId="0" applyNumberFormat="1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/>
    </xf>
    <xf numFmtId="4" fontId="19" fillId="0" borderId="46" xfId="0" applyNumberFormat="1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49" fontId="29" fillId="0" borderId="65" xfId="0" applyNumberFormat="1" applyFont="1" applyFill="1" applyBorder="1" applyAlignment="1">
      <alignment horizontal="center" vertical="center"/>
    </xf>
    <xf numFmtId="0" fontId="29" fillId="0" borderId="65" xfId="0" applyFont="1" applyFill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19" fillId="0" borderId="70" xfId="0" applyNumberFormat="1" applyFont="1" applyBorder="1" applyAlignment="1">
      <alignment horizontal="center" vertical="center" wrapText="1"/>
    </xf>
    <xf numFmtId="4" fontId="19" fillId="0" borderId="23" xfId="0" applyNumberFormat="1" applyFont="1" applyBorder="1" applyAlignment="1">
      <alignment horizontal="center" vertical="center" wrapText="1"/>
    </xf>
    <xf numFmtId="4" fontId="19" fillId="0" borderId="56" xfId="0" applyNumberFormat="1" applyFont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55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65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view="pageBreakPreview" zoomScale="80" zoomScaleNormal="40" zoomScaleSheetLayoutView="80" zoomScalePageLayoutView="0" workbookViewId="0" topLeftCell="A1">
      <selection activeCell="I2" sqref="I2:J4"/>
    </sheetView>
  </sheetViews>
  <sheetFormatPr defaultColWidth="9.50390625" defaultRowHeight="12.75"/>
  <cols>
    <col min="1" max="1" width="13.50390625" style="177" customWidth="1"/>
    <col min="2" max="2" width="89.00390625" style="7" customWidth="1"/>
    <col min="3" max="3" width="18.875" style="5" customWidth="1"/>
    <col min="4" max="4" width="17.50390625" style="5" customWidth="1"/>
    <col min="5" max="5" width="14.125" style="5" customWidth="1"/>
    <col min="6" max="6" width="19.125" style="5" customWidth="1"/>
    <col min="7" max="7" width="15.375" style="5" customWidth="1"/>
    <col min="8" max="8" width="13.625" style="39" customWidth="1"/>
    <col min="9" max="9" width="18.50390625" style="5" customWidth="1"/>
    <col min="10" max="10" width="16.00390625" style="5" customWidth="1"/>
    <col min="11" max="11" width="14.625" style="5" customWidth="1"/>
    <col min="12" max="14" width="9.50390625" style="5" customWidth="1"/>
    <col min="15" max="17" width="9.50390625" style="3" customWidth="1"/>
    <col min="18" max="18" width="16.50390625" style="3" customWidth="1"/>
    <col min="19" max="16384" width="9.50390625" style="3" customWidth="1"/>
  </cols>
  <sheetData>
    <row r="1" spans="1:14" s="86" customFormat="1" ht="15.75" customHeight="1">
      <c r="A1" s="77"/>
      <c r="B1" s="87"/>
      <c r="C1" s="89"/>
      <c r="D1" s="142"/>
      <c r="E1" s="142"/>
      <c r="F1" s="295"/>
      <c r="G1" s="295"/>
      <c r="H1" s="296"/>
      <c r="I1" s="1703" t="s">
        <v>516</v>
      </c>
      <c r="J1" s="69"/>
      <c r="K1" s="69"/>
      <c r="L1" s="69"/>
      <c r="M1" s="69"/>
      <c r="N1" s="69"/>
    </row>
    <row r="2" spans="1:14" s="86" customFormat="1" ht="15" customHeight="1">
      <c r="A2" s="77"/>
      <c r="B2" s="87"/>
      <c r="C2" s="89"/>
      <c r="D2" s="142"/>
      <c r="E2" s="142"/>
      <c r="F2" s="295"/>
      <c r="G2" s="295"/>
      <c r="H2" s="296"/>
      <c r="I2" s="1704" t="s">
        <v>799</v>
      </c>
      <c r="J2" s="69"/>
      <c r="K2" s="69"/>
      <c r="L2" s="69"/>
      <c r="M2" s="69"/>
      <c r="N2" s="69"/>
    </row>
    <row r="3" spans="1:14" s="86" customFormat="1" ht="15" customHeight="1">
      <c r="A3" s="77"/>
      <c r="B3" s="87"/>
      <c r="C3" s="89"/>
      <c r="D3" s="142"/>
      <c r="E3" s="142"/>
      <c r="F3" s="295"/>
      <c r="G3" s="295"/>
      <c r="H3" s="296"/>
      <c r="I3" s="1705" t="s">
        <v>800</v>
      </c>
      <c r="J3" s="359"/>
      <c r="K3" s="69"/>
      <c r="L3" s="69"/>
      <c r="M3" s="69"/>
      <c r="N3" s="69"/>
    </row>
    <row r="4" spans="1:14" s="86" customFormat="1" ht="21" customHeight="1">
      <c r="A4" s="77"/>
      <c r="I4" s="1706" t="s">
        <v>801</v>
      </c>
      <c r="J4" s="289"/>
      <c r="K4" s="69"/>
      <c r="N4" s="69"/>
    </row>
    <row r="5" spans="1:14" s="176" customFormat="1" ht="21" customHeight="1">
      <c r="A5" s="300"/>
      <c r="B5" s="1731" t="s">
        <v>751</v>
      </c>
      <c r="C5" s="1732"/>
      <c r="D5" s="1732"/>
      <c r="E5" s="1732"/>
      <c r="F5" s="1732"/>
      <c r="G5" s="1732"/>
      <c r="H5" s="1732"/>
      <c r="I5" s="302"/>
      <c r="J5" s="303"/>
      <c r="K5" s="304"/>
      <c r="N5" s="304"/>
    </row>
    <row r="6" spans="1:14" s="176" customFormat="1" ht="21" customHeight="1">
      <c r="A6" s="1733">
        <v>5111700000</v>
      </c>
      <c r="B6" s="1733"/>
      <c r="C6" s="301"/>
      <c r="D6" s="301"/>
      <c r="E6" s="301"/>
      <c r="F6" s="301"/>
      <c r="G6" s="301"/>
      <c r="H6" s="301"/>
      <c r="I6" s="302"/>
      <c r="J6" s="303"/>
      <c r="K6" s="304"/>
      <c r="N6" s="304"/>
    </row>
    <row r="7" spans="1:14" s="176" customFormat="1" ht="21" customHeight="1">
      <c r="A7" s="1718" t="s">
        <v>330</v>
      </c>
      <c r="B7" s="1718"/>
      <c r="C7" s="301"/>
      <c r="D7" s="301"/>
      <c r="E7" s="301"/>
      <c r="F7" s="301"/>
      <c r="G7" s="301"/>
      <c r="H7" s="301"/>
      <c r="I7" s="302"/>
      <c r="J7" s="303"/>
      <c r="K7" s="304"/>
      <c r="N7" s="304"/>
    </row>
    <row r="8" spans="1:14" s="86" customFormat="1" ht="9.75" customHeight="1" thickBot="1">
      <c r="A8" s="77"/>
      <c r="B8" s="87"/>
      <c r="C8" s="142"/>
      <c r="D8" s="142"/>
      <c r="E8" s="142"/>
      <c r="F8" s="142"/>
      <c r="G8" s="286"/>
      <c r="H8" s="296"/>
      <c r="I8" s="297"/>
      <c r="J8" s="298"/>
      <c r="K8" s="299" t="s">
        <v>331</v>
      </c>
      <c r="L8" s="69"/>
      <c r="M8" s="69"/>
      <c r="N8" s="69"/>
    </row>
    <row r="9" spans="1:14" s="40" customFormat="1" ht="15" customHeight="1">
      <c r="A9" s="1719" t="s">
        <v>171</v>
      </c>
      <c r="B9" s="1719" t="s">
        <v>332</v>
      </c>
      <c r="C9" s="306"/>
      <c r="D9" s="307" t="s">
        <v>249</v>
      </c>
      <c r="E9" s="308"/>
      <c r="F9" s="306"/>
      <c r="G9" s="307" t="s">
        <v>240</v>
      </c>
      <c r="H9" s="423"/>
      <c r="I9" s="306"/>
      <c r="J9" s="307" t="s">
        <v>315</v>
      </c>
      <c r="K9" s="308"/>
      <c r="L9" s="67"/>
      <c r="M9" s="67"/>
      <c r="N9" s="67"/>
    </row>
    <row r="10" spans="1:14" s="40" customFormat="1" ht="16.5" customHeight="1">
      <c r="A10" s="1720"/>
      <c r="B10" s="1720"/>
      <c r="C10" s="1722" t="s">
        <v>517</v>
      </c>
      <c r="D10" s="1725" t="s">
        <v>752</v>
      </c>
      <c r="E10" s="1728" t="s">
        <v>239</v>
      </c>
      <c r="F10" s="1722" t="s">
        <v>517</v>
      </c>
      <c r="G10" s="1725" t="s">
        <v>752</v>
      </c>
      <c r="H10" s="1728" t="s">
        <v>239</v>
      </c>
      <c r="I10" s="1722" t="s">
        <v>517</v>
      </c>
      <c r="J10" s="1725" t="s">
        <v>752</v>
      </c>
      <c r="K10" s="1728" t="s">
        <v>239</v>
      </c>
      <c r="L10" s="67"/>
      <c r="M10" s="67"/>
      <c r="N10" s="67"/>
    </row>
    <row r="11" spans="1:14" s="40" customFormat="1" ht="16.5" customHeight="1">
      <c r="A11" s="1720"/>
      <c r="B11" s="1720"/>
      <c r="C11" s="1723"/>
      <c r="D11" s="1726"/>
      <c r="E11" s="1729"/>
      <c r="F11" s="1723"/>
      <c r="G11" s="1726"/>
      <c r="H11" s="1729"/>
      <c r="I11" s="1723"/>
      <c r="J11" s="1726"/>
      <c r="K11" s="1729"/>
      <c r="L11" s="67"/>
      <c r="M11" s="67"/>
      <c r="N11" s="67"/>
    </row>
    <row r="12" spans="1:14" s="40" customFormat="1" ht="45.75" customHeight="1" thickBot="1">
      <c r="A12" s="1721"/>
      <c r="B12" s="1721"/>
      <c r="C12" s="1724"/>
      <c r="D12" s="1727"/>
      <c r="E12" s="1730"/>
      <c r="F12" s="1724"/>
      <c r="G12" s="1727"/>
      <c r="H12" s="1730"/>
      <c r="I12" s="1724"/>
      <c r="J12" s="1727"/>
      <c r="K12" s="1730"/>
      <c r="L12" s="67"/>
      <c r="M12" s="67"/>
      <c r="N12" s="67"/>
    </row>
    <row r="13" spans="1:14" s="60" customFormat="1" ht="15" customHeight="1" thickBot="1">
      <c r="A13" s="436">
        <v>1</v>
      </c>
      <c r="B13" s="305">
        <v>2</v>
      </c>
      <c r="C13" s="697">
        <v>3</v>
      </c>
      <c r="D13" s="89">
        <v>4</v>
      </c>
      <c r="E13" s="698">
        <v>5</v>
      </c>
      <c r="F13" s="293">
        <v>6</v>
      </c>
      <c r="G13" s="294">
        <v>7</v>
      </c>
      <c r="H13" s="89">
        <v>8</v>
      </c>
      <c r="I13" s="290">
        <v>9</v>
      </c>
      <c r="J13" s="291">
        <v>10</v>
      </c>
      <c r="K13" s="292">
        <v>11</v>
      </c>
      <c r="L13" s="88"/>
      <c r="M13" s="88"/>
      <c r="N13" s="88"/>
    </row>
    <row r="14" spans="1:18" s="15" customFormat="1" ht="18" thickBot="1">
      <c r="A14" s="437">
        <v>10000000</v>
      </c>
      <c r="B14" s="9" t="s">
        <v>251</v>
      </c>
      <c r="C14" s="10">
        <f>C15+C19+C23</f>
        <v>445443700</v>
      </c>
      <c r="D14" s="11">
        <f>D15+D18+D19+D23</f>
        <v>463293625.54</v>
      </c>
      <c r="E14" s="12">
        <f>D14/C14*100</f>
        <v>104.00722370526287</v>
      </c>
      <c r="F14" s="13">
        <f>F38</f>
        <v>284800</v>
      </c>
      <c r="G14" s="14">
        <f>G38</f>
        <v>352222.72</v>
      </c>
      <c r="H14" s="424">
        <f>H38</f>
        <v>123.67370786516854</v>
      </c>
      <c r="I14" s="13">
        <f>C14+F14</f>
        <v>445728500</v>
      </c>
      <c r="J14" s="11">
        <f>D14+G14</f>
        <v>463645848.26000005</v>
      </c>
      <c r="K14" s="12">
        <f>J14/I14*100</f>
        <v>104.01978968363031</v>
      </c>
      <c r="L14" s="4"/>
      <c r="M14" s="5"/>
      <c r="N14" s="5"/>
      <c r="Q14" s="40"/>
      <c r="R14" s="40"/>
    </row>
    <row r="15" spans="1:18" s="16" customFormat="1" ht="35.25" customHeight="1">
      <c r="A15" s="699">
        <v>11000000</v>
      </c>
      <c r="B15" s="700" t="s">
        <v>252</v>
      </c>
      <c r="C15" s="213">
        <f>C16+C17</f>
        <v>267716000</v>
      </c>
      <c r="D15" s="213">
        <f>D16+D17</f>
        <v>281247296.31</v>
      </c>
      <c r="E15" s="256">
        <f>D15/C15*100</f>
        <v>105.05434725978276</v>
      </c>
      <c r="F15" s="212"/>
      <c r="G15" s="214"/>
      <c r="H15" s="425"/>
      <c r="I15" s="215">
        <f>I16+I17</f>
        <v>267716000</v>
      </c>
      <c r="J15" s="214">
        <f>J16+J17</f>
        <v>281247296.31</v>
      </c>
      <c r="K15" s="281">
        <f>E15</f>
        <v>105.05434725978276</v>
      </c>
      <c r="L15" s="4"/>
      <c r="M15" s="5"/>
      <c r="N15" s="5"/>
      <c r="Q15" s="60"/>
      <c r="R15" s="60"/>
    </row>
    <row r="16" spans="1:18" ht="19.5" customHeight="1">
      <c r="A16" s="701">
        <v>11010000</v>
      </c>
      <c r="B16" s="702" t="s">
        <v>253</v>
      </c>
      <c r="C16" s="416">
        <v>266265300</v>
      </c>
      <c r="D16" s="252">
        <v>279795988.24</v>
      </c>
      <c r="E16" s="218">
        <f>D16/C16*100</f>
        <v>105.0816566184178</v>
      </c>
      <c r="F16" s="219"/>
      <c r="G16" s="220"/>
      <c r="H16" s="426"/>
      <c r="I16" s="219">
        <f>C16+F16</f>
        <v>266265300</v>
      </c>
      <c r="J16" s="220">
        <f>D16+G16</f>
        <v>279795988.24</v>
      </c>
      <c r="K16" s="268">
        <f aca="true" t="shared" si="0" ref="K16:K22">E16</f>
        <v>105.0816566184178</v>
      </c>
      <c r="L16" s="4"/>
      <c r="Q16" s="15"/>
      <c r="R16" s="15"/>
    </row>
    <row r="17" spans="1:18" s="19" customFormat="1" ht="39" customHeight="1">
      <c r="A17" s="703">
        <v>11020000</v>
      </c>
      <c r="B17" s="704" t="s">
        <v>266</v>
      </c>
      <c r="C17" s="219">
        <v>1450700</v>
      </c>
      <c r="D17" s="220">
        <v>1451308.07</v>
      </c>
      <c r="E17" s="218">
        <f>D17/C17*100</f>
        <v>100.04191562693872</v>
      </c>
      <c r="F17" s="222"/>
      <c r="G17" s="223"/>
      <c r="H17" s="427"/>
      <c r="I17" s="250">
        <f aca="true" t="shared" si="1" ref="I17:J20">C17+F17</f>
        <v>1450700</v>
      </c>
      <c r="J17" s="220">
        <f>D17+G17</f>
        <v>1451308.07</v>
      </c>
      <c r="K17" s="259">
        <f t="shared" si="0"/>
        <v>100.04191562693872</v>
      </c>
      <c r="L17" s="17"/>
      <c r="M17" s="18"/>
      <c r="N17" s="18"/>
      <c r="Q17" s="16"/>
      <c r="R17" s="16"/>
    </row>
    <row r="18" spans="1:14" s="19" customFormat="1" ht="16.5">
      <c r="A18" s="705">
        <v>13000000</v>
      </c>
      <c r="B18" s="706" t="s">
        <v>267</v>
      </c>
      <c r="C18" s="224">
        <v>0</v>
      </c>
      <c r="D18" s="225">
        <v>996.16</v>
      </c>
      <c r="E18" s="226" t="s">
        <v>256</v>
      </c>
      <c r="F18" s="227"/>
      <c r="G18" s="228"/>
      <c r="H18" s="428"/>
      <c r="I18" s="265">
        <f t="shared" si="1"/>
        <v>0</v>
      </c>
      <c r="J18" s="225">
        <f t="shared" si="1"/>
        <v>996.16</v>
      </c>
      <c r="K18" s="268" t="str">
        <f t="shared" si="0"/>
        <v>х</v>
      </c>
      <c r="L18" s="17"/>
      <c r="M18" s="18"/>
      <c r="N18" s="18"/>
    </row>
    <row r="19" spans="1:14" s="19" customFormat="1" ht="18.75" customHeight="1">
      <c r="A19" s="705">
        <v>14000000</v>
      </c>
      <c r="B19" s="707" t="s">
        <v>254</v>
      </c>
      <c r="C19" s="265">
        <f>C20+C21+C22</f>
        <v>17955000</v>
      </c>
      <c r="D19" s="225">
        <f>D20+D21+D22</f>
        <v>18395416.509999998</v>
      </c>
      <c r="E19" s="226">
        <f aca="true" t="shared" si="2" ref="E19:E37">D19/C19*100</f>
        <v>102.45289061542744</v>
      </c>
      <c r="F19" s="233"/>
      <c r="G19" s="234"/>
      <c r="H19" s="429"/>
      <c r="I19" s="265">
        <f t="shared" si="1"/>
        <v>17955000</v>
      </c>
      <c r="J19" s="225">
        <f t="shared" si="1"/>
        <v>18395416.509999998</v>
      </c>
      <c r="K19" s="282">
        <f t="shared" si="0"/>
        <v>102.45289061542744</v>
      </c>
      <c r="L19" s="17"/>
      <c r="M19" s="18"/>
      <c r="N19" s="18"/>
    </row>
    <row r="20" spans="1:14" s="84" customFormat="1" ht="16.5">
      <c r="A20" s="701">
        <v>14020000</v>
      </c>
      <c r="B20" s="708" t="s">
        <v>187</v>
      </c>
      <c r="C20" s="219">
        <v>1066200</v>
      </c>
      <c r="D20" s="236">
        <v>1149114.98</v>
      </c>
      <c r="E20" s="259"/>
      <c r="F20" s="222"/>
      <c r="G20" s="781"/>
      <c r="H20" s="427"/>
      <c r="I20" s="219">
        <f t="shared" si="1"/>
        <v>1066200</v>
      </c>
      <c r="J20" s="220">
        <f>D20+G20</f>
        <v>1149114.98</v>
      </c>
      <c r="K20" s="588">
        <f t="shared" si="0"/>
        <v>0</v>
      </c>
      <c r="L20" s="782"/>
      <c r="M20" s="26"/>
      <c r="N20" s="26"/>
    </row>
    <row r="21" spans="1:14" s="19" customFormat="1" ht="38.25" customHeight="1">
      <c r="A21" s="701">
        <v>14030000</v>
      </c>
      <c r="B21" s="708" t="s">
        <v>188</v>
      </c>
      <c r="C21" s="219">
        <v>4228100</v>
      </c>
      <c r="D21" s="236">
        <v>4380072.66</v>
      </c>
      <c r="E21" s="218">
        <f t="shared" si="2"/>
        <v>103.5943487618552</v>
      </c>
      <c r="F21" s="233"/>
      <c r="G21" s="234"/>
      <c r="H21" s="429"/>
      <c r="I21" s="219">
        <f>C21+F21</f>
        <v>4228100</v>
      </c>
      <c r="J21" s="220">
        <f>D21+G21</f>
        <v>4380072.66</v>
      </c>
      <c r="K21" s="259">
        <f t="shared" si="0"/>
        <v>103.5943487618552</v>
      </c>
      <c r="L21" s="17"/>
      <c r="M21" s="18"/>
      <c r="N21" s="18"/>
    </row>
    <row r="22" spans="1:12" ht="39.75" customHeight="1">
      <c r="A22" s="701">
        <v>14040000</v>
      </c>
      <c r="B22" s="708" t="s">
        <v>518</v>
      </c>
      <c r="C22" s="219">
        <v>12660700</v>
      </c>
      <c r="D22" s="236">
        <v>12866228.87</v>
      </c>
      <c r="E22" s="218">
        <f t="shared" si="2"/>
        <v>101.62336103059071</v>
      </c>
      <c r="F22" s="233"/>
      <c r="G22" s="234"/>
      <c r="H22" s="429"/>
      <c r="I22" s="219">
        <f>C22+F22</f>
        <v>12660700</v>
      </c>
      <c r="J22" s="220">
        <f>D22+G22</f>
        <v>12866228.87</v>
      </c>
      <c r="K22" s="588">
        <f t="shared" si="0"/>
        <v>101.62336103059071</v>
      </c>
      <c r="L22" s="4"/>
    </row>
    <row r="23" spans="1:14" s="16" customFormat="1" ht="33">
      <c r="A23" s="705">
        <v>18000000</v>
      </c>
      <c r="B23" s="709" t="s">
        <v>519</v>
      </c>
      <c r="C23" s="1125">
        <f>C24+C35+C36+C37</f>
        <v>159772700</v>
      </c>
      <c r="D23" s="1125">
        <f>D24+D35+D36+D37</f>
        <v>163649916.56</v>
      </c>
      <c r="E23" s="226">
        <f t="shared" si="2"/>
        <v>102.42670779175667</v>
      </c>
      <c r="F23" s="233"/>
      <c r="G23" s="234"/>
      <c r="H23" s="427"/>
      <c r="I23" s="265">
        <f aca="true" t="shared" si="3" ref="I23:J37">C23</f>
        <v>159772700</v>
      </c>
      <c r="J23" s="225">
        <f t="shared" si="3"/>
        <v>163649916.56</v>
      </c>
      <c r="K23" s="282">
        <f>J23/I23*100</f>
        <v>102.42670779175667</v>
      </c>
      <c r="L23" s="5"/>
      <c r="M23" s="20"/>
      <c r="N23" s="5"/>
    </row>
    <row r="24" spans="1:13" ht="19.5" customHeight="1">
      <c r="A24" s="701">
        <v>18010000</v>
      </c>
      <c r="B24" s="710" t="s">
        <v>255</v>
      </c>
      <c r="C24" s="248">
        <f>C25+C30</f>
        <v>120796200</v>
      </c>
      <c r="D24" s="249">
        <f>D25+D30</f>
        <v>123543895.35000001</v>
      </c>
      <c r="E24" s="711">
        <f t="shared" si="2"/>
        <v>102.27465379705653</v>
      </c>
      <c r="F24" s="219"/>
      <c r="G24" s="236"/>
      <c r="H24" s="284"/>
      <c r="I24" s="219">
        <f>C24</f>
        <v>120796200</v>
      </c>
      <c r="J24" s="220">
        <f t="shared" si="3"/>
        <v>123543895.35000001</v>
      </c>
      <c r="K24" s="259">
        <f>J24/I24*100</f>
        <v>102.27465379705653</v>
      </c>
      <c r="M24" s="21"/>
    </row>
    <row r="25" spans="1:13" ht="19.5" customHeight="1">
      <c r="A25" s="701"/>
      <c r="B25" s="712" t="s">
        <v>520</v>
      </c>
      <c r="C25" s="248">
        <f>C26+C27+C28+C29</f>
        <v>7065000</v>
      </c>
      <c r="D25" s="248">
        <f>D26+D27+D28+D29</f>
        <v>7512695.92</v>
      </c>
      <c r="E25" s="218">
        <f t="shared" si="2"/>
        <v>106.33681415428167</v>
      </c>
      <c r="F25" s="219"/>
      <c r="G25" s="236"/>
      <c r="H25" s="284"/>
      <c r="I25" s="219">
        <f>C25</f>
        <v>7065000</v>
      </c>
      <c r="J25" s="220">
        <f t="shared" si="3"/>
        <v>7512695.92</v>
      </c>
      <c r="K25" s="259">
        <f>J25/I25*100</f>
        <v>106.33681415428167</v>
      </c>
      <c r="M25" s="21"/>
    </row>
    <row r="26" spans="1:13" ht="34.5" customHeight="1">
      <c r="A26" s="713">
        <v>18010100</v>
      </c>
      <c r="B26" s="712" t="s">
        <v>521</v>
      </c>
      <c r="C26" s="238">
        <v>12000</v>
      </c>
      <c r="D26" s="239">
        <v>12641.78</v>
      </c>
      <c r="E26" s="218">
        <f t="shared" si="2"/>
        <v>105.34816666666667</v>
      </c>
      <c r="F26" s="219"/>
      <c r="G26" s="236"/>
      <c r="H26" s="284"/>
      <c r="I26" s="219">
        <f t="shared" si="3"/>
        <v>12000</v>
      </c>
      <c r="J26" s="220">
        <f t="shared" si="3"/>
        <v>12641.78</v>
      </c>
      <c r="K26" s="259">
        <f aca="true" t="shared" si="4" ref="K26:K37">J26/I26*100</f>
        <v>105.34816666666667</v>
      </c>
      <c r="M26" s="21"/>
    </row>
    <row r="27" spans="1:13" ht="36.75" customHeight="1">
      <c r="A27" s="713">
        <v>18010200</v>
      </c>
      <c r="B27" s="712" t="s">
        <v>522</v>
      </c>
      <c r="C27" s="238">
        <v>470000</v>
      </c>
      <c r="D27" s="239">
        <v>523072.55</v>
      </c>
      <c r="E27" s="218">
        <f t="shared" si="2"/>
        <v>111.29203191489361</v>
      </c>
      <c r="F27" s="219"/>
      <c r="G27" s="236"/>
      <c r="H27" s="284"/>
      <c r="I27" s="219">
        <f t="shared" si="3"/>
        <v>470000</v>
      </c>
      <c r="J27" s="220">
        <f t="shared" si="3"/>
        <v>523072.55</v>
      </c>
      <c r="K27" s="259">
        <f t="shared" si="4"/>
        <v>111.29203191489361</v>
      </c>
      <c r="M27" s="21"/>
    </row>
    <row r="28" spans="1:13" ht="40.5" customHeight="1">
      <c r="A28" s="713">
        <v>18010300</v>
      </c>
      <c r="B28" s="712" t="s">
        <v>523</v>
      </c>
      <c r="C28" s="238">
        <v>1650000</v>
      </c>
      <c r="D28" s="239">
        <v>1800561.69</v>
      </c>
      <c r="E28" s="218">
        <f t="shared" si="2"/>
        <v>109.12495090909091</v>
      </c>
      <c r="F28" s="219"/>
      <c r="G28" s="236"/>
      <c r="H28" s="284"/>
      <c r="I28" s="219">
        <f t="shared" si="3"/>
        <v>1650000</v>
      </c>
      <c r="J28" s="220">
        <f t="shared" si="3"/>
        <v>1800561.69</v>
      </c>
      <c r="K28" s="259">
        <f t="shared" si="4"/>
        <v>109.12495090909091</v>
      </c>
      <c r="M28" s="21"/>
    </row>
    <row r="29" spans="1:13" ht="36" customHeight="1">
      <c r="A29" s="713">
        <v>18010400</v>
      </c>
      <c r="B29" s="712" t="s">
        <v>524</v>
      </c>
      <c r="C29" s="238">
        <v>4933000</v>
      </c>
      <c r="D29" s="239">
        <v>5176419.9</v>
      </c>
      <c r="E29" s="218">
        <f t="shared" si="2"/>
        <v>104.93452057571457</v>
      </c>
      <c r="F29" s="219"/>
      <c r="G29" s="236"/>
      <c r="H29" s="284"/>
      <c r="I29" s="219">
        <f t="shared" si="3"/>
        <v>4933000</v>
      </c>
      <c r="J29" s="220">
        <f t="shared" si="3"/>
        <v>5176419.9</v>
      </c>
      <c r="K29" s="259">
        <f t="shared" si="4"/>
        <v>104.93452057571457</v>
      </c>
      <c r="M29" s="21"/>
    </row>
    <row r="30" spans="1:13" ht="19.5" customHeight="1">
      <c r="A30" s="713"/>
      <c r="B30" s="712" t="s">
        <v>525</v>
      </c>
      <c r="C30" s="248">
        <f>C31+C32+C33+C34</f>
        <v>113731200</v>
      </c>
      <c r="D30" s="249">
        <f>D31+D32+D33+D34</f>
        <v>116031199.43</v>
      </c>
      <c r="E30" s="218">
        <f t="shared" si="2"/>
        <v>102.02231175789933</v>
      </c>
      <c r="F30" s="219"/>
      <c r="G30" s="236"/>
      <c r="H30" s="284"/>
      <c r="I30" s="219">
        <f t="shared" si="3"/>
        <v>113731200</v>
      </c>
      <c r="J30" s="220">
        <f t="shared" si="3"/>
        <v>116031199.43</v>
      </c>
      <c r="K30" s="259">
        <f t="shared" si="4"/>
        <v>102.02231175789933</v>
      </c>
      <c r="M30" s="21"/>
    </row>
    <row r="31" spans="1:13" ht="19.5" customHeight="1">
      <c r="A31" s="713">
        <v>18010500</v>
      </c>
      <c r="B31" s="712" t="s">
        <v>526</v>
      </c>
      <c r="C31" s="238">
        <v>76179300</v>
      </c>
      <c r="D31" s="239">
        <v>76791211.45</v>
      </c>
      <c r="E31" s="218">
        <f t="shared" si="2"/>
        <v>100.80325160509483</v>
      </c>
      <c r="F31" s="219"/>
      <c r="G31" s="236"/>
      <c r="H31" s="284"/>
      <c r="I31" s="219">
        <f t="shared" si="3"/>
        <v>76179300</v>
      </c>
      <c r="J31" s="220">
        <f t="shared" si="3"/>
        <v>76791211.45</v>
      </c>
      <c r="K31" s="259">
        <f t="shared" si="4"/>
        <v>100.80325160509483</v>
      </c>
      <c r="M31" s="21"/>
    </row>
    <row r="32" spans="1:13" ht="18.75" customHeight="1">
      <c r="A32" s="713">
        <v>18010600</v>
      </c>
      <c r="B32" s="712" t="s">
        <v>527</v>
      </c>
      <c r="C32" s="238">
        <v>34424100</v>
      </c>
      <c r="D32" s="239">
        <v>36014486.43</v>
      </c>
      <c r="E32" s="218">
        <f t="shared" si="2"/>
        <v>104.61997969445824</v>
      </c>
      <c r="F32" s="219"/>
      <c r="G32" s="236"/>
      <c r="H32" s="284"/>
      <c r="I32" s="219">
        <f t="shared" si="3"/>
        <v>34424100</v>
      </c>
      <c r="J32" s="220">
        <f t="shared" si="3"/>
        <v>36014486.43</v>
      </c>
      <c r="K32" s="259">
        <f t="shared" si="4"/>
        <v>104.61997969445824</v>
      </c>
      <c r="M32" s="21"/>
    </row>
    <row r="33" spans="1:13" ht="19.5" customHeight="1">
      <c r="A33" s="713">
        <v>18010700</v>
      </c>
      <c r="B33" s="712" t="s">
        <v>528</v>
      </c>
      <c r="C33" s="238">
        <v>1150400</v>
      </c>
      <c r="D33" s="239">
        <v>1176707.68</v>
      </c>
      <c r="E33" s="218">
        <f t="shared" si="2"/>
        <v>102.28682892906815</v>
      </c>
      <c r="F33" s="219"/>
      <c r="G33" s="236"/>
      <c r="H33" s="284"/>
      <c r="I33" s="219">
        <f t="shared" si="3"/>
        <v>1150400</v>
      </c>
      <c r="J33" s="220">
        <f>D33</f>
        <v>1176707.68</v>
      </c>
      <c r="K33" s="259">
        <f t="shared" si="4"/>
        <v>102.28682892906815</v>
      </c>
      <c r="M33" s="21"/>
    </row>
    <row r="34" spans="1:13" ht="19.5" customHeight="1">
      <c r="A34" s="713">
        <v>18010900</v>
      </c>
      <c r="B34" s="712" t="s">
        <v>529</v>
      </c>
      <c r="C34" s="238">
        <v>1977400</v>
      </c>
      <c r="D34" s="239">
        <v>2048793.87</v>
      </c>
      <c r="E34" s="218">
        <f t="shared" si="2"/>
        <v>103.61049206028119</v>
      </c>
      <c r="F34" s="219"/>
      <c r="G34" s="236"/>
      <c r="H34" s="284"/>
      <c r="I34" s="219">
        <f t="shared" si="3"/>
        <v>1977400</v>
      </c>
      <c r="J34" s="220">
        <f t="shared" si="3"/>
        <v>2048793.87</v>
      </c>
      <c r="K34" s="259">
        <f t="shared" si="4"/>
        <v>103.61049206028119</v>
      </c>
      <c r="M34" s="21"/>
    </row>
    <row r="35" spans="1:13" ht="19.5" customHeight="1">
      <c r="A35" s="713">
        <v>18011000</v>
      </c>
      <c r="B35" s="712" t="s">
        <v>655</v>
      </c>
      <c r="C35" s="238">
        <v>60000</v>
      </c>
      <c r="D35" s="239">
        <v>60416.67</v>
      </c>
      <c r="E35" s="218">
        <f t="shared" si="2"/>
        <v>100.69444999999999</v>
      </c>
      <c r="F35" s="219"/>
      <c r="G35" s="236"/>
      <c r="H35" s="284"/>
      <c r="I35" s="219">
        <f t="shared" si="3"/>
        <v>60000</v>
      </c>
      <c r="J35" s="220">
        <f t="shared" si="3"/>
        <v>60416.67</v>
      </c>
      <c r="K35" s="259">
        <f t="shared" si="4"/>
        <v>100.69444999999999</v>
      </c>
      <c r="M35" s="21"/>
    </row>
    <row r="36" spans="1:13" ht="19.5" customHeight="1">
      <c r="A36" s="713" t="s">
        <v>530</v>
      </c>
      <c r="B36" s="712" t="s">
        <v>531</v>
      </c>
      <c r="C36" s="238">
        <v>12800</v>
      </c>
      <c r="D36" s="239">
        <v>2081.8</v>
      </c>
      <c r="E36" s="218">
        <f t="shared" si="2"/>
        <v>16.2640625</v>
      </c>
      <c r="F36" s="219"/>
      <c r="G36" s="236"/>
      <c r="H36" s="284"/>
      <c r="I36" s="219">
        <f t="shared" si="3"/>
        <v>12800</v>
      </c>
      <c r="J36" s="220">
        <f t="shared" si="3"/>
        <v>2081.8</v>
      </c>
      <c r="K36" s="259">
        <f t="shared" si="4"/>
        <v>16.2640625</v>
      </c>
      <c r="M36" s="21"/>
    </row>
    <row r="37" spans="1:13" ht="19.5" customHeight="1">
      <c r="A37" s="713" t="s">
        <v>532</v>
      </c>
      <c r="B37" s="712" t="s">
        <v>533</v>
      </c>
      <c r="C37" s="238">
        <v>38903700</v>
      </c>
      <c r="D37" s="239">
        <v>40043522.74</v>
      </c>
      <c r="E37" s="218">
        <f t="shared" si="2"/>
        <v>102.92985690307093</v>
      </c>
      <c r="F37" s="219"/>
      <c r="G37" s="236"/>
      <c r="H37" s="284"/>
      <c r="I37" s="219">
        <f t="shared" si="3"/>
        <v>38903700</v>
      </c>
      <c r="J37" s="220">
        <f t="shared" si="3"/>
        <v>40043522.74</v>
      </c>
      <c r="K37" s="259">
        <f t="shared" si="4"/>
        <v>102.92985690307093</v>
      </c>
      <c r="M37" s="21"/>
    </row>
    <row r="38" spans="1:14" s="16" customFormat="1" ht="18.75" customHeight="1">
      <c r="A38" s="705">
        <v>19000000</v>
      </c>
      <c r="B38" s="714" t="s">
        <v>257</v>
      </c>
      <c r="C38" s="233"/>
      <c r="D38" s="234"/>
      <c r="E38" s="226"/>
      <c r="F38" s="233">
        <f>F39</f>
        <v>284800</v>
      </c>
      <c r="G38" s="225">
        <f>G39</f>
        <v>352222.72</v>
      </c>
      <c r="H38" s="429">
        <f>G38/F38*100</f>
        <v>123.67370786516854</v>
      </c>
      <c r="I38" s="233">
        <f>I39</f>
        <v>284800</v>
      </c>
      <c r="J38" s="225">
        <f>J39</f>
        <v>352222.72</v>
      </c>
      <c r="K38" s="226">
        <f>H38</f>
        <v>123.67370786516854</v>
      </c>
      <c r="L38" s="5"/>
      <c r="M38" s="23"/>
      <c r="N38" s="5"/>
    </row>
    <row r="39" spans="1:14" s="15" customFormat="1" ht="18.75" customHeight="1">
      <c r="A39" s="701">
        <v>19010000</v>
      </c>
      <c r="B39" s="710" t="s">
        <v>258</v>
      </c>
      <c r="C39" s="219"/>
      <c r="D39" s="236"/>
      <c r="E39" s="218"/>
      <c r="F39" s="219">
        <v>284800</v>
      </c>
      <c r="G39" s="220">
        <v>352222.72</v>
      </c>
      <c r="H39" s="284">
        <f>G39/F39*100</f>
        <v>123.67370786516854</v>
      </c>
      <c r="I39" s="219">
        <f aca="true" t="shared" si="5" ref="I39:J45">C39+F39</f>
        <v>284800</v>
      </c>
      <c r="J39" s="220">
        <f t="shared" si="5"/>
        <v>352222.72</v>
      </c>
      <c r="K39" s="218">
        <f>H39</f>
        <v>123.67370786516854</v>
      </c>
      <c r="L39" s="5"/>
      <c r="M39" s="20"/>
      <c r="N39" s="5"/>
    </row>
    <row r="40" spans="1:14" s="16" customFormat="1" ht="32.25" customHeight="1" thickBot="1">
      <c r="A40" s="937">
        <v>20000000</v>
      </c>
      <c r="B40" s="938" t="s">
        <v>259</v>
      </c>
      <c r="C40" s="939">
        <f>C41+C48+C55</f>
        <v>5533700</v>
      </c>
      <c r="D40" s="940">
        <f>D41+D48+D55</f>
        <v>6485921.41</v>
      </c>
      <c r="E40" s="941">
        <f aca="true" t="shared" si="6" ref="E40:E45">D40/C40*100</f>
        <v>117.20768039467264</v>
      </c>
      <c r="F40" s="942">
        <f>F55+F59</f>
        <v>13507100</v>
      </c>
      <c r="G40" s="943">
        <f>G41+G55+G59</f>
        <v>14916322.420000002</v>
      </c>
      <c r="H40" s="944">
        <f>G40/F40*100</f>
        <v>110.4331975035352</v>
      </c>
      <c r="I40" s="939">
        <f t="shared" si="5"/>
        <v>19040800</v>
      </c>
      <c r="J40" s="940">
        <f>D40+G40</f>
        <v>21402243.830000002</v>
      </c>
      <c r="K40" s="944">
        <f>J40/I40*100</f>
        <v>112.402020030671</v>
      </c>
      <c r="L40" s="5"/>
      <c r="M40" s="22"/>
      <c r="N40" s="5"/>
    </row>
    <row r="41" spans="1:14" s="84" customFormat="1" ht="24" customHeight="1">
      <c r="A41" s="715">
        <v>21000000</v>
      </c>
      <c r="B41" s="716" t="s">
        <v>260</v>
      </c>
      <c r="C41" s="467">
        <f>C42+C43+C44+C45</f>
        <v>952000</v>
      </c>
      <c r="D41" s="213">
        <f>D42+D43+D44+D45+D46</f>
        <v>1231869.0499999998</v>
      </c>
      <c r="E41" s="717">
        <f>D41/C41*100</f>
        <v>129.3980094537815</v>
      </c>
      <c r="F41" s="467">
        <f>F47</f>
        <v>0</v>
      </c>
      <c r="G41" s="213">
        <f>G47</f>
        <v>31668</v>
      </c>
      <c r="H41" s="718" t="str">
        <f>H47</f>
        <v>х</v>
      </c>
      <c r="I41" s="467">
        <f t="shared" si="5"/>
        <v>952000</v>
      </c>
      <c r="J41" s="213">
        <f t="shared" si="5"/>
        <v>1263537.0499999998</v>
      </c>
      <c r="K41" s="269">
        <f>J41/I41*100</f>
        <v>132.72448004201678</v>
      </c>
      <c r="L41" s="26"/>
      <c r="M41" s="20"/>
      <c r="N41" s="26"/>
    </row>
    <row r="42" spans="1:13" ht="38.25" customHeight="1">
      <c r="A42" s="719">
        <v>21010300</v>
      </c>
      <c r="B42" s="720" t="s">
        <v>261</v>
      </c>
      <c r="C42" s="248">
        <v>2300</v>
      </c>
      <c r="D42" s="249">
        <v>166377.1</v>
      </c>
      <c r="E42" s="588" t="s">
        <v>753</v>
      </c>
      <c r="F42" s="250"/>
      <c r="G42" s="223"/>
      <c r="H42" s="430"/>
      <c r="I42" s="219">
        <f t="shared" si="5"/>
        <v>2300</v>
      </c>
      <c r="J42" s="220">
        <f t="shared" si="5"/>
        <v>166377.1</v>
      </c>
      <c r="K42" s="251" t="str">
        <f>E42</f>
        <v>збільшення у 72,3 рази</v>
      </c>
      <c r="M42" s="21"/>
    </row>
    <row r="43" spans="1:13" ht="25.5" customHeight="1">
      <c r="A43" s="719">
        <v>21081100</v>
      </c>
      <c r="B43" s="721" t="s">
        <v>262</v>
      </c>
      <c r="C43" s="219">
        <v>65400</v>
      </c>
      <c r="D43" s="220">
        <v>66549.51</v>
      </c>
      <c r="E43" s="588">
        <f t="shared" si="6"/>
        <v>101.75766055045872</v>
      </c>
      <c r="F43" s="219"/>
      <c r="G43" s="223"/>
      <c r="H43" s="430"/>
      <c r="I43" s="219">
        <f t="shared" si="5"/>
        <v>65400</v>
      </c>
      <c r="J43" s="220">
        <f t="shared" si="5"/>
        <v>66549.51</v>
      </c>
      <c r="K43" s="251">
        <f>J43/I43*100</f>
        <v>101.75766055045872</v>
      </c>
      <c r="M43" s="21"/>
    </row>
    <row r="44" spans="1:14" s="16" customFormat="1" ht="33">
      <c r="A44" s="722">
        <v>21081500</v>
      </c>
      <c r="B44" s="723" t="s">
        <v>320</v>
      </c>
      <c r="C44" s="216">
        <v>0</v>
      </c>
      <c r="D44" s="252">
        <v>111883</v>
      </c>
      <c r="E44" s="588" t="s">
        <v>256</v>
      </c>
      <c r="F44" s="216"/>
      <c r="G44" s="253"/>
      <c r="H44" s="431"/>
      <c r="I44" s="219">
        <f t="shared" si="5"/>
        <v>0</v>
      </c>
      <c r="J44" s="220">
        <f t="shared" si="5"/>
        <v>111883</v>
      </c>
      <c r="K44" s="251" t="s">
        <v>256</v>
      </c>
      <c r="L44" s="5"/>
      <c r="M44" s="21"/>
      <c r="N44" s="5"/>
    </row>
    <row r="45" spans="1:14" s="16" customFormat="1" ht="18.75" customHeight="1">
      <c r="A45" s="722">
        <v>21081700</v>
      </c>
      <c r="B45" s="723" t="s">
        <v>376</v>
      </c>
      <c r="C45" s="416">
        <v>884300</v>
      </c>
      <c r="D45" s="252">
        <v>884379.44</v>
      </c>
      <c r="E45" s="588">
        <f t="shared" si="6"/>
        <v>100.00898337668211</v>
      </c>
      <c r="F45" s="216"/>
      <c r="G45" s="253"/>
      <c r="H45" s="431"/>
      <c r="I45" s="219">
        <f t="shared" si="5"/>
        <v>884300</v>
      </c>
      <c r="J45" s="220">
        <f t="shared" si="5"/>
        <v>884379.44</v>
      </c>
      <c r="K45" s="251">
        <f>J45/I45*100</f>
        <v>100.00898337668211</v>
      </c>
      <c r="L45" s="5"/>
      <c r="M45" s="21"/>
      <c r="N45" s="5"/>
    </row>
    <row r="46" spans="1:14" s="16" customFormat="1" ht="56.25" customHeight="1">
      <c r="A46" s="722">
        <v>21082400</v>
      </c>
      <c r="B46" s="723" t="s">
        <v>452</v>
      </c>
      <c r="C46" s="416">
        <v>0</v>
      </c>
      <c r="D46" s="252">
        <v>2680</v>
      </c>
      <c r="E46" s="588" t="s">
        <v>256</v>
      </c>
      <c r="F46" s="216"/>
      <c r="G46" s="253"/>
      <c r="H46" s="431"/>
      <c r="I46" s="219">
        <v>0</v>
      </c>
      <c r="J46" s="220">
        <f>D46+G46</f>
        <v>2680</v>
      </c>
      <c r="K46" s="251" t="s">
        <v>256</v>
      </c>
      <c r="L46" s="5"/>
      <c r="M46" s="21"/>
      <c r="N46" s="5"/>
    </row>
    <row r="47" spans="1:14" s="16" customFormat="1" ht="33">
      <c r="A47" s="722">
        <v>21110000</v>
      </c>
      <c r="B47" s="723" t="s">
        <v>415</v>
      </c>
      <c r="C47" s="416"/>
      <c r="D47" s="252"/>
      <c r="E47" s="254"/>
      <c r="F47" s="216">
        <v>0</v>
      </c>
      <c r="G47" s="252">
        <v>31668</v>
      </c>
      <c r="H47" s="452" t="s">
        <v>256</v>
      </c>
      <c r="I47" s="216">
        <v>0</v>
      </c>
      <c r="J47" s="220">
        <f>D47+G47</f>
        <v>31668</v>
      </c>
      <c r="K47" s="417" t="s">
        <v>256</v>
      </c>
      <c r="L47" s="5"/>
      <c r="M47" s="21"/>
      <c r="N47" s="5"/>
    </row>
    <row r="48" spans="1:14" s="16" customFormat="1" ht="36.75" customHeight="1">
      <c r="A48" s="715">
        <v>22000000</v>
      </c>
      <c r="B48" s="724" t="s">
        <v>263</v>
      </c>
      <c r="C48" s="255">
        <f>C49+C50+C51+C53+C54</f>
        <v>2703500</v>
      </c>
      <c r="D48" s="435">
        <f>D49+D50+D51+D53+D54+D52</f>
        <v>2926976.4</v>
      </c>
      <c r="E48" s="256">
        <f aca="true" t="shared" si="7" ref="E48:E57">D48/C48*100</f>
        <v>108.26618827445904</v>
      </c>
      <c r="F48" s="257"/>
      <c r="G48" s="253"/>
      <c r="H48" s="431"/>
      <c r="I48" s="237">
        <f>I49+I50+I51+I53+I54</f>
        <v>2703500</v>
      </c>
      <c r="J48" s="725">
        <f>J49+J50+J51+J53+J54+J52</f>
        <v>2926976.4</v>
      </c>
      <c r="K48" s="256">
        <f>J48/I48*100</f>
        <v>108.26618827445904</v>
      </c>
      <c r="L48" s="5"/>
      <c r="M48" s="21"/>
      <c r="N48" s="5"/>
    </row>
    <row r="49" spans="1:14" s="16" customFormat="1" ht="33">
      <c r="A49" s="726">
        <v>22010300</v>
      </c>
      <c r="B49" s="727" t="s">
        <v>264</v>
      </c>
      <c r="C49" s="238">
        <v>90600</v>
      </c>
      <c r="D49" s="249">
        <v>99970</v>
      </c>
      <c r="E49" s="218">
        <f t="shared" si="7"/>
        <v>110.34216335540839</v>
      </c>
      <c r="F49" s="257"/>
      <c r="G49" s="253"/>
      <c r="H49" s="431"/>
      <c r="I49" s="219">
        <f aca="true" t="shared" si="8" ref="I49:J58">C49+F49</f>
        <v>90600</v>
      </c>
      <c r="J49" s="252">
        <f>D49+G49</f>
        <v>99970</v>
      </c>
      <c r="K49" s="258">
        <f>J49/I49*100</f>
        <v>110.34216335540839</v>
      </c>
      <c r="L49" s="5"/>
      <c r="M49" s="21"/>
      <c r="N49" s="5"/>
    </row>
    <row r="50" spans="1:14" s="16" customFormat="1" ht="40.5" customHeight="1">
      <c r="A50" s="701">
        <v>22012500</v>
      </c>
      <c r="B50" s="728" t="s">
        <v>265</v>
      </c>
      <c r="C50" s="238">
        <v>1288400</v>
      </c>
      <c r="D50" s="249">
        <v>1318716.64</v>
      </c>
      <c r="E50" s="259">
        <f t="shared" si="7"/>
        <v>102.35304563800061</v>
      </c>
      <c r="F50" s="219"/>
      <c r="G50" s="220"/>
      <c r="H50" s="419"/>
      <c r="I50" s="219">
        <f t="shared" si="8"/>
        <v>1288400</v>
      </c>
      <c r="J50" s="252">
        <f t="shared" si="8"/>
        <v>1318716.64</v>
      </c>
      <c r="K50" s="258">
        <f>J50/I50*100</f>
        <v>102.35304563800061</v>
      </c>
      <c r="L50" s="5"/>
      <c r="M50" s="21"/>
      <c r="N50" s="5"/>
    </row>
    <row r="51" spans="1:13" ht="33">
      <c r="A51" s="701">
        <v>22012600</v>
      </c>
      <c r="B51" s="728" t="s">
        <v>160</v>
      </c>
      <c r="C51" s="238">
        <v>444300</v>
      </c>
      <c r="D51" s="239">
        <v>473303</v>
      </c>
      <c r="E51" s="218">
        <f t="shared" si="7"/>
        <v>106.52779653387353</v>
      </c>
      <c r="F51" s="219"/>
      <c r="G51" s="220"/>
      <c r="H51" s="419"/>
      <c r="I51" s="219">
        <f t="shared" si="8"/>
        <v>444300</v>
      </c>
      <c r="J51" s="252">
        <f t="shared" si="8"/>
        <v>473303</v>
      </c>
      <c r="K51" s="258">
        <f>J51/I51*100</f>
        <v>106.52779653387353</v>
      </c>
      <c r="L51" s="4"/>
      <c r="M51" s="21"/>
    </row>
    <row r="52" spans="1:13" ht="84">
      <c r="A52" s="701">
        <v>22012900</v>
      </c>
      <c r="B52" s="728" t="s">
        <v>755</v>
      </c>
      <c r="C52" s="238">
        <v>0</v>
      </c>
      <c r="D52" s="239">
        <v>4030</v>
      </c>
      <c r="E52" s="218" t="s">
        <v>256</v>
      </c>
      <c r="F52" s="219"/>
      <c r="G52" s="220"/>
      <c r="H52" s="419"/>
      <c r="I52" s="219">
        <f t="shared" si="8"/>
        <v>0</v>
      </c>
      <c r="J52" s="252">
        <f t="shared" si="8"/>
        <v>4030</v>
      </c>
      <c r="K52" s="258" t="str">
        <f>E52</f>
        <v>х</v>
      </c>
      <c r="L52" s="4"/>
      <c r="M52" s="21"/>
    </row>
    <row r="53" spans="1:14" s="16" customFormat="1" ht="33">
      <c r="A53" s="729">
        <v>22080400</v>
      </c>
      <c r="B53" s="730" t="s">
        <v>534</v>
      </c>
      <c r="C53" s="238">
        <v>870000</v>
      </c>
      <c r="D53" s="249">
        <v>871680.72</v>
      </c>
      <c r="E53" s="218">
        <f t="shared" si="7"/>
        <v>100.19318620689654</v>
      </c>
      <c r="F53" s="219"/>
      <c r="G53" s="223"/>
      <c r="H53" s="430"/>
      <c r="I53" s="219">
        <f t="shared" si="8"/>
        <v>870000</v>
      </c>
      <c r="J53" s="220">
        <f t="shared" si="8"/>
        <v>871680.72</v>
      </c>
      <c r="K53" s="231">
        <f>J53/I53*100</f>
        <v>100.19318620689654</v>
      </c>
      <c r="L53" s="5"/>
      <c r="M53" s="23"/>
      <c r="N53" s="5"/>
    </row>
    <row r="54" spans="1:13" ht="41.25" customHeight="1">
      <c r="A54" s="602">
        <v>22090000</v>
      </c>
      <c r="B54" s="731" t="s">
        <v>535</v>
      </c>
      <c r="C54" s="219">
        <v>10200</v>
      </c>
      <c r="D54" s="220">
        <v>159276.04</v>
      </c>
      <c r="E54" s="259">
        <f t="shared" si="7"/>
        <v>1561.5298039215688</v>
      </c>
      <c r="F54" s="219"/>
      <c r="G54" s="220"/>
      <c r="H54" s="419"/>
      <c r="I54" s="219">
        <f t="shared" si="8"/>
        <v>10200</v>
      </c>
      <c r="J54" s="220">
        <f t="shared" si="8"/>
        <v>159276.04</v>
      </c>
      <c r="K54" s="251">
        <f>E54</f>
        <v>1561.5298039215688</v>
      </c>
      <c r="M54" s="23"/>
    </row>
    <row r="55" spans="1:14" s="422" customFormat="1" ht="43.5" customHeight="1">
      <c r="A55" s="715">
        <v>24000000</v>
      </c>
      <c r="B55" s="732" t="s">
        <v>161</v>
      </c>
      <c r="C55" s="467">
        <f>C56+C57</f>
        <v>1878200</v>
      </c>
      <c r="D55" s="225">
        <f>D56+D57</f>
        <v>2327075.96</v>
      </c>
      <c r="E55" s="226">
        <f t="shared" si="7"/>
        <v>123.89926312426792</v>
      </c>
      <c r="F55" s="467">
        <f>F58</f>
        <v>654600</v>
      </c>
      <c r="G55" s="225">
        <f>G58</f>
        <v>1106909.21</v>
      </c>
      <c r="H55" s="432">
        <f>G55/F55*100</f>
        <v>169.09703788573174</v>
      </c>
      <c r="I55" s="733">
        <f>C55+F55</f>
        <v>2532800</v>
      </c>
      <c r="J55" s="225">
        <f t="shared" si="8"/>
        <v>3433985.17</v>
      </c>
      <c r="K55" s="734">
        <f>E55</f>
        <v>123.89926312426792</v>
      </c>
      <c r="L55" s="420"/>
      <c r="M55" s="421"/>
      <c r="N55" s="420"/>
    </row>
    <row r="56" spans="1:14" s="24" customFormat="1" ht="34.5" customHeight="1">
      <c r="A56" s="701">
        <v>24060300</v>
      </c>
      <c r="B56" s="721" t="s">
        <v>162</v>
      </c>
      <c r="C56" s="219">
        <v>50000</v>
      </c>
      <c r="D56" s="236">
        <v>429612.94</v>
      </c>
      <c r="E56" s="259" t="s">
        <v>754</v>
      </c>
      <c r="F56" s="219"/>
      <c r="G56" s="220"/>
      <c r="H56" s="427"/>
      <c r="I56" s="219">
        <f t="shared" si="8"/>
        <v>50000</v>
      </c>
      <c r="J56" s="220">
        <f t="shared" si="8"/>
        <v>429612.94</v>
      </c>
      <c r="K56" s="251" t="str">
        <f>E56</f>
        <v>збільшення у 8,6 разів</v>
      </c>
      <c r="L56" s="8"/>
      <c r="M56" s="20"/>
      <c r="N56" s="8"/>
    </row>
    <row r="57" spans="1:13" ht="117">
      <c r="A57" s="719">
        <v>24062200</v>
      </c>
      <c r="B57" s="730" t="s">
        <v>321</v>
      </c>
      <c r="C57" s="219">
        <v>1828200</v>
      </c>
      <c r="D57" s="249">
        <v>1897463.02</v>
      </c>
      <c r="E57" s="218">
        <f t="shared" si="7"/>
        <v>103.78859096378952</v>
      </c>
      <c r="F57" s="219"/>
      <c r="G57" s="220"/>
      <c r="H57" s="433"/>
      <c r="I57" s="219">
        <f t="shared" si="8"/>
        <v>1828200</v>
      </c>
      <c r="J57" s="220">
        <f t="shared" si="8"/>
        <v>1897463.02</v>
      </c>
      <c r="K57" s="251">
        <f>E57</f>
        <v>103.78859096378952</v>
      </c>
      <c r="M57" s="20"/>
    </row>
    <row r="58" spans="1:13" ht="24" customHeight="1">
      <c r="A58" s="719">
        <v>24170000</v>
      </c>
      <c r="B58" s="730" t="s">
        <v>163</v>
      </c>
      <c r="C58" s="238"/>
      <c r="D58" s="249"/>
      <c r="E58" s="1153"/>
      <c r="F58" s="219">
        <v>654600</v>
      </c>
      <c r="G58" s="220">
        <v>1106909.21</v>
      </c>
      <c r="H58" s="284">
        <f>G58/F58*100</f>
        <v>169.09703788573174</v>
      </c>
      <c r="I58" s="219">
        <f t="shared" si="8"/>
        <v>654600</v>
      </c>
      <c r="J58" s="220">
        <f t="shared" si="8"/>
        <v>1106909.21</v>
      </c>
      <c r="K58" s="251">
        <f>J58/I58*100</f>
        <v>169.09703788573174</v>
      </c>
      <c r="M58" s="20"/>
    </row>
    <row r="59" spans="1:13" ht="32.25" customHeight="1" thickBot="1">
      <c r="A59" s="735">
        <v>25000000</v>
      </c>
      <c r="B59" s="736" t="s">
        <v>164</v>
      </c>
      <c r="C59" s="260"/>
      <c r="D59" s="261"/>
      <c r="E59" s="221"/>
      <c r="F59" s="227">
        <v>12852500</v>
      </c>
      <c r="G59" s="230">
        <v>13777745.21</v>
      </c>
      <c r="H59" s="426">
        <f>G59/F59*100</f>
        <v>107.19895125461973</v>
      </c>
      <c r="I59" s="227">
        <f>F59+C59</f>
        <v>12852500</v>
      </c>
      <c r="J59" s="230">
        <f>G59+D59</f>
        <v>13777745.21</v>
      </c>
      <c r="K59" s="229">
        <f>J59/I59*100</f>
        <v>107.19895125461973</v>
      </c>
      <c r="M59" s="20"/>
    </row>
    <row r="60" spans="1:13" ht="50.25" customHeight="1" thickBot="1">
      <c r="A60" s="240">
        <v>30000000</v>
      </c>
      <c r="B60" s="737" t="s">
        <v>165</v>
      </c>
      <c r="C60" s="241"/>
      <c r="D60" s="242"/>
      <c r="E60" s="262"/>
      <c r="F60" s="241">
        <f>F61+F62</f>
        <v>200485</v>
      </c>
      <c r="G60" s="242">
        <f>G61+G62</f>
        <v>1347245.3</v>
      </c>
      <c r="H60" s="263">
        <f>G60/F60*100</f>
        <v>671.9930668129786</v>
      </c>
      <c r="I60" s="241">
        <f>F60</f>
        <v>200485</v>
      </c>
      <c r="J60" s="242">
        <f>J61+J62</f>
        <v>1347245.3</v>
      </c>
      <c r="K60" s="263">
        <f>H60</f>
        <v>671.9930668129786</v>
      </c>
      <c r="M60" s="25"/>
    </row>
    <row r="61" spans="1:14" s="15" customFormat="1" ht="33">
      <c r="A61" s="589">
        <v>31030000</v>
      </c>
      <c r="B61" s="738" t="s">
        <v>377</v>
      </c>
      <c r="C61" s="460"/>
      <c r="D61" s="459"/>
      <c r="E61" s="458"/>
      <c r="F61" s="216">
        <f>75000-75000</f>
        <v>0</v>
      </c>
      <c r="G61" s="252">
        <v>0</v>
      </c>
      <c r="H61" s="417" t="s">
        <v>256</v>
      </c>
      <c r="I61" s="217">
        <f>F61</f>
        <v>0</v>
      </c>
      <c r="J61" s="252">
        <f>G61</f>
        <v>0</v>
      </c>
      <c r="K61" s="417" t="str">
        <f>H61</f>
        <v>х</v>
      </c>
      <c r="L61" s="5"/>
      <c r="M61" s="20"/>
      <c r="N61" s="5"/>
    </row>
    <row r="62" spans="1:14" s="172" customFormat="1" ht="61.5" customHeight="1" thickBot="1">
      <c r="A62" s="605">
        <v>33010100</v>
      </c>
      <c r="B62" s="739" t="s">
        <v>268</v>
      </c>
      <c r="C62" s="606"/>
      <c r="D62" s="604"/>
      <c r="E62" s="607"/>
      <c r="F62" s="603">
        <v>200485</v>
      </c>
      <c r="G62" s="604">
        <v>1347245.3</v>
      </c>
      <c r="H62" s="417">
        <f>G62/F62*100</f>
        <v>671.9930668129786</v>
      </c>
      <c r="I62" s="609">
        <f>F62+C62</f>
        <v>200485</v>
      </c>
      <c r="J62" s="610">
        <f>G62+D62</f>
        <v>1347245.3</v>
      </c>
      <c r="K62" s="608">
        <f>H62</f>
        <v>671.9930668129786</v>
      </c>
      <c r="L62" s="171"/>
      <c r="M62" s="25"/>
      <c r="N62" s="171"/>
    </row>
    <row r="63" spans="1:14" s="174" customFormat="1" ht="25.5" customHeight="1" thickBot="1">
      <c r="A63" s="240">
        <v>50000000</v>
      </c>
      <c r="B63" s="740" t="s">
        <v>166</v>
      </c>
      <c r="C63" s="590"/>
      <c r="D63" s="242"/>
      <c r="E63" s="591"/>
      <c r="F63" s="242">
        <f>F64</f>
        <v>0</v>
      </c>
      <c r="G63" s="242">
        <f>G64</f>
        <v>41322.38</v>
      </c>
      <c r="H63" s="592" t="s">
        <v>256</v>
      </c>
      <c r="I63" s="245">
        <f>I64</f>
        <v>0</v>
      </c>
      <c r="J63" s="242">
        <f>J64</f>
        <v>41322.38</v>
      </c>
      <c r="K63" s="263" t="s">
        <v>256</v>
      </c>
      <c r="L63" s="173"/>
      <c r="M63" s="21"/>
      <c r="N63" s="173"/>
    </row>
    <row r="64" spans="1:14" s="174" customFormat="1" ht="39.75" customHeight="1" thickBot="1">
      <c r="A64" s="593">
        <v>50110000</v>
      </c>
      <c r="B64" s="741" t="s">
        <v>167</v>
      </c>
      <c r="C64" s="742"/>
      <c r="D64" s="596"/>
      <c r="E64" s="597"/>
      <c r="F64" s="672">
        <v>0</v>
      </c>
      <c r="G64" s="673">
        <v>41322.38</v>
      </c>
      <c r="H64" s="674" t="s">
        <v>256</v>
      </c>
      <c r="I64" s="672">
        <f>F64+C64</f>
        <v>0</v>
      </c>
      <c r="J64" s="673">
        <f>D64+G64</f>
        <v>41322.38</v>
      </c>
      <c r="K64" s="675" t="s">
        <v>256</v>
      </c>
      <c r="L64" s="173"/>
      <c r="M64" s="21"/>
      <c r="N64" s="173"/>
    </row>
    <row r="65" spans="1:14" s="28" customFormat="1" ht="32.25" customHeight="1" thickBot="1">
      <c r="A65" s="593"/>
      <c r="B65" s="743" t="s">
        <v>168</v>
      </c>
      <c r="C65" s="594">
        <f>C40+C14</f>
        <v>450977400</v>
      </c>
      <c r="D65" s="595">
        <f>D40+D14</f>
        <v>469779546.95000005</v>
      </c>
      <c r="E65" s="262">
        <f>D65/C65*100</f>
        <v>104.16919937673153</v>
      </c>
      <c r="F65" s="241">
        <f>F63+F60+F40+F14</f>
        <v>13992385</v>
      </c>
      <c r="G65" s="744">
        <f>G63+G60+G40+G14</f>
        <v>16657112.820000002</v>
      </c>
      <c r="H65" s="244">
        <f>G65/F65*100</f>
        <v>119.04412878862325</v>
      </c>
      <c r="I65" s="241">
        <f>C65+F65</f>
        <v>464969785</v>
      </c>
      <c r="J65" s="744">
        <f>D65+G65</f>
        <v>486436659.77000004</v>
      </c>
      <c r="K65" s="244">
        <f>J65/I65*100</f>
        <v>104.61683220340868</v>
      </c>
      <c r="L65" s="26"/>
      <c r="M65" s="27"/>
      <c r="N65" s="26"/>
    </row>
    <row r="66" spans="1:14" s="31" customFormat="1" ht="36" customHeight="1" thickBot="1">
      <c r="A66" s="240">
        <v>40000000</v>
      </c>
      <c r="B66" s="737" t="s">
        <v>169</v>
      </c>
      <c r="C66" s="241">
        <f>C67+C69+C71</f>
        <v>110323817</v>
      </c>
      <c r="D66" s="242">
        <f>D67+D69+D71</f>
        <v>110251576.5</v>
      </c>
      <c r="E66" s="244">
        <f>D66/C66*100</f>
        <v>99.93451957885033</v>
      </c>
      <c r="F66" s="241">
        <f>F71</f>
        <v>176940</v>
      </c>
      <c r="G66" s="242">
        <f>G71</f>
        <v>176940</v>
      </c>
      <c r="H66" s="434">
        <f>H71</f>
        <v>100</v>
      </c>
      <c r="I66" s="241">
        <f>I67+I69+I71</f>
        <v>110500757</v>
      </c>
      <c r="J66" s="242">
        <f>J67+J69+J71</f>
        <v>110428516.5</v>
      </c>
      <c r="K66" s="243">
        <f aca="true" t="shared" si="9" ref="K66:K78">J66/I66*100</f>
        <v>99.93462442976748</v>
      </c>
      <c r="L66" s="29"/>
      <c r="M66" s="30"/>
      <c r="N66" s="29"/>
    </row>
    <row r="67" spans="1:14" s="748" customFormat="1" ht="23.25" customHeight="1">
      <c r="A67" s="1126">
        <v>41020000</v>
      </c>
      <c r="B67" s="1127" t="s">
        <v>536</v>
      </c>
      <c r="C67" s="247">
        <f>C68</f>
        <v>39314700</v>
      </c>
      <c r="D67" s="213">
        <f>D68</f>
        <v>39314700</v>
      </c>
      <c r="E67" s="246">
        <f>D67/C67*100</f>
        <v>100</v>
      </c>
      <c r="F67" s="264"/>
      <c r="G67" s="214"/>
      <c r="H67" s="745"/>
      <c r="I67" s="267">
        <f aca="true" t="shared" si="10" ref="I67:K68">C67</f>
        <v>39314700</v>
      </c>
      <c r="J67" s="213">
        <f t="shared" si="10"/>
        <v>39314700</v>
      </c>
      <c r="K67" s="256">
        <f t="shared" si="10"/>
        <v>100</v>
      </c>
      <c r="L67" s="746"/>
      <c r="M67" s="747"/>
      <c r="N67" s="746"/>
    </row>
    <row r="68" spans="1:14" s="750" customFormat="1" ht="81" customHeight="1">
      <c r="A68" s="1128">
        <v>41021400</v>
      </c>
      <c r="B68" s="1129" t="s">
        <v>537</v>
      </c>
      <c r="C68" s="219">
        <v>39314700</v>
      </c>
      <c r="D68" s="220">
        <v>39314700</v>
      </c>
      <c r="E68" s="258">
        <f aca="true" t="shared" si="11" ref="E68:E78">D68/C68*100</f>
        <v>100</v>
      </c>
      <c r="F68" s="219"/>
      <c r="G68" s="220"/>
      <c r="H68" s="231"/>
      <c r="I68" s="236">
        <f t="shared" si="10"/>
        <v>39314700</v>
      </c>
      <c r="J68" s="220">
        <f t="shared" si="10"/>
        <v>39314700</v>
      </c>
      <c r="K68" s="218">
        <f t="shared" si="10"/>
        <v>100</v>
      </c>
      <c r="L68" s="749"/>
      <c r="M68" s="30"/>
      <c r="N68" s="749"/>
    </row>
    <row r="69" spans="1:14" s="31" customFormat="1" ht="16.5">
      <c r="A69" s="1130">
        <v>41030000</v>
      </c>
      <c r="B69" s="1131" t="s">
        <v>269</v>
      </c>
      <c r="C69" s="467">
        <f>C70</f>
        <v>63608200</v>
      </c>
      <c r="D69" s="213">
        <f>D70</f>
        <v>63608200</v>
      </c>
      <c r="E69" s="246">
        <f t="shared" si="11"/>
        <v>100</v>
      </c>
      <c r="F69" s="247"/>
      <c r="G69" s="267"/>
      <c r="H69" s="751"/>
      <c r="I69" s="267">
        <f>I70</f>
        <v>63608200</v>
      </c>
      <c r="J69" s="213">
        <f>J70</f>
        <v>63608200</v>
      </c>
      <c r="K69" s="256">
        <f t="shared" si="9"/>
        <v>100</v>
      </c>
      <c r="L69" s="29"/>
      <c r="M69" s="30"/>
      <c r="N69" s="29"/>
    </row>
    <row r="70" spans="1:14" s="31" customFormat="1" ht="34.5" customHeight="1">
      <c r="A70" s="1132">
        <v>41033900</v>
      </c>
      <c r="B70" s="1133" t="s">
        <v>170</v>
      </c>
      <c r="C70" s="250">
        <v>63608200</v>
      </c>
      <c r="D70" s="220">
        <v>63608200</v>
      </c>
      <c r="E70" s="468">
        <f t="shared" si="11"/>
        <v>100</v>
      </c>
      <c r="F70" s="216"/>
      <c r="G70" s="217"/>
      <c r="H70" s="752"/>
      <c r="I70" s="217">
        <f>C70+F70</f>
        <v>63608200</v>
      </c>
      <c r="J70" s="252">
        <f>D70+G70</f>
        <v>63608200</v>
      </c>
      <c r="K70" s="254">
        <f t="shared" si="9"/>
        <v>100</v>
      </c>
      <c r="L70" s="29"/>
      <c r="M70" s="30"/>
      <c r="N70" s="29"/>
    </row>
    <row r="71" spans="1:14" s="31" customFormat="1" ht="16.5">
      <c r="A71" s="1134">
        <v>41050000</v>
      </c>
      <c r="B71" s="1135" t="s">
        <v>270</v>
      </c>
      <c r="C71" s="225">
        <f>C72+C73+C75+C74+C76+C77+C78</f>
        <v>7400917</v>
      </c>
      <c r="D71" s="225">
        <f>D72+D73+D75+D74+D76+D77+D78</f>
        <v>7328676.5</v>
      </c>
      <c r="E71" s="235">
        <f t="shared" si="11"/>
        <v>99.02389798453353</v>
      </c>
      <c r="F71" s="265">
        <f>F74</f>
        <v>176940</v>
      </c>
      <c r="G71" s="225">
        <f>G74</f>
        <v>176940</v>
      </c>
      <c r="H71" s="469">
        <f>H74</f>
        <v>100</v>
      </c>
      <c r="I71" s="753">
        <f>C71+F71</f>
        <v>7577857</v>
      </c>
      <c r="J71" s="225">
        <f>D71+G71</f>
        <v>7505616.5</v>
      </c>
      <c r="K71" s="235">
        <f>J71/I71*100</f>
        <v>99.0466895851954</v>
      </c>
      <c r="L71" s="29"/>
      <c r="M71" s="30"/>
      <c r="N71" s="29"/>
    </row>
    <row r="72" spans="1:14" s="750" customFormat="1" ht="231.75" customHeight="1">
      <c r="A72" s="1128">
        <v>41050400</v>
      </c>
      <c r="B72" s="1289" t="s">
        <v>682</v>
      </c>
      <c r="C72" s="1290">
        <v>3758953</v>
      </c>
      <c r="D72" s="220">
        <v>3740173</v>
      </c>
      <c r="E72" s="231">
        <f t="shared" si="11"/>
        <v>99.50039279554706</v>
      </c>
      <c r="F72" s="250"/>
      <c r="G72" s="220"/>
      <c r="H72" s="1291"/>
      <c r="I72" s="1290">
        <f aca="true" t="shared" si="12" ref="I72:J78">C72+F72</f>
        <v>3758953</v>
      </c>
      <c r="J72" s="220">
        <f t="shared" si="12"/>
        <v>3740173</v>
      </c>
      <c r="K72" s="231">
        <f t="shared" si="9"/>
        <v>99.50039279554706</v>
      </c>
      <c r="L72" s="749"/>
      <c r="M72" s="30"/>
      <c r="N72" s="749"/>
    </row>
    <row r="73" spans="1:14" s="750" customFormat="1" ht="252">
      <c r="A73" s="1128">
        <v>41050600</v>
      </c>
      <c r="B73" s="1289" t="s">
        <v>683</v>
      </c>
      <c r="C73" s="1290">
        <v>1495198</v>
      </c>
      <c r="D73" s="220">
        <v>1495004</v>
      </c>
      <c r="E73" s="231">
        <f t="shared" si="11"/>
        <v>99.98702512978215</v>
      </c>
      <c r="F73" s="250"/>
      <c r="G73" s="220"/>
      <c r="H73" s="1291"/>
      <c r="I73" s="1290">
        <f t="shared" si="12"/>
        <v>1495198</v>
      </c>
      <c r="J73" s="220">
        <f t="shared" si="12"/>
        <v>1495004</v>
      </c>
      <c r="K73" s="231">
        <f t="shared" si="9"/>
        <v>99.98702512978215</v>
      </c>
      <c r="L73" s="749"/>
      <c r="M73" s="30"/>
      <c r="N73" s="749"/>
    </row>
    <row r="74" spans="1:14" s="31" customFormat="1" ht="47.25" customHeight="1">
      <c r="A74" s="1136">
        <v>41051000</v>
      </c>
      <c r="B74" s="1137" t="s">
        <v>322</v>
      </c>
      <c r="C74" s="250">
        <v>1460340</v>
      </c>
      <c r="D74" s="220">
        <v>1460340</v>
      </c>
      <c r="E74" s="231">
        <f t="shared" si="11"/>
        <v>100</v>
      </c>
      <c r="F74" s="598">
        <v>176940</v>
      </c>
      <c r="G74" s="266">
        <v>176940</v>
      </c>
      <c r="H74" s="231">
        <f>G74/F74*100</f>
        <v>100</v>
      </c>
      <c r="I74" s="756">
        <f>C74+F74</f>
        <v>1637280</v>
      </c>
      <c r="J74" s="220">
        <f>D74+G74</f>
        <v>1637280</v>
      </c>
      <c r="K74" s="231">
        <f t="shared" si="9"/>
        <v>100</v>
      </c>
      <c r="L74" s="29"/>
      <c r="M74" s="30"/>
      <c r="N74" s="29"/>
    </row>
    <row r="75" spans="1:14" s="31" customFormat="1" ht="57" customHeight="1">
      <c r="A75" s="1136">
        <v>41051200</v>
      </c>
      <c r="B75" s="1138" t="s">
        <v>323</v>
      </c>
      <c r="C75" s="250">
        <v>437346</v>
      </c>
      <c r="D75" s="220">
        <v>415718.02</v>
      </c>
      <c r="E75" s="231">
        <f t="shared" si="11"/>
        <v>95.05472097606929</v>
      </c>
      <c r="F75" s="219"/>
      <c r="G75" s="220"/>
      <c r="H75" s="755"/>
      <c r="I75" s="236">
        <f t="shared" si="12"/>
        <v>437346</v>
      </c>
      <c r="J75" s="220">
        <f t="shared" si="12"/>
        <v>415718.02</v>
      </c>
      <c r="K75" s="231">
        <f t="shared" si="9"/>
        <v>95.05472097606929</v>
      </c>
      <c r="L75" s="29"/>
      <c r="M75" s="30"/>
      <c r="N75" s="29"/>
    </row>
    <row r="76" spans="1:14" s="31" customFormat="1" ht="57.75" customHeight="1">
      <c r="A76" s="1139">
        <v>41051700</v>
      </c>
      <c r="B76" s="1138" t="s">
        <v>453</v>
      </c>
      <c r="C76" s="1140">
        <v>37033</v>
      </c>
      <c r="D76" s="232">
        <v>37033</v>
      </c>
      <c r="E76" s="231">
        <f t="shared" si="11"/>
        <v>100</v>
      </c>
      <c r="F76" s="1140"/>
      <c r="G76" s="232"/>
      <c r="H76" s="1141"/>
      <c r="I76" s="236">
        <f t="shared" si="12"/>
        <v>37033</v>
      </c>
      <c r="J76" s="220">
        <f t="shared" si="12"/>
        <v>37033</v>
      </c>
      <c r="K76" s="231">
        <f t="shared" si="9"/>
        <v>100</v>
      </c>
      <c r="L76" s="29"/>
      <c r="M76" s="30"/>
      <c r="N76" s="29"/>
    </row>
    <row r="77" spans="1:14" s="31" customFormat="1" ht="21.75" customHeight="1">
      <c r="A77" s="754">
        <v>41053900</v>
      </c>
      <c r="B77" s="1142" t="s">
        <v>324</v>
      </c>
      <c r="C77" s="238">
        <v>123768</v>
      </c>
      <c r="D77" s="249">
        <v>121560.12</v>
      </c>
      <c r="E77" s="231">
        <f t="shared" si="11"/>
        <v>98.21611401977893</v>
      </c>
      <c r="F77" s="250"/>
      <c r="G77" s="220"/>
      <c r="H77" s="1143"/>
      <c r="I77" s="236">
        <f t="shared" si="12"/>
        <v>123768</v>
      </c>
      <c r="J77" s="220">
        <f t="shared" si="12"/>
        <v>121560.12</v>
      </c>
      <c r="K77" s="231">
        <f t="shared" si="9"/>
        <v>98.21611401977893</v>
      </c>
      <c r="L77" s="29"/>
      <c r="M77" s="30"/>
      <c r="N77" s="29"/>
    </row>
    <row r="78" spans="1:14" s="31" customFormat="1" ht="61.5" customHeight="1" thickBot="1">
      <c r="A78" s="1144">
        <v>41057700</v>
      </c>
      <c r="B78" s="1145" t="s">
        <v>653</v>
      </c>
      <c r="C78" s="1146">
        <v>88279</v>
      </c>
      <c r="D78" s="1147">
        <v>58848.36</v>
      </c>
      <c r="E78" s="231">
        <f t="shared" si="11"/>
        <v>66.66178819424779</v>
      </c>
      <c r="F78" s="1148"/>
      <c r="G78" s="1149"/>
      <c r="H78" s="1150"/>
      <c r="I78" s="1151">
        <f t="shared" si="12"/>
        <v>88279</v>
      </c>
      <c r="J78" s="1152">
        <f t="shared" si="12"/>
        <v>58848.36</v>
      </c>
      <c r="K78" s="231">
        <f t="shared" si="9"/>
        <v>66.66178819424779</v>
      </c>
      <c r="L78" s="29"/>
      <c r="M78" s="30"/>
      <c r="N78" s="29"/>
    </row>
    <row r="79" spans="1:14" s="34" customFormat="1" ht="18" thickBot="1">
      <c r="A79" s="438"/>
      <c r="B79" s="418" t="s">
        <v>333</v>
      </c>
      <c r="C79" s="241">
        <f>C65+C66</f>
        <v>561301217</v>
      </c>
      <c r="D79" s="1324">
        <f>D65+D66</f>
        <v>580031123.45</v>
      </c>
      <c r="E79" s="244">
        <f>D79/C79*100</f>
        <v>103.33687258867997</v>
      </c>
      <c r="F79" s="245">
        <f>F65+F66</f>
        <v>14169325</v>
      </c>
      <c r="G79" s="242">
        <f>G65+G66</f>
        <v>16834052.82</v>
      </c>
      <c r="H79" s="592">
        <f>G79/F79*100</f>
        <v>118.80631448569356</v>
      </c>
      <c r="I79" s="245">
        <f>I65+I66</f>
        <v>575470542</v>
      </c>
      <c r="J79" s="242">
        <f>J65+J66</f>
        <v>596865176.27</v>
      </c>
      <c r="K79" s="243">
        <f>J79/I79*100</f>
        <v>103.71776358797528</v>
      </c>
      <c r="L79" s="32"/>
      <c r="M79" s="33"/>
      <c r="N79" s="32"/>
    </row>
    <row r="80" spans="1:14" s="34" customFormat="1" ht="17.25">
      <c r="A80" s="757"/>
      <c r="B80" s="758"/>
      <c r="C80" s="759"/>
      <c r="D80" s="759"/>
      <c r="E80" s="760"/>
      <c r="F80" s="759"/>
      <c r="G80" s="759"/>
      <c r="H80" s="760"/>
      <c r="I80" s="759"/>
      <c r="J80" s="759"/>
      <c r="K80" s="761"/>
      <c r="L80" s="32"/>
      <c r="M80" s="33"/>
      <c r="N80" s="32"/>
    </row>
    <row r="81" spans="1:11" ht="18">
      <c r="A81" s="175"/>
      <c r="B81" s="35"/>
      <c r="C81" s="36"/>
      <c r="D81" s="36"/>
      <c r="E81" s="37"/>
      <c r="F81" s="36"/>
      <c r="G81" s="36"/>
      <c r="H81" s="37"/>
      <c r="I81" s="36"/>
      <c r="J81" s="36"/>
      <c r="K81" s="38"/>
    </row>
    <row r="82" spans="1:11" ht="18">
      <c r="A82" s="384" t="s">
        <v>538</v>
      </c>
      <c r="B82" s="384"/>
      <c r="D82" s="384"/>
      <c r="E82" s="762"/>
      <c r="F82"/>
      <c r="G82" s="384"/>
      <c r="H82" s="384" t="s">
        <v>757</v>
      </c>
      <c r="I82"/>
      <c r="J82"/>
      <c r="K82"/>
    </row>
    <row r="83" spans="1:10" ht="12.75">
      <c r="A83" s="170"/>
      <c r="J83" s="763"/>
    </row>
    <row r="84" ht="12.75">
      <c r="A84" s="170"/>
    </row>
    <row r="85" spans="1:11" ht="17.25" customHeight="1">
      <c r="A85" s="170"/>
      <c r="C85" s="1322"/>
      <c r="D85" s="1322"/>
      <c r="E85" s="1322"/>
      <c r="F85" s="1322"/>
      <c r="G85" s="1322"/>
      <c r="H85" s="1323"/>
      <c r="I85" s="1322"/>
      <c r="J85" s="1322"/>
      <c r="K85" s="1322"/>
    </row>
    <row r="86" spans="3:11" ht="26.25" customHeight="1">
      <c r="C86" s="1322"/>
      <c r="D86" s="1322"/>
      <c r="E86" s="1322"/>
      <c r="F86" s="1322"/>
      <c r="G86" s="1322"/>
      <c r="H86" s="1322"/>
      <c r="I86" s="1322"/>
      <c r="J86" s="1322"/>
      <c r="K86" s="1322"/>
    </row>
    <row r="89" ht="12.75">
      <c r="J89" s="763"/>
    </row>
  </sheetData>
  <sheetProtection/>
  <mergeCells count="14">
    <mergeCell ref="B5:H5"/>
    <mergeCell ref="C10:C12"/>
    <mergeCell ref="B9:B12"/>
    <mergeCell ref="D10:D12"/>
    <mergeCell ref="E10:E12"/>
    <mergeCell ref="G10:G12"/>
    <mergeCell ref="H10:H12"/>
    <mergeCell ref="A6:B6"/>
    <mergeCell ref="A7:B7"/>
    <mergeCell ref="A9:A12"/>
    <mergeCell ref="I10:I12"/>
    <mergeCell ref="F10:F12"/>
    <mergeCell ref="J10:J12"/>
    <mergeCell ref="K10:K12"/>
  </mergeCells>
  <printOptions/>
  <pageMargins left="1.1811023622047245" right="0.3937007874015748" top="0.7874015748031497" bottom="0.7874015748031497" header="0.31496062992125984" footer="0.31496062992125984"/>
  <pageSetup fitToHeight="0" horizontalDpi="600" verticalDpi="600" orientation="landscape" paperSize="9" scale="52" r:id="rId1"/>
  <colBreaks count="1" manualBreakCount="1">
    <brk id="11" max="7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23"/>
  <sheetViews>
    <sheetView view="pageBreakPreview" zoomScale="60" zoomScalePageLayoutView="0" workbookViewId="0" topLeftCell="C1">
      <selection activeCell="F2" sqref="F2:G4"/>
    </sheetView>
  </sheetViews>
  <sheetFormatPr defaultColWidth="9.00390625" defaultRowHeight="12.75"/>
  <cols>
    <col min="1" max="1" width="13.50390625" style="952" customWidth="1"/>
    <col min="2" max="2" width="16.00390625" style="952" customWidth="1"/>
    <col min="3" max="3" width="11.375" style="952" customWidth="1"/>
    <col min="4" max="4" width="27.875" style="952" customWidth="1"/>
    <col min="5" max="5" width="67.875" style="952" customWidth="1"/>
    <col min="6" max="6" width="19.625" style="952" customWidth="1"/>
    <col min="7" max="7" width="12.50390625" style="952" customWidth="1"/>
    <col min="8" max="8" width="15.125" style="952" bestFit="1" customWidth="1"/>
    <col min="9" max="16384" width="8.875" style="952" customWidth="1"/>
  </cols>
  <sheetData>
    <row r="1" spans="1:6" ht="15">
      <c r="A1" s="86"/>
      <c r="B1" s="86"/>
      <c r="C1" s="274"/>
      <c r="D1" s="86"/>
      <c r="F1" s="72" t="s">
        <v>628</v>
      </c>
    </row>
    <row r="2" spans="1:7" ht="15">
      <c r="A2" s="86"/>
      <c r="B2" s="86"/>
      <c r="C2" s="274"/>
      <c r="D2" s="86"/>
      <c r="F2" s="1704" t="s">
        <v>799</v>
      </c>
      <c r="G2" s="69"/>
    </row>
    <row r="3" spans="1:7" ht="15">
      <c r="A3" s="86"/>
      <c r="B3" s="86"/>
      <c r="C3" s="274"/>
      <c r="D3" s="86"/>
      <c r="F3" s="1705" t="s">
        <v>800</v>
      </c>
      <c r="G3" s="359"/>
    </row>
    <row r="4" spans="1:7" ht="15">
      <c r="A4" s="86"/>
      <c r="B4" s="86"/>
      <c r="C4" s="274"/>
      <c r="D4" s="86"/>
      <c r="F4" s="1706" t="s">
        <v>801</v>
      </c>
      <c r="G4" s="289"/>
    </row>
    <row r="5" spans="1:6" ht="15">
      <c r="A5" s="86"/>
      <c r="B5" s="86"/>
      <c r="C5" s="274"/>
      <c r="D5" s="86"/>
      <c r="F5" s="360"/>
    </row>
    <row r="6" spans="1:6" ht="15">
      <c r="A6" s="86"/>
      <c r="B6" s="86"/>
      <c r="C6" s="274"/>
      <c r="D6" s="86"/>
      <c r="E6" s="69"/>
      <c r="F6" s="76"/>
    </row>
    <row r="7" spans="1:6" s="953" customFormat="1" ht="53.25" customHeight="1">
      <c r="A7" s="1988" t="s">
        <v>736</v>
      </c>
      <c r="B7" s="1988"/>
      <c r="C7" s="1988"/>
      <c r="D7" s="1988"/>
      <c r="E7" s="1988"/>
      <c r="F7" s="1988"/>
    </row>
    <row r="8" spans="1:6" s="953" customFormat="1" ht="45" customHeight="1">
      <c r="A8" s="1977">
        <v>15591000000</v>
      </c>
      <c r="B8" s="1977"/>
      <c r="C8" s="1977"/>
      <c r="D8" s="1033"/>
      <c r="E8" s="1033"/>
      <c r="F8" s="1033"/>
    </row>
    <row r="9" spans="1:6" s="953" customFormat="1" ht="22.5" customHeight="1">
      <c r="A9" s="1849" t="s">
        <v>330</v>
      </c>
      <c r="B9" s="1849"/>
      <c r="C9" s="1849"/>
      <c r="D9" s="1033"/>
      <c r="E9" s="1033"/>
      <c r="F9" s="1033"/>
    </row>
    <row r="10" spans="1:7" ht="15.75" thickBot="1">
      <c r="A10" s="310"/>
      <c r="B10" s="310"/>
      <c r="C10" s="310"/>
      <c r="D10" s="310"/>
      <c r="E10" s="310"/>
      <c r="G10" s="954" t="s">
        <v>591</v>
      </c>
    </row>
    <row r="11" spans="1:8" ht="15">
      <c r="A11" s="1989" t="s">
        <v>592</v>
      </c>
      <c r="B11" s="1992" t="s">
        <v>593</v>
      </c>
      <c r="C11" s="1992" t="s">
        <v>303</v>
      </c>
      <c r="D11" s="1992" t="s">
        <v>594</v>
      </c>
      <c r="E11" s="1995" t="s">
        <v>595</v>
      </c>
      <c r="F11" s="1930" t="s">
        <v>631</v>
      </c>
      <c r="G11" s="1933" t="s">
        <v>728</v>
      </c>
      <c r="H11" s="1935" t="s">
        <v>239</v>
      </c>
    </row>
    <row r="12" spans="1:8" ht="15">
      <c r="A12" s="1990"/>
      <c r="B12" s="1993"/>
      <c r="C12" s="1993"/>
      <c r="D12" s="1993"/>
      <c r="E12" s="1996"/>
      <c r="F12" s="1931"/>
      <c r="G12" s="1934"/>
      <c r="H12" s="1936"/>
    </row>
    <row r="13" spans="1:8" ht="15">
      <c r="A13" s="1990"/>
      <c r="B13" s="1993"/>
      <c r="C13" s="1993"/>
      <c r="D13" s="1993"/>
      <c r="E13" s="1996"/>
      <c r="F13" s="1931"/>
      <c r="G13" s="1934"/>
      <c r="H13" s="1936"/>
    </row>
    <row r="14" spans="1:8" ht="113.25" customHeight="1">
      <c r="A14" s="1991"/>
      <c r="B14" s="1994"/>
      <c r="C14" s="1994"/>
      <c r="D14" s="1994"/>
      <c r="E14" s="1996"/>
      <c r="F14" s="1997"/>
      <c r="G14" s="1934"/>
      <c r="H14" s="1936"/>
    </row>
    <row r="15" spans="1:8" ht="15.75" thickBot="1">
      <c r="A15" s="950" t="s">
        <v>304</v>
      </c>
      <c r="B15" s="998" t="s">
        <v>305</v>
      </c>
      <c r="C15" s="998" t="s">
        <v>306</v>
      </c>
      <c r="D15" s="999" t="s">
        <v>307</v>
      </c>
      <c r="E15" s="902">
        <v>5</v>
      </c>
      <c r="F15" s="903">
        <v>6</v>
      </c>
      <c r="G15" s="997">
        <v>7</v>
      </c>
      <c r="H15" s="1001">
        <v>8</v>
      </c>
    </row>
    <row r="16" spans="1:8" s="958" customFormat="1" ht="60" customHeight="1" thickBot="1">
      <c r="A16" s="955" t="s">
        <v>139</v>
      </c>
      <c r="B16" s="956"/>
      <c r="C16" s="957"/>
      <c r="D16" s="1978" t="s">
        <v>583</v>
      </c>
      <c r="E16" s="1979"/>
      <c r="F16" s="994">
        <f>F17</f>
        <v>300000</v>
      </c>
      <c r="G16" s="1158">
        <v>0</v>
      </c>
      <c r="H16" s="1159">
        <v>0</v>
      </c>
    </row>
    <row r="17" spans="1:8" s="958" customFormat="1" ht="54" customHeight="1" thickBot="1">
      <c r="A17" s="959" t="s">
        <v>140</v>
      </c>
      <c r="B17" s="960"/>
      <c r="C17" s="961"/>
      <c r="D17" s="1980" t="s">
        <v>583</v>
      </c>
      <c r="E17" s="1981"/>
      <c r="F17" s="995">
        <f>F18</f>
        <v>300000</v>
      </c>
      <c r="G17" s="1160">
        <v>0</v>
      </c>
      <c r="H17" s="1161">
        <v>0</v>
      </c>
    </row>
    <row r="18" spans="1:8" s="958" customFormat="1" ht="117" customHeight="1">
      <c r="A18" s="1897" t="s">
        <v>599</v>
      </c>
      <c r="B18" s="1983">
        <v>8311</v>
      </c>
      <c r="C18" s="1900" t="s">
        <v>600</v>
      </c>
      <c r="D18" s="1986" t="s">
        <v>601</v>
      </c>
      <c r="E18" s="1000" t="s">
        <v>602</v>
      </c>
      <c r="F18" s="1156">
        <v>300000</v>
      </c>
      <c r="G18" s="1002">
        <v>0</v>
      </c>
      <c r="H18" s="1162">
        <v>0</v>
      </c>
    </row>
    <row r="19" spans="1:8" s="963" customFormat="1" ht="31.5" customHeight="1" thickBot="1">
      <c r="A19" s="1982"/>
      <c r="B19" s="1984"/>
      <c r="C19" s="1985"/>
      <c r="D19" s="1987"/>
      <c r="E19" s="962" t="s">
        <v>185</v>
      </c>
      <c r="F19" s="1157">
        <v>300000</v>
      </c>
      <c r="G19" s="1163">
        <v>0</v>
      </c>
      <c r="H19" s="1164">
        <v>0</v>
      </c>
    </row>
    <row r="20" spans="1:8" s="958" customFormat="1" ht="21" thickBot="1">
      <c r="A20" s="918"/>
      <c r="B20" s="919"/>
      <c r="C20" s="920"/>
      <c r="D20" s="964" t="s">
        <v>310</v>
      </c>
      <c r="E20" s="965"/>
      <c r="F20" s="996">
        <f>F16</f>
        <v>300000</v>
      </c>
      <c r="G20" s="1158">
        <v>0</v>
      </c>
      <c r="H20" s="1159">
        <v>0</v>
      </c>
    </row>
    <row r="21" spans="1:6" ht="15.75">
      <c r="A21" s="79"/>
      <c r="B21" s="79"/>
      <c r="C21" s="966"/>
      <c r="D21" s="79"/>
      <c r="E21" s="967"/>
      <c r="F21" s="968"/>
    </row>
    <row r="22" spans="1:6" ht="15">
      <c r="A22" s="969"/>
      <c r="B22" s="969"/>
      <c r="C22" s="970"/>
      <c r="D22" s="969"/>
      <c r="E22" s="971"/>
      <c r="F22" s="972"/>
    </row>
    <row r="23" spans="1:6" ht="15">
      <c r="A23" s="79" t="s">
        <v>538</v>
      </c>
      <c r="B23" s="79"/>
      <c r="C23" s="79"/>
      <c r="D23" s="973"/>
      <c r="E23" s="357" t="s">
        <v>757</v>
      </c>
      <c r="F23" s="973"/>
    </row>
  </sheetData>
  <sheetProtection/>
  <mergeCells count="17">
    <mergeCell ref="A7:F7"/>
    <mergeCell ref="A11:A14"/>
    <mergeCell ref="B11:B14"/>
    <mergeCell ref="C11:C14"/>
    <mergeCell ref="D11:D14"/>
    <mergeCell ref="E11:E14"/>
    <mergeCell ref="F11:F14"/>
    <mergeCell ref="A8:C8"/>
    <mergeCell ref="A9:C9"/>
    <mergeCell ref="G11:G14"/>
    <mergeCell ref="H11:H14"/>
    <mergeCell ref="D16:E16"/>
    <mergeCell ref="D17:E17"/>
    <mergeCell ref="A18:A19"/>
    <mergeCell ref="B18:B19"/>
    <mergeCell ref="C18:C19"/>
    <mergeCell ref="D18:D19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V46"/>
  <sheetViews>
    <sheetView tabSelected="1" view="pageBreakPreview" zoomScale="70" zoomScaleSheetLayoutView="70" zoomScalePageLayoutView="0" workbookViewId="0" topLeftCell="A1">
      <selection activeCell="F2" sqref="F2:G4"/>
    </sheetView>
  </sheetViews>
  <sheetFormatPr defaultColWidth="12.50390625" defaultRowHeight="12.75"/>
  <cols>
    <col min="1" max="1" width="16.50390625" style="40" customWidth="1"/>
    <col min="2" max="2" width="11.625" style="40" customWidth="1"/>
    <col min="3" max="3" width="10.375" style="895" customWidth="1"/>
    <col min="4" max="4" width="25.125" style="40" customWidth="1"/>
    <col min="5" max="5" width="76.875" style="67" customWidth="1"/>
    <col min="6" max="6" width="19.00390625" style="67" customWidth="1"/>
    <col min="7" max="7" width="16.50390625" style="40" customWidth="1"/>
    <col min="8" max="8" width="15.625" style="40" customWidth="1"/>
    <col min="9" max="253" width="9.375" style="40" customWidth="1"/>
    <col min="254" max="254" width="12.375" style="40" customWidth="1"/>
    <col min="255" max="255" width="11.625" style="40" customWidth="1"/>
    <col min="256" max="16384" width="12.50390625" style="40" customWidth="1"/>
  </cols>
  <sheetData>
    <row r="1" spans="5:8" ht="15">
      <c r="E1" s="76"/>
      <c r="F1" s="72" t="s">
        <v>715</v>
      </c>
      <c r="G1" s="72"/>
      <c r="H1" s="72"/>
    </row>
    <row r="2" spans="5:8" ht="15">
      <c r="E2" s="76"/>
      <c r="F2" s="1704" t="s">
        <v>799</v>
      </c>
      <c r="G2" s="69"/>
      <c r="H2" s="77"/>
    </row>
    <row r="3" spans="5:7" ht="15">
      <c r="E3" s="76"/>
      <c r="F3" s="1705" t="s">
        <v>800</v>
      </c>
      <c r="G3" s="359"/>
    </row>
    <row r="4" spans="5:8" ht="15">
      <c r="E4" s="76"/>
      <c r="F4" s="1706" t="s">
        <v>801</v>
      </c>
      <c r="G4" s="289"/>
      <c r="H4" s="77"/>
    </row>
    <row r="5" spans="5:8" ht="15">
      <c r="E5" s="360"/>
      <c r="F5" s="360"/>
      <c r="H5" s="77"/>
    </row>
    <row r="6" ht="15">
      <c r="F6" s="76"/>
    </row>
    <row r="7" spans="1:6" ht="17.25">
      <c r="A7" s="2027" t="s">
        <v>737</v>
      </c>
      <c r="B7" s="2027"/>
      <c r="C7" s="2027"/>
      <c r="D7" s="2027"/>
      <c r="E7" s="2027"/>
      <c r="F7" s="2027"/>
    </row>
    <row r="8" spans="1:8" ht="18" thickBot="1">
      <c r="A8" s="83"/>
      <c r="B8" s="83"/>
      <c r="C8" s="83"/>
      <c r="D8" s="83"/>
      <c r="E8" s="83"/>
      <c r="F8" s="83"/>
      <c r="G8" s="1446"/>
      <c r="H8" s="1446" t="s">
        <v>302</v>
      </c>
    </row>
    <row r="9" spans="1:8" ht="12.75" customHeight="1">
      <c r="A9" s="2028" t="s">
        <v>592</v>
      </c>
      <c r="B9" s="2031" t="s">
        <v>593</v>
      </c>
      <c r="C9" s="2031" t="s">
        <v>303</v>
      </c>
      <c r="D9" s="2031" t="s">
        <v>594</v>
      </c>
      <c r="E9" s="2034" t="s">
        <v>604</v>
      </c>
      <c r="F9" s="1930" t="s">
        <v>501</v>
      </c>
      <c r="G9" s="2020" t="s">
        <v>738</v>
      </c>
      <c r="H9" s="1935" t="s">
        <v>239</v>
      </c>
    </row>
    <row r="10" spans="1:8" ht="12.75" customHeight="1">
      <c r="A10" s="2029"/>
      <c r="B10" s="2032"/>
      <c r="C10" s="2032"/>
      <c r="D10" s="2032"/>
      <c r="E10" s="2035"/>
      <c r="F10" s="1931"/>
      <c r="G10" s="2021"/>
      <c r="H10" s="1936"/>
    </row>
    <row r="11" spans="1:11" ht="12.75" customHeight="1">
      <c r="A11" s="2029"/>
      <c r="B11" s="2032"/>
      <c r="C11" s="2032"/>
      <c r="D11" s="2032"/>
      <c r="E11" s="2035"/>
      <c r="F11" s="1931"/>
      <c r="G11" s="2021"/>
      <c r="H11" s="1936"/>
      <c r="K11" s="49"/>
    </row>
    <row r="12" spans="1:8" ht="103.5" customHeight="1" thickBot="1">
      <c r="A12" s="2030"/>
      <c r="B12" s="2033"/>
      <c r="C12" s="2033"/>
      <c r="D12" s="2033"/>
      <c r="E12" s="2036"/>
      <c r="F12" s="1932"/>
      <c r="G12" s="2022"/>
      <c r="H12" s="2014"/>
    </row>
    <row r="13" spans="1:256" ht="15.75" thickBot="1">
      <c r="A13" s="1007" t="s">
        <v>304</v>
      </c>
      <c r="B13" s="1008" t="s">
        <v>305</v>
      </c>
      <c r="C13" s="1008" t="s">
        <v>306</v>
      </c>
      <c r="D13" s="1008" t="s">
        <v>307</v>
      </c>
      <c r="E13" s="1009">
        <v>5</v>
      </c>
      <c r="F13" s="1010">
        <v>6</v>
      </c>
      <c r="G13" s="1006">
        <v>7</v>
      </c>
      <c r="H13" s="1012">
        <v>8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42" customHeight="1" thickBot="1">
      <c r="A14" s="918">
        <v>1200000</v>
      </c>
      <c r="B14" s="956"/>
      <c r="C14" s="957"/>
      <c r="D14" s="2023" t="s">
        <v>605</v>
      </c>
      <c r="E14" s="2024"/>
      <c r="F14" s="1011">
        <f>F15</f>
        <v>4322565</v>
      </c>
      <c r="G14" s="1011">
        <f>G15</f>
        <v>4318602.539999999</v>
      </c>
      <c r="H14" s="1408">
        <f>G14/F14</f>
        <v>0.99908330817466</v>
      </c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09"/>
      <c r="T14" s="909"/>
      <c r="U14" s="909"/>
      <c r="V14" s="909"/>
      <c r="W14" s="909"/>
      <c r="X14" s="909"/>
      <c r="Y14" s="909"/>
      <c r="Z14" s="909"/>
      <c r="AA14" s="909"/>
      <c r="AB14" s="909"/>
      <c r="AC14" s="909"/>
      <c r="AD14" s="909"/>
      <c r="AE14" s="909"/>
      <c r="AF14" s="909"/>
      <c r="AG14" s="909"/>
      <c r="AH14" s="909"/>
      <c r="AI14" s="909"/>
      <c r="AJ14" s="909"/>
      <c r="AK14" s="909"/>
      <c r="AL14" s="909"/>
      <c r="AM14" s="909"/>
      <c r="AN14" s="909"/>
      <c r="AO14" s="909"/>
      <c r="AP14" s="909"/>
      <c r="AQ14" s="909"/>
      <c r="AR14" s="909"/>
      <c r="AS14" s="909"/>
      <c r="AT14" s="909"/>
      <c r="AU14" s="909"/>
      <c r="AV14" s="909"/>
      <c r="AW14" s="909"/>
      <c r="AX14" s="909"/>
      <c r="AY14" s="909"/>
      <c r="AZ14" s="909"/>
      <c r="BA14" s="909"/>
      <c r="BB14" s="909"/>
      <c r="BC14" s="909"/>
      <c r="BD14" s="909"/>
      <c r="BE14" s="909"/>
      <c r="BF14" s="909"/>
      <c r="BG14" s="909"/>
      <c r="BH14" s="909"/>
      <c r="BI14" s="909"/>
      <c r="BJ14" s="909"/>
      <c r="BK14" s="909"/>
      <c r="BL14" s="909"/>
      <c r="BM14" s="909"/>
      <c r="BN14" s="909"/>
      <c r="BO14" s="909"/>
      <c r="BP14" s="909"/>
      <c r="BQ14" s="909"/>
      <c r="BR14" s="909"/>
      <c r="BS14" s="909"/>
      <c r="BT14" s="909"/>
      <c r="BU14" s="909"/>
      <c r="BV14" s="909"/>
      <c r="BW14" s="909"/>
      <c r="BX14" s="909"/>
      <c r="BY14" s="909"/>
      <c r="BZ14" s="909"/>
      <c r="CA14" s="909"/>
      <c r="CB14" s="909"/>
      <c r="CC14" s="909"/>
      <c r="CD14" s="909"/>
      <c r="CE14" s="909"/>
      <c r="CF14" s="909"/>
      <c r="CG14" s="909"/>
      <c r="CH14" s="909"/>
      <c r="CI14" s="909"/>
      <c r="CJ14" s="909"/>
      <c r="CK14" s="909"/>
      <c r="CL14" s="909"/>
      <c r="CM14" s="909"/>
      <c r="CN14" s="909"/>
      <c r="CO14" s="909"/>
      <c r="CP14" s="909"/>
      <c r="CQ14" s="909"/>
      <c r="CR14" s="909"/>
      <c r="CS14" s="909"/>
      <c r="CT14" s="909"/>
      <c r="CU14" s="909"/>
      <c r="CV14" s="909"/>
      <c r="CW14" s="909"/>
      <c r="CX14" s="909"/>
      <c r="CY14" s="909"/>
      <c r="CZ14" s="909"/>
      <c r="DA14" s="909"/>
      <c r="DB14" s="909"/>
      <c r="DC14" s="909"/>
      <c r="DD14" s="909"/>
      <c r="DE14" s="909"/>
      <c r="DF14" s="909"/>
      <c r="DG14" s="909"/>
      <c r="DH14" s="909"/>
      <c r="DI14" s="909"/>
      <c r="DJ14" s="909"/>
      <c r="DK14" s="909"/>
      <c r="DL14" s="909"/>
      <c r="DM14" s="909"/>
      <c r="DN14" s="909"/>
      <c r="DO14" s="909"/>
      <c r="DP14" s="909"/>
      <c r="DQ14" s="909"/>
      <c r="DR14" s="909"/>
      <c r="DS14" s="909"/>
      <c r="DT14" s="909"/>
      <c r="DU14" s="909"/>
      <c r="DV14" s="909"/>
      <c r="DW14" s="909"/>
      <c r="DX14" s="909"/>
      <c r="DY14" s="909"/>
      <c r="DZ14" s="909"/>
      <c r="EA14" s="909"/>
      <c r="EB14" s="909"/>
      <c r="EC14" s="909"/>
      <c r="ED14" s="909"/>
      <c r="EE14" s="909"/>
      <c r="EF14" s="909"/>
      <c r="EG14" s="909"/>
      <c r="EH14" s="909"/>
      <c r="EI14" s="909"/>
      <c r="EJ14" s="909"/>
      <c r="EK14" s="909"/>
      <c r="EL14" s="909"/>
      <c r="EM14" s="909"/>
      <c r="EN14" s="909"/>
      <c r="EO14" s="909"/>
      <c r="EP14" s="909"/>
      <c r="EQ14" s="909"/>
      <c r="ER14" s="909"/>
      <c r="ES14" s="909"/>
      <c r="ET14" s="909"/>
      <c r="EU14" s="909"/>
      <c r="EV14" s="909"/>
      <c r="EW14" s="909"/>
      <c r="EX14" s="909"/>
      <c r="EY14" s="909"/>
      <c r="EZ14" s="909"/>
      <c r="FA14" s="909"/>
      <c r="FB14" s="909"/>
      <c r="FC14" s="909"/>
      <c r="FD14" s="909"/>
      <c r="FE14" s="909"/>
      <c r="FF14" s="909"/>
      <c r="FG14" s="909"/>
      <c r="FH14" s="909"/>
      <c r="FI14" s="909"/>
      <c r="FJ14" s="909"/>
      <c r="FK14" s="909"/>
      <c r="FL14" s="909"/>
      <c r="FM14" s="909"/>
      <c r="FN14" s="909"/>
      <c r="FO14" s="909"/>
      <c r="FP14" s="909"/>
      <c r="FQ14" s="909"/>
      <c r="FR14" s="909"/>
      <c r="FS14" s="909"/>
      <c r="FT14" s="909"/>
      <c r="FU14" s="909"/>
      <c r="FV14" s="909"/>
      <c r="FW14" s="909"/>
      <c r="FX14" s="909"/>
      <c r="FY14" s="909"/>
      <c r="FZ14" s="909"/>
      <c r="GA14" s="909"/>
      <c r="GB14" s="909"/>
      <c r="GC14" s="909"/>
      <c r="GD14" s="909"/>
      <c r="GE14" s="909"/>
      <c r="GF14" s="909"/>
      <c r="GG14" s="909"/>
      <c r="GH14" s="909"/>
      <c r="GI14" s="909"/>
      <c r="GJ14" s="909"/>
      <c r="GK14" s="909"/>
      <c r="GL14" s="909"/>
      <c r="GM14" s="909"/>
      <c r="GN14" s="909"/>
      <c r="GO14" s="909"/>
      <c r="GP14" s="909"/>
      <c r="GQ14" s="909"/>
      <c r="GR14" s="909"/>
      <c r="GS14" s="909"/>
      <c r="GT14" s="909"/>
      <c r="GU14" s="909"/>
      <c r="GV14" s="909"/>
      <c r="GW14" s="909"/>
      <c r="GX14" s="909"/>
      <c r="GY14" s="909"/>
      <c r="GZ14" s="909"/>
      <c r="HA14" s="909"/>
      <c r="HB14" s="909"/>
      <c r="HC14" s="909"/>
      <c r="HD14" s="909"/>
      <c r="HE14" s="909"/>
      <c r="HF14" s="909"/>
      <c r="HG14" s="909"/>
      <c r="HH14" s="909"/>
      <c r="HI14" s="909"/>
      <c r="HJ14" s="909"/>
      <c r="HK14" s="909"/>
      <c r="HL14" s="909"/>
      <c r="HM14" s="909"/>
      <c r="HN14" s="909"/>
      <c r="HO14" s="909"/>
      <c r="HP14" s="909"/>
      <c r="HQ14" s="909"/>
      <c r="HR14" s="909"/>
      <c r="HS14" s="909"/>
      <c r="HT14" s="909"/>
      <c r="HU14" s="909"/>
      <c r="HV14" s="909"/>
      <c r="HW14" s="909"/>
      <c r="HX14" s="909"/>
      <c r="HY14" s="909"/>
      <c r="HZ14" s="909"/>
      <c r="IA14" s="909"/>
      <c r="IB14" s="909"/>
      <c r="IC14" s="909"/>
      <c r="ID14" s="909"/>
      <c r="IE14" s="909"/>
      <c r="IF14" s="909"/>
      <c r="IG14" s="909"/>
      <c r="IH14" s="909"/>
      <c r="II14" s="909"/>
      <c r="IJ14" s="909"/>
      <c r="IK14" s="909"/>
      <c r="IL14" s="909"/>
      <c r="IM14" s="909"/>
      <c r="IN14" s="909"/>
      <c r="IO14" s="909"/>
      <c r="IP14" s="909"/>
      <c r="IQ14" s="909"/>
      <c r="IR14" s="909"/>
      <c r="IS14" s="909"/>
      <c r="IT14" s="909"/>
      <c r="IU14" s="909"/>
      <c r="IV14" s="909"/>
    </row>
    <row r="15" spans="1:256" ht="43.5" customHeight="1" thickBot="1">
      <c r="A15" s="974">
        <v>1210000</v>
      </c>
      <c r="B15" s="960"/>
      <c r="C15" s="961"/>
      <c r="D15" s="2025" t="s">
        <v>605</v>
      </c>
      <c r="E15" s="2026"/>
      <c r="F15" s="1004">
        <f>SUM(F16:F39)</f>
        <v>4322565</v>
      </c>
      <c r="G15" s="1004">
        <f>SUM(G16:G39)</f>
        <v>4318602.539999999</v>
      </c>
      <c r="H15" s="1013">
        <f>G15/F15</f>
        <v>0.99908330817466</v>
      </c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3"/>
      <c r="X15" s="913"/>
      <c r="Y15" s="913"/>
      <c r="Z15" s="913"/>
      <c r="AA15" s="913"/>
      <c r="AB15" s="913"/>
      <c r="AC15" s="913"/>
      <c r="AD15" s="913"/>
      <c r="AE15" s="913"/>
      <c r="AF15" s="913"/>
      <c r="AG15" s="913"/>
      <c r="AH15" s="913"/>
      <c r="AI15" s="913"/>
      <c r="AJ15" s="913"/>
      <c r="AK15" s="913"/>
      <c r="AL15" s="913"/>
      <c r="AM15" s="913"/>
      <c r="AN15" s="913"/>
      <c r="AO15" s="913"/>
      <c r="AP15" s="913"/>
      <c r="AQ15" s="913"/>
      <c r="AR15" s="913"/>
      <c r="AS15" s="913"/>
      <c r="AT15" s="913"/>
      <c r="AU15" s="913"/>
      <c r="AV15" s="913"/>
      <c r="AW15" s="913"/>
      <c r="AX15" s="913"/>
      <c r="AY15" s="913"/>
      <c r="AZ15" s="913"/>
      <c r="BA15" s="913"/>
      <c r="BB15" s="913"/>
      <c r="BC15" s="913"/>
      <c r="BD15" s="913"/>
      <c r="BE15" s="913"/>
      <c r="BF15" s="913"/>
      <c r="BG15" s="913"/>
      <c r="BH15" s="913"/>
      <c r="BI15" s="913"/>
      <c r="BJ15" s="913"/>
      <c r="BK15" s="913"/>
      <c r="BL15" s="913"/>
      <c r="BM15" s="913"/>
      <c r="BN15" s="913"/>
      <c r="BO15" s="913"/>
      <c r="BP15" s="913"/>
      <c r="BQ15" s="913"/>
      <c r="BR15" s="913"/>
      <c r="BS15" s="913"/>
      <c r="BT15" s="913"/>
      <c r="BU15" s="913"/>
      <c r="BV15" s="913"/>
      <c r="BW15" s="913"/>
      <c r="BX15" s="913"/>
      <c r="BY15" s="913"/>
      <c r="BZ15" s="913"/>
      <c r="CA15" s="913"/>
      <c r="CB15" s="913"/>
      <c r="CC15" s="913"/>
      <c r="CD15" s="913"/>
      <c r="CE15" s="913"/>
      <c r="CF15" s="913"/>
      <c r="CG15" s="913"/>
      <c r="CH15" s="913"/>
      <c r="CI15" s="913"/>
      <c r="CJ15" s="913"/>
      <c r="CK15" s="913"/>
      <c r="CL15" s="913"/>
      <c r="CM15" s="913"/>
      <c r="CN15" s="913"/>
      <c r="CO15" s="913"/>
      <c r="CP15" s="913"/>
      <c r="CQ15" s="913"/>
      <c r="CR15" s="913"/>
      <c r="CS15" s="913"/>
      <c r="CT15" s="913"/>
      <c r="CU15" s="913"/>
      <c r="CV15" s="913"/>
      <c r="CW15" s="913"/>
      <c r="CX15" s="913"/>
      <c r="CY15" s="913"/>
      <c r="CZ15" s="913"/>
      <c r="DA15" s="913"/>
      <c r="DB15" s="913"/>
      <c r="DC15" s="913"/>
      <c r="DD15" s="913"/>
      <c r="DE15" s="913"/>
      <c r="DF15" s="913"/>
      <c r="DG15" s="913"/>
      <c r="DH15" s="913"/>
      <c r="DI15" s="913"/>
      <c r="DJ15" s="913"/>
      <c r="DK15" s="913"/>
      <c r="DL15" s="913"/>
      <c r="DM15" s="913"/>
      <c r="DN15" s="913"/>
      <c r="DO15" s="913"/>
      <c r="DP15" s="913"/>
      <c r="DQ15" s="913"/>
      <c r="DR15" s="913"/>
      <c r="DS15" s="913"/>
      <c r="DT15" s="913"/>
      <c r="DU15" s="913"/>
      <c r="DV15" s="913"/>
      <c r="DW15" s="913"/>
      <c r="DX15" s="913"/>
      <c r="DY15" s="913"/>
      <c r="DZ15" s="913"/>
      <c r="EA15" s="913"/>
      <c r="EB15" s="913"/>
      <c r="EC15" s="913"/>
      <c r="ED15" s="913"/>
      <c r="EE15" s="913"/>
      <c r="EF15" s="913"/>
      <c r="EG15" s="913"/>
      <c r="EH15" s="913"/>
      <c r="EI15" s="913"/>
      <c r="EJ15" s="913"/>
      <c r="EK15" s="913"/>
      <c r="EL15" s="913"/>
      <c r="EM15" s="913"/>
      <c r="EN15" s="913"/>
      <c r="EO15" s="913"/>
      <c r="EP15" s="913"/>
      <c r="EQ15" s="913"/>
      <c r="ER15" s="913"/>
      <c r="ES15" s="913"/>
      <c r="ET15" s="913"/>
      <c r="EU15" s="913"/>
      <c r="EV15" s="913"/>
      <c r="EW15" s="913"/>
      <c r="EX15" s="913"/>
      <c r="EY15" s="913"/>
      <c r="EZ15" s="913"/>
      <c r="FA15" s="913"/>
      <c r="FB15" s="913"/>
      <c r="FC15" s="913"/>
      <c r="FD15" s="913"/>
      <c r="FE15" s="913"/>
      <c r="FF15" s="913"/>
      <c r="FG15" s="913"/>
      <c r="FH15" s="913"/>
      <c r="FI15" s="913"/>
      <c r="FJ15" s="913"/>
      <c r="FK15" s="913"/>
      <c r="FL15" s="913"/>
      <c r="FM15" s="913"/>
      <c r="FN15" s="913"/>
      <c r="FO15" s="913"/>
      <c r="FP15" s="913"/>
      <c r="FQ15" s="913"/>
      <c r="FR15" s="913"/>
      <c r="FS15" s="913"/>
      <c r="FT15" s="913"/>
      <c r="FU15" s="913"/>
      <c r="FV15" s="913"/>
      <c r="FW15" s="913"/>
      <c r="FX15" s="913"/>
      <c r="FY15" s="913"/>
      <c r="FZ15" s="913"/>
      <c r="GA15" s="913"/>
      <c r="GB15" s="913"/>
      <c r="GC15" s="913"/>
      <c r="GD15" s="913"/>
      <c r="GE15" s="913"/>
      <c r="GF15" s="913"/>
      <c r="GG15" s="913"/>
      <c r="GH15" s="913"/>
      <c r="GI15" s="913"/>
      <c r="GJ15" s="913"/>
      <c r="GK15" s="913"/>
      <c r="GL15" s="913"/>
      <c r="GM15" s="913"/>
      <c r="GN15" s="913"/>
      <c r="GO15" s="913"/>
      <c r="GP15" s="913"/>
      <c r="GQ15" s="913"/>
      <c r="GR15" s="913"/>
      <c r="GS15" s="913"/>
      <c r="GT15" s="913"/>
      <c r="GU15" s="913"/>
      <c r="GV15" s="913"/>
      <c r="GW15" s="913"/>
      <c r="GX15" s="913"/>
      <c r="GY15" s="913"/>
      <c r="GZ15" s="913"/>
      <c r="HA15" s="913"/>
      <c r="HB15" s="913"/>
      <c r="HC15" s="913"/>
      <c r="HD15" s="913"/>
      <c r="HE15" s="913"/>
      <c r="HF15" s="913"/>
      <c r="HG15" s="913"/>
      <c r="HH15" s="913"/>
      <c r="HI15" s="913"/>
      <c r="HJ15" s="913"/>
      <c r="HK15" s="913"/>
      <c r="HL15" s="913"/>
      <c r="HM15" s="913"/>
      <c r="HN15" s="913"/>
      <c r="HO15" s="913"/>
      <c r="HP15" s="913"/>
      <c r="HQ15" s="913"/>
      <c r="HR15" s="913"/>
      <c r="HS15" s="913"/>
      <c r="HT15" s="913"/>
      <c r="HU15" s="913"/>
      <c r="HV15" s="913"/>
      <c r="HW15" s="913"/>
      <c r="HX15" s="913"/>
      <c r="HY15" s="913"/>
      <c r="HZ15" s="913"/>
      <c r="IA15" s="913"/>
      <c r="IB15" s="913"/>
      <c r="IC15" s="913"/>
      <c r="ID15" s="913"/>
      <c r="IE15" s="913"/>
      <c r="IF15" s="913"/>
      <c r="IG15" s="913"/>
      <c r="IH15" s="913"/>
      <c r="II15" s="913"/>
      <c r="IJ15" s="913"/>
      <c r="IK15" s="913"/>
      <c r="IL15" s="913"/>
      <c r="IM15" s="913"/>
      <c r="IN15" s="913"/>
      <c r="IO15" s="913"/>
      <c r="IP15" s="913"/>
      <c r="IQ15" s="913"/>
      <c r="IR15" s="913"/>
      <c r="IS15" s="913"/>
      <c r="IT15" s="913"/>
      <c r="IU15" s="913"/>
      <c r="IV15" s="913"/>
    </row>
    <row r="16" spans="1:256" ht="42" customHeight="1">
      <c r="A16" s="2015">
        <v>1216030</v>
      </c>
      <c r="B16" s="2016">
        <v>6030</v>
      </c>
      <c r="C16" s="2017" t="s">
        <v>210</v>
      </c>
      <c r="D16" s="2018" t="s">
        <v>107</v>
      </c>
      <c r="E16" s="975" t="s">
        <v>606</v>
      </c>
      <c r="F16" s="1467">
        <f>77841.28+76.72</f>
        <v>77918</v>
      </c>
      <c r="G16" s="1468">
        <v>77841.28</v>
      </c>
      <c r="H16" s="1014">
        <f>G16/F16</f>
        <v>0.9990153751379656</v>
      </c>
      <c r="I16" s="913"/>
      <c r="J16" s="913"/>
      <c r="K16" s="913"/>
      <c r="L16" s="913"/>
      <c r="M16" s="913"/>
      <c r="N16" s="913"/>
      <c r="O16" s="913"/>
      <c r="P16" s="913"/>
      <c r="Q16" s="913"/>
      <c r="R16" s="913"/>
      <c r="S16" s="913"/>
      <c r="T16" s="913"/>
      <c r="U16" s="913"/>
      <c r="V16" s="913"/>
      <c r="W16" s="913"/>
      <c r="X16" s="913"/>
      <c r="Y16" s="913"/>
      <c r="Z16" s="913"/>
      <c r="AA16" s="913"/>
      <c r="AB16" s="913"/>
      <c r="AC16" s="913"/>
      <c r="AD16" s="913"/>
      <c r="AE16" s="913"/>
      <c r="AF16" s="913"/>
      <c r="AG16" s="913"/>
      <c r="AH16" s="913"/>
      <c r="AI16" s="913"/>
      <c r="AJ16" s="913"/>
      <c r="AK16" s="913"/>
      <c r="AL16" s="913"/>
      <c r="AM16" s="913"/>
      <c r="AN16" s="913"/>
      <c r="AO16" s="913"/>
      <c r="AP16" s="913"/>
      <c r="AQ16" s="913"/>
      <c r="AR16" s="913"/>
      <c r="AS16" s="913"/>
      <c r="AT16" s="913"/>
      <c r="AU16" s="913"/>
      <c r="AV16" s="913"/>
      <c r="AW16" s="913"/>
      <c r="AX16" s="913"/>
      <c r="AY16" s="913"/>
      <c r="AZ16" s="913"/>
      <c r="BA16" s="913"/>
      <c r="BB16" s="913"/>
      <c r="BC16" s="913"/>
      <c r="BD16" s="913"/>
      <c r="BE16" s="913"/>
      <c r="BF16" s="913"/>
      <c r="BG16" s="913"/>
      <c r="BH16" s="913"/>
      <c r="BI16" s="913"/>
      <c r="BJ16" s="913"/>
      <c r="BK16" s="913"/>
      <c r="BL16" s="913"/>
      <c r="BM16" s="913"/>
      <c r="BN16" s="913"/>
      <c r="BO16" s="913"/>
      <c r="BP16" s="913"/>
      <c r="BQ16" s="913"/>
      <c r="BR16" s="913"/>
      <c r="BS16" s="913"/>
      <c r="BT16" s="913"/>
      <c r="BU16" s="913"/>
      <c r="BV16" s="913"/>
      <c r="BW16" s="913"/>
      <c r="BX16" s="913"/>
      <c r="BY16" s="913"/>
      <c r="BZ16" s="913"/>
      <c r="CA16" s="913"/>
      <c r="CB16" s="913"/>
      <c r="CC16" s="913"/>
      <c r="CD16" s="913"/>
      <c r="CE16" s="913"/>
      <c r="CF16" s="913"/>
      <c r="CG16" s="913"/>
      <c r="CH16" s="913"/>
      <c r="CI16" s="913"/>
      <c r="CJ16" s="913"/>
      <c r="CK16" s="913"/>
      <c r="CL16" s="913"/>
      <c r="CM16" s="913"/>
      <c r="CN16" s="913"/>
      <c r="CO16" s="913"/>
      <c r="CP16" s="913"/>
      <c r="CQ16" s="913"/>
      <c r="CR16" s="913"/>
      <c r="CS16" s="913"/>
      <c r="CT16" s="913"/>
      <c r="CU16" s="913"/>
      <c r="CV16" s="913"/>
      <c r="CW16" s="913"/>
      <c r="CX16" s="913"/>
      <c r="CY16" s="913"/>
      <c r="CZ16" s="913"/>
      <c r="DA16" s="913"/>
      <c r="DB16" s="913"/>
      <c r="DC16" s="913"/>
      <c r="DD16" s="913"/>
      <c r="DE16" s="913"/>
      <c r="DF16" s="913"/>
      <c r="DG16" s="913"/>
      <c r="DH16" s="913"/>
      <c r="DI16" s="913"/>
      <c r="DJ16" s="913"/>
      <c r="DK16" s="913"/>
      <c r="DL16" s="913"/>
      <c r="DM16" s="913"/>
      <c r="DN16" s="913"/>
      <c r="DO16" s="913"/>
      <c r="DP16" s="913"/>
      <c r="DQ16" s="913"/>
      <c r="DR16" s="913"/>
      <c r="DS16" s="913"/>
      <c r="DT16" s="913"/>
      <c r="DU16" s="913"/>
      <c r="DV16" s="913"/>
      <c r="DW16" s="913"/>
      <c r="DX16" s="913"/>
      <c r="DY16" s="913"/>
      <c r="DZ16" s="913"/>
      <c r="EA16" s="913"/>
      <c r="EB16" s="913"/>
      <c r="EC16" s="913"/>
      <c r="ED16" s="913"/>
      <c r="EE16" s="913"/>
      <c r="EF16" s="913"/>
      <c r="EG16" s="913"/>
      <c r="EH16" s="913"/>
      <c r="EI16" s="913"/>
      <c r="EJ16" s="913"/>
      <c r="EK16" s="913"/>
      <c r="EL16" s="913"/>
      <c r="EM16" s="913"/>
      <c r="EN16" s="913"/>
      <c r="EO16" s="913"/>
      <c r="EP16" s="913"/>
      <c r="EQ16" s="913"/>
      <c r="ER16" s="913"/>
      <c r="ES16" s="913"/>
      <c r="ET16" s="913"/>
      <c r="EU16" s="913"/>
      <c r="EV16" s="913"/>
      <c r="EW16" s="913"/>
      <c r="EX16" s="913"/>
      <c r="EY16" s="913"/>
      <c r="EZ16" s="913"/>
      <c r="FA16" s="913"/>
      <c r="FB16" s="913"/>
      <c r="FC16" s="913"/>
      <c r="FD16" s="913"/>
      <c r="FE16" s="913"/>
      <c r="FF16" s="913"/>
      <c r="FG16" s="913"/>
      <c r="FH16" s="913"/>
      <c r="FI16" s="913"/>
      <c r="FJ16" s="913"/>
      <c r="FK16" s="913"/>
      <c r="FL16" s="913"/>
      <c r="FM16" s="913"/>
      <c r="FN16" s="913"/>
      <c r="FO16" s="913"/>
      <c r="FP16" s="913"/>
      <c r="FQ16" s="913"/>
      <c r="FR16" s="913"/>
      <c r="FS16" s="913"/>
      <c r="FT16" s="913"/>
      <c r="FU16" s="913"/>
      <c r="FV16" s="913"/>
      <c r="FW16" s="913"/>
      <c r="FX16" s="913"/>
      <c r="FY16" s="913"/>
      <c r="FZ16" s="913"/>
      <c r="GA16" s="913"/>
      <c r="GB16" s="913"/>
      <c r="GC16" s="913"/>
      <c r="GD16" s="913"/>
      <c r="GE16" s="913"/>
      <c r="GF16" s="913"/>
      <c r="GG16" s="913"/>
      <c r="GH16" s="913"/>
      <c r="GI16" s="913"/>
      <c r="GJ16" s="913"/>
      <c r="GK16" s="913"/>
      <c r="GL16" s="913"/>
      <c r="GM16" s="913"/>
      <c r="GN16" s="913"/>
      <c r="GO16" s="913"/>
      <c r="GP16" s="913"/>
      <c r="GQ16" s="913"/>
      <c r="GR16" s="913"/>
      <c r="GS16" s="913"/>
      <c r="GT16" s="913"/>
      <c r="GU16" s="913"/>
      <c r="GV16" s="913"/>
      <c r="GW16" s="913"/>
      <c r="GX16" s="913"/>
      <c r="GY16" s="913"/>
      <c r="GZ16" s="913"/>
      <c r="HA16" s="913"/>
      <c r="HB16" s="913"/>
      <c r="HC16" s="913"/>
      <c r="HD16" s="913"/>
      <c r="HE16" s="913"/>
      <c r="HF16" s="913"/>
      <c r="HG16" s="913"/>
      <c r="HH16" s="913"/>
      <c r="HI16" s="913"/>
      <c r="HJ16" s="913"/>
      <c r="HK16" s="913"/>
      <c r="HL16" s="913"/>
      <c r="HM16" s="913"/>
      <c r="HN16" s="913"/>
      <c r="HO16" s="913"/>
      <c r="HP16" s="913"/>
      <c r="HQ16" s="913"/>
      <c r="HR16" s="913"/>
      <c r="HS16" s="913"/>
      <c r="HT16" s="913"/>
      <c r="HU16" s="913"/>
      <c r="HV16" s="913"/>
      <c r="HW16" s="913"/>
      <c r="HX16" s="913"/>
      <c r="HY16" s="913"/>
      <c r="HZ16" s="913"/>
      <c r="IA16" s="913"/>
      <c r="IB16" s="913"/>
      <c r="IC16" s="913"/>
      <c r="ID16" s="913"/>
      <c r="IE16" s="913"/>
      <c r="IF16" s="913"/>
      <c r="IG16" s="913"/>
      <c r="IH16" s="913"/>
      <c r="II16" s="913"/>
      <c r="IJ16" s="913"/>
      <c r="IK16" s="913"/>
      <c r="IL16" s="913"/>
      <c r="IM16" s="913"/>
      <c r="IN16" s="913"/>
      <c r="IO16" s="913"/>
      <c r="IP16" s="913"/>
      <c r="IQ16" s="913"/>
      <c r="IR16" s="913"/>
      <c r="IS16" s="913"/>
      <c r="IT16" s="913"/>
      <c r="IU16" s="913"/>
      <c r="IV16" s="913"/>
    </row>
    <row r="17" spans="1:256" ht="42">
      <c r="A17" s="2005"/>
      <c r="B17" s="2002"/>
      <c r="C17" s="2000"/>
      <c r="D17" s="2009"/>
      <c r="E17" s="976" t="s">
        <v>607</v>
      </c>
      <c r="F17" s="1469">
        <f>519852.16+805.84</f>
        <v>520658</v>
      </c>
      <c r="G17" s="847">
        <v>519852.16</v>
      </c>
      <c r="H17" s="1015">
        <f>G17/F17</f>
        <v>0.9984522661708837</v>
      </c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3"/>
      <c r="AG17" s="913"/>
      <c r="AH17" s="913"/>
      <c r="AI17" s="913"/>
      <c r="AJ17" s="913"/>
      <c r="AK17" s="913"/>
      <c r="AL17" s="913"/>
      <c r="AM17" s="913"/>
      <c r="AN17" s="913"/>
      <c r="AO17" s="913"/>
      <c r="AP17" s="913"/>
      <c r="AQ17" s="913"/>
      <c r="AR17" s="913"/>
      <c r="AS17" s="913"/>
      <c r="AT17" s="913"/>
      <c r="AU17" s="913"/>
      <c r="AV17" s="913"/>
      <c r="AW17" s="913"/>
      <c r="AX17" s="913"/>
      <c r="AY17" s="913"/>
      <c r="AZ17" s="913"/>
      <c r="BA17" s="913"/>
      <c r="BB17" s="913"/>
      <c r="BC17" s="913"/>
      <c r="BD17" s="913"/>
      <c r="BE17" s="913"/>
      <c r="BF17" s="913"/>
      <c r="BG17" s="913"/>
      <c r="BH17" s="913"/>
      <c r="BI17" s="913"/>
      <c r="BJ17" s="913"/>
      <c r="BK17" s="913"/>
      <c r="BL17" s="913"/>
      <c r="BM17" s="913"/>
      <c r="BN17" s="913"/>
      <c r="BO17" s="913"/>
      <c r="BP17" s="913"/>
      <c r="BQ17" s="913"/>
      <c r="BR17" s="913"/>
      <c r="BS17" s="913"/>
      <c r="BT17" s="913"/>
      <c r="BU17" s="913"/>
      <c r="BV17" s="913"/>
      <c r="BW17" s="913"/>
      <c r="BX17" s="913"/>
      <c r="BY17" s="913"/>
      <c r="BZ17" s="913"/>
      <c r="CA17" s="913"/>
      <c r="CB17" s="913"/>
      <c r="CC17" s="913"/>
      <c r="CD17" s="913"/>
      <c r="CE17" s="913"/>
      <c r="CF17" s="913"/>
      <c r="CG17" s="913"/>
      <c r="CH17" s="913"/>
      <c r="CI17" s="913"/>
      <c r="CJ17" s="913"/>
      <c r="CK17" s="913"/>
      <c r="CL17" s="913"/>
      <c r="CM17" s="913"/>
      <c r="CN17" s="913"/>
      <c r="CO17" s="913"/>
      <c r="CP17" s="913"/>
      <c r="CQ17" s="913"/>
      <c r="CR17" s="913"/>
      <c r="CS17" s="913"/>
      <c r="CT17" s="913"/>
      <c r="CU17" s="913"/>
      <c r="CV17" s="913"/>
      <c r="CW17" s="913"/>
      <c r="CX17" s="913"/>
      <c r="CY17" s="913"/>
      <c r="CZ17" s="913"/>
      <c r="DA17" s="913"/>
      <c r="DB17" s="913"/>
      <c r="DC17" s="913"/>
      <c r="DD17" s="913"/>
      <c r="DE17" s="913"/>
      <c r="DF17" s="913"/>
      <c r="DG17" s="913"/>
      <c r="DH17" s="913"/>
      <c r="DI17" s="913"/>
      <c r="DJ17" s="913"/>
      <c r="DK17" s="913"/>
      <c r="DL17" s="913"/>
      <c r="DM17" s="913"/>
      <c r="DN17" s="913"/>
      <c r="DO17" s="913"/>
      <c r="DP17" s="913"/>
      <c r="DQ17" s="913"/>
      <c r="DR17" s="913"/>
      <c r="DS17" s="913"/>
      <c r="DT17" s="913"/>
      <c r="DU17" s="913"/>
      <c r="DV17" s="913"/>
      <c r="DW17" s="913"/>
      <c r="DX17" s="913"/>
      <c r="DY17" s="913"/>
      <c r="DZ17" s="913"/>
      <c r="EA17" s="913"/>
      <c r="EB17" s="913"/>
      <c r="EC17" s="913"/>
      <c r="ED17" s="913"/>
      <c r="EE17" s="913"/>
      <c r="EF17" s="913"/>
      <c r="EG17" s="913"/>
      <c r="EH17" s="913"/>
      <c r="EI17" s="913"/>
      <c r="EJ17" s="913"/>
      <c r="EK17" s="913"/>
      <c r="EL17" s="913"/>
      <c r="EM17" s="913"/>
      <c r="EN17" s="913"/>
      <c r="EO17" s="913"/>
      <c r="EP17" s="913"/>
      <c r="EQ17" s="913"/>
      <c r="ER17" s="913"/>
      <c r="ES17" s="913"/>
      <c r="ET17" s="913"/>
      <c r="EU17" s="913"/>
      <c r="EV17" s="913"/>
      <c r="EW17" s="913"/>
      <c r="EX17" s="913"/>
      <c r="EY17" s="913"/>
      <c r="EZ17" s="913"/>
      <c r="FA17" s="913"/>
      <c r="FB17" s="913"/>
      <c r="FC17" s="913"/>
      <c r="FD17" s="913"/>
      <c r="FE17" s="913"/>
      <c r="FF17" s="913"/>
      <c r="FG17" s="913"/>
      <c r="FH17" s="913"/>
      <c r="FI17" s="913"/>
      <c r="FJ17" s="913"/>
      <c r="FK17" s="913"/>
      <c r="FL17" s="913"/>
      <c r="FM17" s="913"/>
      <c r="FN17" s="913"/>
      <c r="FO17" s="913"/>
      <c r="FP17" s="913"/>
      <c r="FQ17" s="913"/>
      <c r="FR17" s="913"/>
      <c r="FS17" s="913"/>
      <c r="FT17" s="913"/>
      <c r="FU17" s="913"/>
      <c r="FV17" s="913"/>
      <c r="FW17" s="913"/>
      <c r="FX17" s="913"/>
      <c r="FY17" s="913"/>
      <c r="FZ17" s="913"/>
      <c r="GA17" s="913"/>
      <c r="GB17" s="913"/>
      <c r="GC17" s="913"/>
      <c r="GD17" s="913"/>
      <c r="GE17" s="913"/>
      <c r="GF17" s="913"/>
      <c r="GG17" s="913"/>
      <c r="GH17" s="913"/>
      <c r="GI17" s="913"/>
      <c r="GJ17" s="913"/>
      <c r="GK17" s="913"/>
      <c r="GL17" s="913"/>
      <c r="GM17" s="913"/>
      <c r="GN17" s="913"/>
      <c r="GO17" s="913"/>
      <c r="GP17" s="913"/>
      <c r="GQ17" s="913"/>
      <c r="GR17" s="913"/>
      <c r="GS17" s="913"/>
      <c r="GT17" s="913"/>
      <c r="GU17" s="913"/>
      <c r="GV17" s="913"/>
      <c r="GW17" s="913"/>
      <c r="GX17" s="913"/>
      <c r="GY17" s="913"/>
      <c r="GZ17" s="913"/>
      <c r="HA17" s="913"/>
      <c r="HB17" s="913"/>
      <c r="HC17" s="913"/>
      <c r="HD17" s="913"/>
      <c r="HE17" s="913"/>
      <c r="HF17" s="913"/>
      <c r="HG17" s="913"/>
      <c r="HH17" s="913"/>
      <c r="HI17" s="913"/>
      <c r="HJ17" s="913"/>
      <c r="HK17" s="913"/>
      <c r="HL17" s="913"/>
      <c r="HM17" s="913"/>
      <c r="HN17" s="913"/>
      <c r="HO17" s="913"/>
      <c r="HP17" s="913"/>
      <c r="HQ17" s="913"/>
      <c r="HR17" s="913"/>
      <c r="HS17" s="913"/>
      <c r="HT17" s="913"/>
      <c r="HU17" s="913"/>
      <c r="HV17" s="913"/>
      <c r="HW17" s="913"/>
      <c r="HX17" s="913"/>
      <c r="HY17" s="913"/>
      <c r="HZ17" s="913"/>
      <c r="IA17" s="913"/>
      <c r="IB17" s="913"/>
      <c r="IC17" s="913"/>
      <c r="ID17" s="913"/>
      <c r="IE17" s="913"/>
      <c r="IF17" s="913"/>
      <c r="IG17" s="913"/>
      <c r="IH17" s="913"/>
      <c r="II17" s="913"/>
      <c r="IJ17" s="913"/>
      <c r="IK17" s="913"/>
      <c r="IL17" s="913"/>
      <c r="IM17" s="913"/>
      <c r="IN17" s="913"/>
      <c r="IO17" s="913"/>
      <c r="IP17" s="913"/>
      <c r="IQ17" s="913"/>
      <c r="IR17" s="913"/>
      <c r="IS17" s="913"/>
      <c r="IT17" s="913"/>
      <c r="IU17" s="913"/>
      <c r="IV17" s="913"/>
    </row>
    <row r="18" spans="1:256" ht="42">
      <c r="A18" s="2005"/>
      <c r="B18" s="2002"/>
      <c r="C18" s="2000"/>
      <c r="D18" s="2009"/>
      <c r="E18" s="976" t="s">
        <v>608</v>
      </c>
      <c r="F18" s="1469">
        <f>1478220.2+127.8</f>
        <v>1478348</v>
      </c>
      <c r="G18" s="847">
        <v>1478220.2</v>
      </c>
      <c r="H18" s="1015">
        <f aca="true" t="shared" si="0" ref="H18:H39">G18/F18</f>
        <v>0.9999135521541612</v>
      </c>
      <c r="I18" s="913"/>
      <c r="J18" s="913"/>
      <c r="K18" s="913"/>
      <c r="L18" s="913"/>
      <c r="M18" s="913"/>
      <c r="N18" s="913"/>
      <c r="O18" s="913"/>
      <c r="P18" s="913"/>
      <c r="Q18" s="913"/>
      <c r="R18" s="913"/>
      <c r="S18" s="913"/>
      <c r="T18" s="913"/>
      <c r="U18" s="913"/>
      <c r="V18" s="913"/>
      <c r="W18" s="913"/>
      <c r="X18" s="913"/>
      <c r="Y18" s="913"/>
      <c r="Z18" s="913"/>
      <c r="AA18" s="913"/>
      <c r="AB18" s="913"/>
      <c r="AC18" s="913"/>
      <c r="AD18" s="913"/>
      <c r="AE18" s="913"/>
      <c r="AF18" s="913"/>
      <c r="AG18" s="913"/>
      <c r="AH18" s="913"/>
      <c r="AI18" s="913"/>
      <c r="AJ18" s="913"/>
      <c r="AK18" s="913"/>
      <c r="AL18" s="913"/>
      <c r="AM18" s="913"/>
      <c r="AN18" s="913"/>
      <c r="AO18" s="913"/>
      <c r="AP18" s="913"/>
      <c r="AQ18" s="913"/>
      <c r="AR18" s="913"/>
      <c r="AS18" s="913"/>
      <c r="AT18" s="913"/>
      <c r="AU18" s="913"/>
      <c r="AV18" s="913"/>
      <c r="AW18" s="913"/>
      <c r="AX18" s="913"/>
      <c r="AY18" s="913"/>
      <c r="AZ18" s="913"/>
      <c r="BA18" s="913"/>
      <c r="BB18" s="913"/>
      <c r="BC18" s="913"/>
      <c r="BD18" s="913"/>
      <c r="BE18" s="913"/>
      <c r="BF18" s="913"/>
      <c r="BG18" s="913"/>
      <c r="BH18" s="913"/>
      <c r="BI18" s="913"/>
      <c r="BJ18" s="913"/>
      <c r="BK18" s="913"/>
      <c r="BL18" s="913"/>
      <c r="BM18" s="913"/>
      <c r="BN18" s="913"/>
      <c r="BO18" s="913"/>
      <c r="BP18" s="913"/>
      <c r="BQ18" s="913"/>
      <c r="BR18" s="913"/>
      <c r="BS18" s="913"/>
      <c r="BT18" s="913"/>
      <c r="BU18" s="913"/>
      <c r="BV18" s="913"/>
      <c r="BW18" s="913"/>
      <c r="BX18" s="913"/>
      <c r="BY18" s="913"/>
      <c r="BZ18" s="913"/>
      <c r="CA18" s="913"/>
      <c r="CB18" s="913"/>
      <c r="CC18" s="913"/>
      <c r="CD18" s="913"/>
      <c r="CE18" s="913"/>
      <c r="CF18" s="913"/>
      <c r="CG18" s="913"/>
      <c r="CH18" s="913"/>
      <c r="CI18" s="913"/>
      <c r="CJ18" s="913"/>
      <c r="CK18" s="913"/>
      <c r="CL18" s="913"/>
      <c r="CM18" s="913"/>
      <c r="CN18" s="913"/>
      <c r="CO18" s="913"/>
      <c r="CP18" s="913"/>
      <c r="CQ18" s="913"/>
      <c r="CR18" s="913"/>
      <c r="CS18" s="913"/>
      <c r="CT18" s="913"/>
      <c r="CU18" s="913"/>
      <c r="CV18" s="913"/>
      <c r="CW18" s="913"/>
      <c r="CX18" s="913"/>
      <c r="CY18" s="913"/>
      <c r="CZ18" s="913"/>
      <c r="DA18" s="913"/>
      <c r="DB18" s="913"/>
      <c r="DC18" s="913"/>
      <c r="DD18" s="913"/>
      <c r="DE18" s="913"/>
      <c r="DF18" s="913"/>
      <c r="DG18" s="913"/>
      <c r="DH18" s="913"/>
      <c r="DI18" s="913"/>
      <c r="DJ18" s="913"/>
      <c r="DK18" s="913"/>
      <c r="DL18" s="913"/>
      <c r="DM18" s="913"/>
      <c r="DN18" s="913"/>
      <c r="DO18" s="913"/>
      <c r="DP18" s="913"/>
      <c r="DQ18" s="913"/>
      <c r="DR18" s="913"/>
      <c r="DS18" s="913"/>
      <c r="DT18" s="913"/>
      <c r="DU18" s="913"/>
      <c r="DV18" s="913"/>
      <c r="DW18" s="913"/>
      <c r="DX18" s="913"/>
      <c r="DY18" s="913"/>
      <c r="DZ18" s="913"/>
      <c r="EA18" s="913"/>
      <c r="EB18" s="913"/>
      <c r="EC18" s="913"/>
      <c r="ED18" s="913"/>
      <c r="EE18" s="913"/>
      <c r="EF18" s="913"/>
      <c r="EG18" s="913"/>
      <c r="EH18" s="913"/>
      <c r="EI18" s="913"/>
      <c r="EJ18" s="913"/>
      <c r="EK18" s="913"/>
      <c r="EL18" s="913"/>
      <c r="EM18" s="913"/>
      <c r="EN18" s="913"/>
      <c r="EO18" s="913"/>
      <c r="EP18" s="913"/>
      <c r="EQ18" s="913"/>
      <c r="ER18" s="913"/>
      <c r="ES18" s="913"/>
      <c r="ET18" s="913"/>
      <c r="EU18" s="913"/>
      <c r="EV18" s="913"/>
      <c r="EW18" s="913"/>
      <c r="EX18" s="913"/>
      <c r="EY18" s="913"/>
      <c r="EZ18" s="913"/>
      <c r="FA18" s="913"/>
      <c r="FB18" s="913"/>
      <c r="FC18" s="913"/>
      <c r="FD18" s="913"/>
      <c r="FE18" s="913"/>
      <c r="FF18" s="913"/>
      <c r="FG18" s="913"/>
      <c r="FH18" s="913"/>
      <c r="FI18" s="913"/>
      <c r="FJ18" s="913"/>
      <c r="FK18" s="913"/>
      <c r="FL18" s="913"/>
      <c r="FM18" s="913"/>
      <c r="FN18" s="913"/>
      <c r="FO18" s="913"/>
      <c r="FP18" s="913"/>
      <c r="FQ18" s="913"/>
      <c r="FR18" s="913"/>
      <c r="FS18" s="913"/>
      <c r="FT18" s="913"/>
      <c r="FU18" s="913"/>
      <c r="FV18" s="913"/>
      <c r="FW18" s="913"/>
      <c r="FX18" s="913"/>
      <c r="FY18" s="913"/>
      <c r="FZ18" s="913"/>
      <c r="GA18" s="913"/>
      <c r="GB18" s="913"/>
      <c r="GC18" s="913"/>
      <c r="GD18" s="913"/>
      <c r="GE18" s="913"/>
      <c r="GF18" s="913"/>
      <c r="GG18" s="913"/>
      <c r="GH18" s="913"/>
      <c r="GI18" s="913"/>
      <c r="GJ18" s="913"/>
      <c r="GK18" s="913"/>
      <c r="GL18" s="913"/>
      <c r="GM18" s="913"/>
      <c r="GN18" s="913"/>
      <c r="GO18" s="913"/>
      <c r="GP18" s="913"/>
      <c r="GQ18" s="913"/>
      <c r="GR18" s="913"/>
      <c r="GS18" s="913"/>
      <c r="GT18" s="913"/>
      <c r="GU18" s="913"/>
      <c r="GV18" s="913"/>
      <c r="GW18" s="913"/>
      <c r="GX18" s="913"/>
      <c r="GY18" s="913"/>
      <c r="GZ18" s="913"/>
      <c r="HA18" s="913"/>
      <c r="HB18" s="913"/>
      <c r="HC18" s="913"/>
      <c r="HD18" s="913"/>
      <c r="HE18" s="913"/>
      <c r="HF18" s="913"/>
      <c r="HG18" s="913"/>
      <c r="HH18" s="913"/>
      <c r="HI18" s="913"/>
      <c r="HJ18" s="913"/>
      <c r="HK18" s="913"/>
      <c r="HL18" s="913"/>
      <c r="HM18" s="913"/>
      <c r="HN18" s="913"/>
      <c r="HO18" s="913"/>
      <c r="HP18" s="913"/>
      <c r="HQ18" s="913"/>
      <c r="HR18" s="913"/>
      <c r="HS18" s="913"/>
      <c r="HT18" s="913"/>
      <c r="HU18" s="913"/>
      <c r="HV18" s="913"/>
      <c r="HW18" s="913"/>
      <c r="HX18" s="913"/>
      <c r="HY18" s="913"/>
      <c r="HZ18" s="913"/>
      <c r="IA18" s="913"/>
      <c r="IB18" s="913"/>
      <c r="IC18" s="913"/>
      <c r="ID18" s="913"/>
      <c r="IE18" s="913"/>
      <c r="IF18" s="913"/>
      <c r="IG18" s="913"/>
      <c r="IH18" s="913"/>
      <c r="II18" s="913"/>
      <c r="IJ18" s="913"/>
      <c r="IK18" s="913"/>
      <c r="IL18" s="913"/>
      <c r="IM18" s="913"/>
      <c r="IN18" s="913"/>
      <c r="IO18" s="913"/>
      <c r="IP18" s="913"/>
      <c r="IQ18" s="913"/>
      <c r="IR18" s="913"/>
      <c r="IS18" s="913"/>
      <c r="IT18" s="913"/>
      <c r="IU18" s="913"/>
      <c r="IV18" s="913"/>
    </row>
    <row r="19" spans="1:256" ht="42">
      <c r="A19" s="2005"/>
      <c r="B19" s="2002"/>
      <c r="C19" s="2000"/>
      <c r="D19" s="2009"/>
      <c r="E19" s="976" t="s">
        <v>609</v>
      </c>
      <c r="F19" s="1469">
        <f>169294.42+225.58</f>
        <v>169520</v>
      </c>
      <c r="G19" s="847">
        <v>169294.42</v>
      </c>
      <c r="H19" s="1015">
        <f>G19/F19</f>
        <v>0.9986693015573385</v>
      </c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3"/>
      <c r="X19" s="913"/>
      <c r="Y19" s="913"/>
      <c r="Z19" s="913"/>
      <c r="AA19" s="913"/>
      <c r="AB19" s="913"/>
      <c r="AC19" s="913"/>
      <c r="AD19" s="913"/>
      <c r="AE19" s="913"/>
      <c r="AF19" s="913"/>
      <c r="AG19" s="913"/>
      <c r="AH19" s="913"/>
      <c r="AI19" s="913"/>
      <c r="AJ19" s="913"/>
      <c r="AK19" s="913"/>
      <c r="AL19" s="913"/>
      <c r="AM19" s="913"/>
      <c r="AN19" s="913"/>
      <c r="AO19" s="913"/>
      <c r="AP19" s="913"/>
      <c r="AQ19" s="913"/>
      <c r="AR19" s="913"/>
      <c r="AS19" s="913"/>
      <c r="AT19" s="913"/>
      <c r="AU19" s="913"/>
      <c r="AV19" s="913"/>
      <c r="AW19" s="913"/>
      <c r="AX19" s="913"/>
      <c r="AY19" s="913"/>
      <c r="AZ19" s="913"/>
      <c r="BA19" s="913"/>
      <c r="BB19" s="913"/>
      <c r="BC19" s="913"/>
      <c r="BD19" s="913"/>
      <c r="BE19" s="913"/>
      <c r="BF19" s="913"/>
      <c r="BG19" s="913"/>
      <c r="BH19" s="913"/>
      <c r="BI19" s="913"/>
      <c r="BJ19" s="913"/>
      <c r="BK19" s="913"/>
      <c r="BL19" s="913"/>
      <c r="BM19" s="913"/>
      <c r="BN19" s="913"/>
      <c r="BO19" s="913"/>
      <c r="BP19" s="913"/>
      <c r="BQ19" s="913"/>
      <c r="BR19" s="913"/>
      <c r="BS19" s="913"/>
      <c r="BT19" s="913"/>
      <c r="BU19" s="913"/>
      <c r="BV19" s="913"/>
      <c r="BW19" s="913"/>
      <c r="BX19" s="913"/>
      <c r="BY19" s="913"/>
      <c r="BZ19" s="913"/>
      <c r="CA19" s="913"/>
      <c r="CB19" s="913"/>
      <c r="CC19" s="913"/>
      <c r="CD19" s="913"/>
      <c r="CE19" s="913"/>
      <c r="CF19" s="913"/>
      <c r="CG19" s="913"/>
      <c r="CH19" s="913"/>
      <c r="CI19" s="913"/>
      <c r="CJ19" s="913"/>
      <c r="CK19" s="913"/>
      <c r="CL19" s="913"/>
      <c r="CM19" s="913"/>
      <c r="CN19" s="913"/>
      <c r="CO19" s="913"/>
      <c r="CP19" s="913"/>
      <c r="CQ19" s="913"/>
      <c r="CR19" s="913"/>
      <c r="CS19" s="913"/>
      <c r="CT19" s="913"/>
      <c r="CU19" s="913"/>
      <c r="CV19" s="913"/>
      <c r="CW19" s="913"/>
      <c r="CX19" s="913"/>
      <c r="CY19" s="913"/>
      <c r="CZ19" s="913"/>
      <c r="DA19" s="913"/>
      <c r="DB19" s="913"/>
      <c r="DC19" s="913"/>
      <c r="DD19" s="913"/>
      <c r="DE19" s="913"/>
      <c r="DF19" s="913"/>
      <c r="DG19" s="913"/>
      <c r="DH19" s="913"/>
      <c r="DI19" s="913"/>
      <c r="DJ19" s="913"/>
      <c r="DK19" s="913"/>
      <c r="DL19" s="913"/>
      <c r="DM19" s="913"/>
      <c r="DN19" s="913"/>
      <c r="DO19" s="913"/>
      <c r="DP19" s="913"/>
      <c r="DQ19" s="913"/>
      <c r="DR19" s="913"/>
      <c r="DS19" s="913"/>
      <c r="DT19" s="913"/>
      <c r="DU19" s="913"/>
      <c r="DV19" s="913"/>
      <c r="DW19" s="913"/>
      <c r="DX19" s="913"/>
      <c r="DY19" s="913"/>
      <c r="DZ19" s="913"/>
      <c r="EA19" s="913"/>
      <c r="EB19" s="913"/>
      <c r="EC19" s="913"/>
      <c r="ED19" s="913"/>
      <c r="EE19" s="913"/>
      <c r="EF19" s="913"/>
      <c r="EG19" s="913"/>
      <c r="EH19" s="913"/>
      <c r="EI19" s="913"/>
      <c r="EJ19" s="913"/>
      <c r="EK19" s="913"/>
      <c r="EL19" s="913"/>
      <c r="EM19" s="913"/>
      <c r="EN19" s="913"/>
      <c r="EO19" s="913"/>
      <c r="EP19" s="913"/>
      <c r="EQ19" s="913"/>
      <c r="ER19" s="913"/>
      <c r="ES19" s="913"/>
      <c r="ET19" s="913"/>
      <c r="EU19" s="913"/>
      <c r="EV19" s="913"/>
      <c r="EW19" s="913"/>
      <c r="EX19" s="913"/>
      <c r="EY19" s="913"/>
      <c r="EZ19" s="913"/>
      <c r="FA19" s="913"/>
      <c r="FB19" s="913"/>
      <c r="FC19" s="913"/>
      <c r="FD19" s="913"/>
      <c r="FE19" s="913"/>
      <c r="FF19" s="913"/>
      <c r="FG19" s="913"/>
      <c r="FH19" s="913"/>
      <c r="FI19" s="913"/>
      <c r="FJ19" s="913"/>
      <c r="FK19" s="913"/>
      <c r="FL19" s="913"/>
      <c r="FM19" s="913"/>
      <c r="FN19" s="913"/>
      <c r="FO19" s="913"/>
      <c r="FP19" s="913"/>
      <c r="FQ19" s="913"/>
      <c r="FR19" s="913"/>
      <c r="FS19" s="913"/>
      <c r="FT19" s="913"/>
      <c r="FU19" s="913"/>
      <c r="FV19" s="913"/>
      <c r="FW19" s="913"/>
      <c r="FX19" s="913"/>
      <c r="FY19" s="913"/>
      <c r="FZ19" s="913"/>
      <c r="GA19" s="913"/>
      <c r="GB19" s="913"/>
      <c r="GC19" s="913"/>
      <c r="GD19" s="913"/>
      <c r="GE19" s="913"/>
      <c r="GF19" s="913"/>
      <c r="GG19" s="913"/>
      <c r="GH19" s="913"/>
      <c r="GI19" s="913"/>
      <c r="GJ19" s="913"/>
      <c r="GK19" s="913"/>
      <c r="GL19" s="913"/>
      <c r="GM19" s="913"/>
      <c r="GN19" s="913"/>
      <c r="GO19" s="913"/>
      <c r="GP19" s="913"/>
      <c r="GQ19" s="913"/>
      <c r="GR19" s="913"/>
      <c r="GS19" s="913"/>
      <c r="GT19" s="913"/>
      <c r="GU19" s="913"/>
      <c r="GV19" s="913"/>
      <c r="GW19" s="913"/>
      <c r="GX19" s="913"/>
      <c r="GY19" s="913"/>
      <c r="GZ19" s="913"/>
      <c r="HA19" s="913"/>
      <c r="HB19" s="913"/>
      <c r="HC19" s="913"/>
      <c r="HD19" s="913"/>
      <c r="HE19" s="913"/>
      <c r="HF19" s="913"/>
      <c r="HG19" s="913"/>
      <c r="HH19" s="913"/>
      <c r="HI19" s="913"/>
      <c r="HJ19" s="913"/>
      <c r="HK19" s="913"/>
      <c r="HL19" s="913"/>
      <c r="HM19" s="913"/>
      <c r="HN19" s="913"/>
      <c r="HO19" s="913"/>
      <c r="HP19" s="913"/>
      <c r="HQ19" s="913"/>
      <c r="HR19" s="913"/>
      <c r="HS19" s="913"/>
      <c r="HT19" s="913"/>
      <c r="HU19" s="913"/>
      <c r="HV19" s="913"/>
      <c r="HW19" s="913"/>
      <c r="HX19" s="913"/>
      <c r="HY19" s="913"/>
      <c r="HZ19" s="913"/>
      <c r="IA19" s="913"/>
      <c r="IB19" s="913"/>
      <c r="IC19" s="913"/>
      <c r="ID19" s="913"/>
      <c r="IE19" s="913"/>
      <c r="IF19" s="913"/>
      <c r="IG19" s="913"/>
      <c r="IH19" s="913"/>
      <c r="II19" s="913"/>
      <c r="IJ19" s="913"/>
      <c r="IK19" s="913"/>
      <c r="IL19" s="913"/>
      <c r="IM19" s="913"/>
      <c r="IN19" s="913"/>
      <c r="IO19" s="913"/>
      <c r="IP19" s="913"/>
      <c r="IQ19" s="913"/>
      <c r="IR19" s="913"/>
      <c r="IS19" s="913"/>
      <c r="IT19" s="913"/>
      <c r="IU19" s="913"/>
      <c r="IV19" s="913"/>
    </row>
    <row r="20" spans="1:256" ht="42">
      <c r="A20" s="2005"/>
      <c r="B20" s="2002"/>
      <c r="C20" s="2000"/>
      <c r="D20" s="2009"/>
      <c r="E20" s="976" t="s">
        <v>610</v>
      </c>
      <c r="F20" s="1469">
        <v>165955</v>
      </c>
      <c r="G20" s="847">
        <v>165815</v>
      </c>
      <c r="H20" s="1015">
        <f t="shared" si="0"/>
        <v>0.9991563978186858</v>
      </c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3"/>
      <c r="AG20" s="913"/>
      <c r="AH20" s="913"/>
      <c r="AI20" s="913"/>
      <c r="AJ20" s="913"/>
      <c r="AK20" s="913"/>
      <c r="AL20" s="913"/>
      <c r="AM20" s="913"/>
      <c r="AN20" s="913"/>
      <c r="AO20" s="913"/>
      <c r="AP20" s="913"/>
      <c r="AQ20" s="913"/>
      <c r="AR20" s="913"/>
      <c r="AS20" s="913"/>
      <c r="AT20" s="913"/>
      <c r="AU20" s="913"/>
      <c r="AV20" s="913"/>
      <c r="AW20" s="913"/>
      <c r="AX20" s="913"/>
      <c r="AY20" s="913"/>
      <c r="AZ20" s="913"/>
      <c r="BA20" s="913"/>
      <c r="BB20" s="913"/>
      <c r="BC20" s="913"/>
      <c r="BD20" s="913"/>
      <c r="BE20" s="913"/>
      <c r="BF20" s="913"/>
      <c r="BG20" s="913"/>
      <c r="BH20" s="913"/>
      <c r="BI20" s="913"/>
      <c r="BJ20" s="913"/>
      <c r="BK20" s="913"/>
      <c r="BL20" s="913"/>
      <c r="BM20" s="913"/>
      <c r="BN20" s="913"/>
      <c r="BO20" s="913"/>
      <c r="BP20" s="913"/>
      <c r="BQ20" s="913"/>
      <c r="BR20" s="913"/>
      <c r="BS20" s="913"/>
      <c r="BT20" s="913"/>
      <c r="BU20" s="913"/>
      <c r="BV20" s="913"/>
      <c r="BW20" s="913"/>
      <c r="BX20" s="913"/>
      <c r="BY20" s="913"/>
      <c r="BZ20" s="913"/>
      <c r="CA20" s="913"/>
      <c r="CB20" s="913"/>
      <c r="CC20" s="913"/>
      <c r="CD20" s="913"/>
      <c r="CE20" s="913"/>
      <c r="CF20" s="913"/>
      <c r="CG20" s="913"/>
      <c r="CH20" s="913"/>
      <c r="CI20" s="913"/>
      <c r="CJ20" s="913"/>
      <c r="CK20" s="913"/>
      <c r="CL20" s="913"/>
      <c r="CM20" s="913"/>
      <c r="CN20" s="913"/>
      <c r="CO20" s="913"/>
      <c r="CP20" s="913"/>
      <c r="CQ20" s="913"/>
      <c r="CR20" s="913"/>
      <c r="CS20" s="913"/>
      <c r="CT20" s="913"/>
      <c r="CU20" s="913"/>
      <c r="CV20" s="913"/>
      <c r="CW20" s="913"/>
      <c r="CX20" s="913"/>
      <c r="CY20" s="913"/>
      <c r="CZ20" s="913"/>
      <c r="DA20" s="913"/>
      <c r="DB20" s="913"/>
      <c r="DC20" s="913"/>
      <c r="DD20" s="913"/>
      <c r="DE20" s="913"/>
      <c r="DF20" s="913"/>
      <c r="DG20" s="913"/>
      <c r="DH20" s="913"/>
      <c r="DI20" s="913"/>
      <c r="DJ20" s="913"/>
      <c r="DK20" s="913"/>
      <c r="DL20" s="913"/>
      <c r="DM20" s="913"/>
      <c r="DN20" s="913"/>
      <c r="DO20" s="913"/>
      <c r="DP20" s="913"/>
      <c r="DQ20" s="913"/>
      <c r="DR20" s="913"/>
      <c r="DS20" s="913"/>
      <c r="DT20" s="913"/>
      <c r="DU20" s="913"/>
      <c r="DV20" s="913"/>
      <c r="DW20" s="913"/>
      <c r="DX20" s="913"/>
      <c r="DY20" s="913"/>
      <c r="DZ20" s="913"/>
      <c r="EA20" s="913"/>
      <c r="EB20" s="913"/>
      <c r="EC20" s="913"/>
      <c r="ED20" s="913"/>
      <c r="EE20" s="913"/>
      <c r="EF20" s="913"/>
      <c r="EG20" s="913"/>
      <c r="EH20" s="913"/>
      <c r="EI20" s="913"/>
      <c r="EJ20" s="913"/>
      <c r="EK20" s="913"/>
      <c r="EL20" s="913"/>
      <c r="EM20" s="913"/>
      <c r="EN20" s="913"/>
      <c r="EO20" s="913"/>
      <c r="EP20" s="913"/>
      <c r="EQ20" s="913"/>
      <c r="ER20" s="913"/>
      <c r="ES20" s="913"/>
      <c r="ET20" s="913"/>
      <c r="EU20" s="913"/>
      <c r="EV20" s="913"/>
      <c r="EW20" s="913"/>
      <c r="EX20" s="913"/>
      <c r="EY20" s="913"/>
      <c r="EZ20" s="913"/>
      <c r="FA20" s="913"/>
      <c r="FB20" s="913"/>
      <c r="FC20" s="913"/>
      <c r="FD20" s="913"/>
      <c r="FE20" s="913"/>
      <c r="FF20" s="913"/>
      <c r="FG20" s="913"/>
      <c r="FH20" s="913"/>
      <c r="FI20" s="913"/>
      <c r="FJ20" s="913"/>
      <c r="FK20" s="913"/>
      <c r="FL20" s="913"/>
      <c r="FM20" s="913"/>
      <c r="FN20" s="913"/>
      <c r="FO20" s="913"/>
      <c r="FP20" s="913"/>
      <c r="FQ20" s="913"/>
      <c r="FR20" s="913"/>
      <c r="FS20" s="913"/>
      <c r="FT20" s="913"/>
      <c r="FU20" s="913"/>
      <c r="FV20" s="913"/>
      <c r="FW20" s="913"/>
      <c r="FX20" s="913"/>
      <c r="FY20" s="913"/>
      <c r="FZ20" s="913"/>
      <c r="GA20" s="913"/>
      <c r="GB20" s="913"/>
      <c r="GC20" s="913"/>
      <c r="GD20" s="913"/>
      <c r="GE20" s="913"/>
      <c r="GF20" s="913"/>
      <c r="GG20" s="913"/>
      <c r="GH20" s="913"/>
      <c r="GI20" s="913"/>
      <c r="GJ20" s="913"/>
      <c r="GK20" s="913"/>
      <c r="GL20" s="913"/>
      <c r="GM20" s="913"/>
      <c r="GN20" s="913"/>
      <c r="GO20" s="913"/>
      <c r="GP20" s="913"/>
      <c r="GQ20" s="913"/>
      <c r="GR20" s="913"/>
      <c r="GS20" s="913"/>
      <c r="GT20" s="913"/>
      <c r="GU20" s="913"/>
      <c r="GV20" s="913"/>
      <c r="GW20" s="913"/>
      <c r="GX20" s="913"/>
      <c r="GY20" s="913"/>
      <c r="GZ20" s="913"/>
      <c r="HA20" s="913"/>
      <c r="HB20" s="913"/>
      <c r="HC20" s="913"/>
      <c r="HD20" s="913"/>
      <c r="HE20" s="913"/>
      <c r="HF20" s="913"/>
      <c r="HG20" s="913"/>
      <c r="HH20" s="913"/>
      <c r="HI20" s="913"/>
      <c r="HJ20" s="913"/>
      <c r="HK20" s="913"/>
      <c r="HL20" s="913"/>
      <c r="HM20" s="913"/>
      <c r="HN20" s="913"/>
      <c r="HO20" s="913"/>
      <c r="HP20" s="913"/>
      <c r="HQ20" s="913"/>
      <c r="HR20" s="913"/>
      <c r="HS20" s="913"/>
      <c r="HT20" s="913"/>
      <c r="HU20" s="913"/>
      <c r="HV20" s="913"/>
      <c r="HW20" s="913"/>
      <c r="HX20" s="913"/>
      <c r="HY20" s="913"/>
      <c r="HZ20" s="913"/>
      <c r="IA20" s="913"/>
      <c r="IB20" s="913"/>
      <c r="IC20" s="913"/>
      <c r="ID20" s="913"/>
      <c r="IE20" s="913"/>
      <c r="IF20" s="913"/>
      <c r="IG20" s="913"/>
      <c r="IH20" s="913"/>
      <c r="II20" s="913"/>
      <c r="IJ20" s="913"/>
      <c r="IK20" s="913"/>
      <c r="IL20" s="913"/>
      <c r="IM20" s="913"/>
      <c r="IN20" s="913"/>
      <c r="IO20" s="913"/>
      <c r="IP20" s="913"/>
      <c r="IQ20" s="913"/>
      <c r="IR20" s="913"/>
      <c r="IS20" s="913"/>
      <c r="IT20" s="913"/>
      <c r="IU20" s="913"/>
      <c r="IV20" s="913"/>
    </row>
    <row r="21" spans="1:256" ht="42">
      <c r="A21" s="2005"/>
      <c r="B21" s="2002"/>
      <c r="C21" s="2000"/>
      <c r="D21" s="2009"/>
      <c r="E21" s="976" t="s">
        <v>611</v>
      </c>
      <c r="F21" s="1469">
        <v>43438</v>
      </c>
      <c r="G21" s="847">
        <v>43375.8</v>
      </c>
      <c r="H21" s="1015">
        <f t="shared" si="0"/>
        <v>0.9985680740365579</v>
      </c>
      <c r="I21" s="913"/>
      <c r="J21" s="913"/>
      <c r="K21" s="913"/>
      <c r="L21" s="913"/>
      <c r="M21" s="913"/>
      <c r="N21" s="913"/>
      <c r="O21" s="913"/>
      <c r="P21" s="913"/>
      <c r="Q21" s="913"/>
      <c r="R21" s="913"/>
      <c r="S21" s="913"/>
      <c r="T21" s="913"/>
      <c r="U21" s="913"/>
      <c r="V21" s="913"/>
      <c r="W21" s="913"/>
      <c r="X21" s="913"/>
      <c r="Y21" s="913"/>
      <c r="Z21" s="913"/>
      <c r="AA21" s="913"/>
      <c r="AB21" s="913"/>
      <c r="AC21" s="913"/>
      <c r="AD21" s="913"/>
      <c r="AE21" s="913"/>
      <c r="AF21" s="913"/>
      <c r="AG21" s="913"/>
      <c r="AH21" s="913"/>
      <c r="AI21" s="913"/>
      <c r="AJ21" s="913"/>
      <c r="AK21" s="913"/>
      <c r="AL21" s="913"/>
      <c r="AM21" s="913"/>
      <c r="AN21" s="913"/>
      <c r="AO21" s="913"/>
      <c r="AP21" s="913"/>
      <c r="AQ21" s="913"/>
      <c r="AR21" s="913"/>
      <c r="AS21" s="913"/>
      <c r="AT21" s="913"/>
      <c r="AU21" s="913"/>
      <c r="AV21" s="913"/>
      <c r="AW21" s="913"/>
      <c r="AX21" s="913"/>
      <c r="AY21" s="913"/>
      <c r="AZ21" s="913"/>
      <c r="BA21" s="913"/>
      <c r="BB21" s="913"/>
      <c r="BC21" s="913"/>
      <c r="BD21" s="913"/>
      <c r="BE21" s="913"/>
      <c r="BF21" s="913"/>
      <c r="BG21" s="913"/>
      <c r="BH21" s="913"/>
      <c r="BI21" s="913"/>
      <c r="BJ21" s="913"/>
      <c r="BK21" s="913"/>
      <c r="BL21" s="913"/>
      <c r="BM21" s="913"/>
      <c r="BN21" s="913"/>
      <c r="BO21" s="913"/>
      <c r="BP21" s="913"/>
      <c r="BQ21" s="913"/>
      <c r="BR21" s="913"/>
      <c r="BS21" s="913"/>
      <c r="BT21" s="913"/>
      <c r="BU21" s="913"/>
      <c r="BV21" s="913"/>
      <c r="BW21" s="913"/>
      <c r="BX21" s="913"/>
      <c r="BY21" s="913"/>
      <c r="BZ21" s="913"/>
      <c r="CA21" s="913"/>
      <c r="CB21" s="913"/>
      <c r="CC21" s="913"/>
      <c r="CD21" s="913"/>
      <c r="CE21" s="913"/>
      <c r="CF21" s="913"/>
      <c r="CG21" s="913"/>
      <c r="CH21" s="913"/>
      <c r="CI21" s="913"/>
      <c r="CJ21" s="913"/>
      <c r="CK21" s="913"/>
      <c r="CL21" s="913"/>
      <c r="CM21" s="913"/>
      <c r="CN21" s="913"/>
      <c r="CO21" s="913"/>
      <c r="CP21" s="913"/>
      <c r="CQ21" s="913"/>
      <c r="CR21" s="913"/>
      <c r="CS21" s="913"/>
      <c r="CT21" s="913"/>
      <c r="CU21" s="913"/>
      <c r="CV21" s="913"/>
      <c r="CW21" s="913"/>
      <c r="CX21" s="913"/>
      <c r="CY21" s="913"/>
      <c r="CZ21" s="913"/>
      <c r="DA21" s="913"/>
      <c r="DB21" s="913"/>
      <c r="DC21" s="913"/>
      <c r="DD21" s="913"/>
      <c r="DE21" s="913"/>
      <c r="DF21" s="913"/>
      <c r="DG21" s="913"/>
      <c r="DH21" s="913"/>
      <c r="DI21" s="913"/>
      <c r="DJ21" s="913"/>
      <c r="DK21" s="913"/>
      <c r="DL21" s="913"/>
      <c r="DM21" s="913"/>
      <c r="DN21" s="913"/>
      <c r="DO21" s="913"/>
      <c r="DP21" s="913"/>
      <c r="DQ21" s="913"/>
      <c r="DR21" s="913"/>
      <c r="DS21" s="913"/>
      <c r="DT21" s="913"/>
      <c r="DU21" s="913"/>
      <c r="DV21" s="913"/>
      <c r="DW21" s="913"/>
      <c r="DX21" s="913"/>
      <c r="DY21" s="913"/>
      <c r="DZ21" s="913"/>
      <c r="EA21" s="913"/>
      <c r="EB21" s="913"/>
      <c r="EC21" s="913"/>
      <c r="ED21" s="913"/>
      <c r="EE21" s="913"/>
      <c r="EF21" s="913"/>
      <c r="EG21" s="913"/>
      <c r="EH21" s="913"/>
      <c r="EI21" s="913"/>
      <c r="EJ21" s="913"/>
      <c r="EK21" s="913"/>
      <c r="EL21" s="913"/>
      <c r="EM21" s="913"/>
      <c r="EN21" s="913"/>
      <c r="EO21" s="913"/>
      <c r="EP21" s="913"/>
      <c r="EQ21" s="913"/>
      <c r="ER21" s="913"/>
      <c r="ES21" s="913"/>
      <c r="ET21" s="913"/>
      <c r="EU21" s="913"/>
      <c r="EV21" s="913"/>
      <c r="EW21" s="913"/>
      <c r="EX21" s="913"/>
      <c r="EY21" s="913"/>
      <c r="EZ21" s="913"/>
      <c r="FA21" s="913"/>
      <c r="FB21" s="913"/>
      <c r="FC21" s="913"/>
      <c r="FD21" s="913"/>
      <c r="FE21" s="913"/>
      <c r="FF21" s="913"/>
      <c r="FG21" s="913"/>
      <c r="FH21" s="913"/>
      <c r="FI21" s="913"/>
      <c r="FJ21" s="913"/>
      <c r="FK21" s="913"/>
      <c r="FL21" s="913"/>
      <c r="FM21" s="913"/>
      <c r="FN21" s="913"/>
      <c r="FO21" s="913"/>
      <c r="FP21" s="913"/>
      <c r="FQ21" s="913"/>
      <c r="FR21" s="913"/>
      <c r="FS21" s="913"/>
      <c r="FT21" s="913"/>
      <c r="FU21" s="913"/>
      <c r="FV21" s="913"/>
      <c r="FW21" s="913"/>
      <c r="FX21" s="913"/>
      <c r="FY21" s="913"/>
      <c r="FZ21" s="913"/>
      <c r="GA21" s="913"/>
      <c r="GB21" s="913"/>
      <c r="GC21" s="913"/>
      <c r="GD21" s="913"/>
      <c r="GE21" s="913"/>
      <c r="GF21" s="913"/>
      <c r="GG21" s="913"/>
      <c r="GH21" s="913"/>
      <c r="GI21" s="913"/>
      <c r="GJ21" s="913"/>
      <c r="GK21" s="913"/>
      <c r="GL21" s="913"/>
      <c r="GM21" s="913"/>
      <c r="GN21" s="913"/>
      <c r="GO21" s="913"/>
      <c r="GP21" s="913"/>
      <c r="GQ21" s="913"/>
      <c r="GR21" s="913"/>
      <c r="GS21" s="913"/>
      <c r="GT21" s="913"/>
      <c r="GU21" s="913"/>
      <c r="GV21" s="913"/>
      <c r="GW21" s="913"/>
      <c r="GX21" s="913"/>
      <c r="GY21" s="913"/>
      <c r="GZ21" s="913"/>
      <c r="HA21" s="913"/>
      <c r="HB21" s="913"/>
      <c r="HC21" s="913"/>
      <c r="HD21" s="913"/>
      <c r="HE21" s="913"/>
      <c r="HF21" s="913"/>
      <c r="HG21" s="913"/>
      <c r="HH21" s="913"/>
      <c r="HI21" s="913"/>
      <c r="HJ21" s="913"/>
      <c r="HK21" s="913"/>
      <c r="HL21" s="913"/>
      <c r="HM21" s="913"/>
      <c r="HN21" s="913"/>
      <c r="HO21" s="913"/>
      <c r="HP21" s="913"/>
      <c r="HQ21" s="913"/>
      <c r="HR21" s="913"/>
      <c r="HS21" s="913"/>
      <c r="HT21" s="913"/>
      <c r="HU21" s="913"/>
      <c r="HV21" s="913"/>
      <c r="HW21" s="913"/>
      <c r="HX21" s="913"/>
      <c r="HY21" s="913"/>
      <c r="HZ21" s="913"/>
      <c r="IA21" s="913"/>
      <c r="IB21" s="913"/>
      <c r="IC21" s="913"/>
      <c r="ID21" s="913"/>
      <c r="IE21" s="913"/>
      <c r="IF21" s="913"/>
      <c r="IG21" s="913"/>
      <c r="IH21" s="913"/>
      <c r="II21" s="913"/>
      <c r="IJ21" s="913"/>
      <c r="IK21" s="913"/>
      <c r="IL21" s="913"/>
      <c r="IM21" s="913"/>
      <c r="IN21" s="913"/>
      <c r="IO21" s="913"/>
      <c r="IP21" s="913"/>
      <c r="IQ21" s="913"/>
      <c r="IR21" s="913"/>
      <c r="IS21" s="913"/>
      <c r="IT21" s="913"/>
      <c r="IU21" s="913"/>
      <c r="IV21" s="913"/>
    </row>
    <row r="22" spans="1:256" ht="42">
      <c r="A22" s="2005"/>
      <c r="B22" s="2002"/>
      <c r="C22" s="2000"/>
      <c r="D22" s="2009"/>
      <c r="E22" s="976" t="s">
        <v>612</v>
      </c>
      <c r="F22" s="1469">
        <v>25600</v>
      </c>
      <c r="G22" s="847">
        <v>25476.67</v>
      </c>
      <c r="H22" s="1015">
        <f t="shared" si="0"/>
        <v>0.995182421875</v>
      </c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913"/>
      <c r="Z22" s="913"/>
      <c r="AA22" s="913"/>
      <c r="AB22" s="913"/>
      <c r="AC22" s="913"/>
      <c r="AD22" s="913"/>
      <c r="AE22" s="913"/>
      <c r="AF22" s="913"/>
      <c r="AG22" s="913"/>
      <c r="AH22" s="913"/>
      <c r="AI22" s="913"/>
      <c r="AJ22" s="913"/>
      <c r="AK22" s="913"/>
      <c r="AL22" s="913"/>
      <c r="AM22" s="913"/>
      <c r="AN22" s="913"/>
      <c r="AO22" s="913"/>
      <c r="AP22" s="913"/>
      <c r="AQ22" s="913"/>
      <c r="AR22" s="913"/>
      <c r="AS22" s="913"/>
      <c r="AT22" s="913"/>
      <c r="AU22" s="913"/>
      <c r="AV22" s="913"/>
      <c r="AW22" s="913"/>
      <c r="AX22" s="913"/>
      <c r="AY22" s="913"/>
      <c r="AZ22" s="913"/>
      <c r="BA22" s="913"/>
      <c r="BB22" s="913"/>
      <c r="BC22" s="913"/>
      <c r="BD22" s="913"/>
      <c r="BE22" s="913"/>
      <c r="BF22" s="913"/>
      <c r="BG22" s="913"/>
      <c r="BH22" s="913"/>
      <c r="BI22" s="913"/>
      <c r="BJ22" s="913"/>
      <c r="BK22" s="913"/>
      <c r="BL22" s="913"/>
      <c r="BM22" s="913"/>
      <c r="BN22" s="913"/>
      <c r="BO22" s="913"/>
      <c r="BP22" s="913"/>
      <c r="BQ22" s="913"/>
      <c r="BR22" s="913"/>
      <c r="BS22" s="913"/>
      <c r="BT22" s="913"/>
      <c r="BU22" s="913"/>
      <c r="BV22" s="913"/>
      <c r="BW22" s="913"/>
      <c r="BX22" s="913"/>
      <c r="BY22" s="913"/>
      <c r="BZ22" s="913"/>
      <c r="CA22" s="913"/>
      <c r="CB22" s="913"/>
      <c r="CC22" s="913"/>
      <c r="CD22" s="913"/>
      <c r="CE22" s="913"/>
      <c r="CF22" s="913"/>
      <c r="CG22" s="913"/>
      <c r="CH22" s="913"/>
      <c r="CI22" s="913"/>
      <c r="CJ22" s="913"/>
      <c r="CK22" s="913"/>
      <c r="CL22" s="913"/>
      <c r="CM22" s="913"/>
      <c r="CN22" s="913"/>
      <c r="CO22" s="913"/>
      <c r="CP22" s="913"/>
      <c r="CQ22" s="913"/>
      <c r="CR22" s="913"/>
      <c r="CS22" s="913"/>
      <c r="CT22" s="913"/>
      <c r="CU22" s="913"/>
      <c r="CV22" s="913"/>
      <c r="CW22" s="913"/>
      <c r="CX22" s="913"/>
      <c r="CY22" s="913"/>
      <c r="CZ22" s="913"/>
      <c r="DA22" s="913"/>
      <c r="DB22" s="913"/>
      <c r="DC22" s="913"/>
      <c r="DD22" s="913"/>
      <c r="DE22" s="913"/>
      <c r="DF22" s="913"/>
      <c r="DG22" s="913"/>
      <c r="DH22" s="913"/>
      <c r="DI22" s="913"/>
      <c r="DJ22" s="913"/>
      <c r="DK22" s="913"/>
      <c r="DL22" s="913"/>
      <c r="DM22" s="913"/>
      <c r="DN22" s="913"/>
      <c r="DO22" s="913"/>
      <c r="DP22" s="913"/>
      <c r="DQ22" s="913"/>
      <c r="DR22" s="913"/>
      <c r="DS22" s="913"/>
      <c r="DT22" s="913"/>
      <c r="DU22" s="913"/>
      <c r="DV22" s="913"/>
      <c r="DW22" s="913"/>
      <c r="DX22" s="913"/>
      <c r="DY22" s="913"/>
      <c r="DZ22" s="913"/>
      <c r="EA22" s="913"/>
      <c r="EB22" s="913"/>
      <c r="EC22" s="913"/>
      <c r="ED22" s="913"/>
      <c r="EE22" s="913"/>
      <c r="EF22" s="913"/>
      <c r="EG22" s="913"/>
      <c r="EH22" s="913"/>
      <c r="EI22" s="913"/>
      <c r="EJ22" s="913"/>
      <c r="EK22" s="913"/>
      <c r="EL22" s="913"/>
      <c r="EM22" s="913"/>
      <c r="EN22" s="913"/>
      <c r="EO22" s="913"/>
      <c r="EP22" s="913"/>
      <c r="EQ22" s="913"/>
      <c r="ER22" s="913"/>
      <c r="ES22" s="913"/>
      <c r="ET22" s="913"/>
      <c r="EU22" s="913"/>
      <c r="EV22" s="913"/>
      <c r="EW22" s="913"/>
      <c r="EX22" s="913"/>
      <c r="EY22" s="913"/>
      <c r="EZ22" s="913"/>
      <c r="FA22" s="913"/>
      <c r="FB22" s="913"/>
      <c r="FC22" s="913"/>
      <c r="FD22" s="913"/>
      <c r="FE22" s="913"/>
      <c r="FF22" s="913"/>
      <c r="FG22" s="913"/>
      <c r="FH22" s="913"/>
      <c r="FI22" s="913"/>
      <c r="FJ22" s="913"/>
      <c r="FK22" s="913"/>
      <c r="FL22" s="913"/>
      <c r="FM22" s="913"/>
      <c r="FN22" s="913"/>
      <c r="FO22" s="913"/>
      <c r="FP22" s="913"/>
      <c r="FQ22" s="913"/>
      <c r="FR22" s="913"/>
      <c r="FS22" s="913"/>
      <c r="FT22" s="913"/>
      <c r="FU22" s="913"/>
      <c r="FV22" s="913"/>
      <c r="FW22" s="913"/>
      <c r="FX22" s="913"/>
      <c r="FY22" s="913"/>
      <c r="FZ22" s="913"/>
      <c r="GA22" s="913"/>
      <c r="GB22" s="913"/>
      <c r="GC22" s="913"/>
      <c r="GD22" s="913"/>
      <c r="GE22" s="913"/>
      <c r="GF22" s="913"/>
      <c r="GG22" s="913"/>
      <c r="GH22" s="913"/>
      <c r="GI22" s="913"/>
      <c r="GJ22" s="913"/>
      <c r="GK22" s="913"/>
      <c r="GL22" s="913"/>
      <c r="GM22" s="913"/>
      <c r="GN22" s="913"/>
      <c r="GO22" s="913"/>
      <c r="GP22" s="913"/>
      <c r="GQ22" s="913"/>
      <c r="GR22" s="913"/>
      <c r="GS22" s="913"/>
      <c r="GT22" s="913"/>
      <c r="GU22" s="913"/>
      <c r="GV22" s="913"/>
      <c r="GW22" s="913"/>
      <c r="GX22" s="913"/>
      <c r="GY22" s="913"/>
      <c r="GZ22" s="913"/>
      <c r="HA22" s="913"/>
      <c r="HB22" s="913"/>
      <c r="HC22" s="913"/>
      <c r="HD22" s="913"/>
      <c r="HE22" s="913"/>
      <c r="HF22" s="913"/>
      <c r="HG22" s="913"/>
      <c r="HH22" s="913"/>
      <c r="HI22" s="913"/>
      <c r="HJ22" s="913"/>
      <c r="HK22" s="913"/>
      <c r="HL22" s="913"/>
      <c r="HM22" s="913"/>
      <c r="HN22" s="913"/>
      <c r="HO22" s="913"/>
      <c r="HP22" s="913"/>
      <c r="HQ22" s="913"/>
      <c r="HR22" s="913"/>
      <c r="HS22" s="913"/>
      <c r="HT22" s="913"/>
      <c r="HU22" s="913"/>
      <c r="HV22" s="913"/>
      <c r="HW22" s="913"/>
      <c r="HX22" s="913"/>
      <c r="HY22" s="913"/>
      <c r="HZ22" s="913"/>
      <c r="IA22" s="913"/>
      <c r="IB22" s="913"/>
      <c r="IC22" s="913"/>
      <c r="ID22" s="913"/>
      <c r="IE22" s="913"/>
      <c r="IF22" s="913"/>
      <c r="IG22" s="913"/>
      <c r="IH22" s="913"/>
      <c r="II22" s="913"/>
      <c r="IJ22" s="913"/>
      <c r="IK22" s="913"/>
      <c r="IL22" s="913"/>
      <c r="IM22" s="913"/>
      <c r="IN22" s="913"/>
      <c r="IO22" s="913"/>
      <c r="IP22" s="913"/>
      <c r="IQ22" s="913"/>
      <c r="IR22" s="913"/>
      <c r="IS22" s="913"/>
      <c r="IT22" s="913"/>
      <c r="IU22" s="913"/>
      <c r="IV22" s="913"/>
    </row>
    <row r="23" spans="1:256" ht="42">
      <c r="A23" s="2006"/>
      <c r="B23" s="2007"/>
      <c r="C23" s="2008"/>
      <c r="D23" s="2010"/>
      <c r="E23" s="976" t="s">
        <v>613</v>
      </c>
      <c r="F23" s="1469">
        <v>64716</v>
      </c>
      <c r="G23" s="847">
        <v>64583.5</v>
      </c>
      <c r="H23" s="1015">
        <f t="shared" si="0"/>
        <v>0.9979525928672971</v>
      </c>
      <c r="I23" s="913"/>
      <c r="J23" s="913"/>
      <c r="K23" s="913"/>
      <c r="L23" s="913"/>
      <c r="M23" s="913"/>
      <c r="N23" s="913"/>
      <c r="O23" s="913"/>
      <c r="P23" s="913"/>
      <c r="Q23" s="913"/>
      <c r="R23" s="913"/>
      <c r="S23" s="913"/>
      <c r="T23" s="913"/>
      <c r="U23" s="913"/>
      <c r="V23" s="913"/>
      <c r="W23" s="913"/>
      <c r="X23" s="913"/>
      <c r="Y23" s="913"/>
      <c r="Z23" s="913"/>
      <c r="AA23" s="913"/>
      <c r="AB23" s="913"/>
      <c r="AC23" s="913"/>
      <c r="AD23" s="913"/>
      <c r="AE23" s="913"/>
      <c r="AF23" s="913"/>
      <c r="AG23" s="913"/>
      <c r="AH23" s="913"/>
      <c r="AI23" s="913"/>
      <c r="AJ23" s="913"/>
      <c r="AK23" s="913"/>
      <c r="AL23" s="913"/>
      <c r="AM23" s="913"/>
      <c r="AN23" s="913"/>
      <c r="AO23" s="913"/>
      <c r="AP23" s="913"/>
      <c r="AQ23" s="913"/>
      <c r="AR23" s="913"/>
      <c r="AS23" s="913"/>
      <c r="AT23" s="913"/>
      <c r="AU23" s="913"/>
      <c r="AV23" s="913"/>
      <c r="AW23" s="913"/>
      <c r="AX23" s="913"/>
      <c r="AY23" s="913"/>
      <c r="AZ23" s="913"/>
      <c r="BA23" s="913"/>
      <c r="BB23" s="913"/>
      <c r="BC23" s="913"/>
      <c r="BD23" s="913"/>
      <c r="BE23" s="913"/>
      <c r="BF23" s="913"/>
      <c r="BG23" s="913"/>
      <c r="BH23" s="913"/>
      <c r="BI23" s="913"/>
      <c r="BJ23" s="913"/>
      <c r="BK23" s="913"/>
      <c r="BL23" s="913"/>
      <c r="BM23" s="913"/>
      <c r="BN23" s="913"/>
      <c r="BO23" s="913"/>
      <c r="BP23" s="913"/>
      <c r="BQ23" s="913"/>
      <c r="BR23" s="913"/>
      <c r="BS23" s="913"/>
      <c r="BT23" s="913"/>
      <c r="BU23" s="913"/>
      <c r="BV23" s="913"/>
      <c r="BW23" s="913"/>
      <c r="BX23" s="913"/>
      <c r="BY23" s="913"/>
      <c r="BZ23" s="913"/>
      <c r="CA23" s="913"/>
      <c r="CB23" s="913"/>
      <c r="CC23" s="913"/>
      <c r="CD23" s="913"/>
      <c r="CE23" s="913"/>
      <c r="CF23" s="913"/>
      <c r="CG23" s="913"/>
      <c r="CH23" s="913"/>
      <c r="CI23" s="913"/>
      <c r="CJ23" s="913"/>
      <c r="CK23" s="913"/>
      <c r="CL23" s="913"/>
      <c r="CM23" s="913"/>
      <c r="CN23" s="913"/>
      <c r="CO23" s="913"/>
      <c r="CP23" s="913"/>
      <c r="CQ23" s="913"/>
      <c r="CR23" s="913"/>
      <c r="CS23" s="913"/>
      <c r="CT23" s="913"/>
      <c r="CU23" s="913"/>
      <c r="CV23" s="913"/>
      <c r="CW23" s="913"/>
      <c r="CX23" s="913"/>
      <c r="CY23" s="913"/>
      <c r="CZ23" s="913"/>
      <c r="DA23" s="913"/>
      <c r="DB23" s="913"/>
      <c r="DC23" s="913"/>
      <c r="DD23" s="913"/>
      <c r="DE23" s="913"/>
      <c r="DF23" s="913"/>
      <c r="DG23" s="913"/>
      <c r="DH23" s="913"/>
      <c r="DI23" s="913"/>
      <c r="DJ23" s="913"/>
      <c r="DK23" s="913"/>
      <c r="DL23" s="913"/>
      <c r="DM23" s="913"/>
      <c r="DN23" s="913"/>
      <c r="DO23" s="913"/>
      <c r="DP23" s="913"/>
      <c r="DQ23" s="913"/>
      <c r="DR23" s="913"/>
      <c r="DS23" s="913"/>
      <c r="DT23" s="913"/>
      <c r="DU23" s="913"/>
      <c r="DV23" s="913"/>
      <c r="DW23" s="913"/>
      <c r="DX23" s="913"/>
      <c r="DY23" s="913"/>
      <c r="DZ23" s="913"/>
      <c r="EA23" s="913"/>
      <c r="EB23" s="913"/>
      <c r="EC23" s="913"/>
      <c r="ED23" s="913"/>
      <c r="EE23" s="913"/>
      <c r="EF23" s="913"/>
      <c r="EG23" s="913"/>
      <c r="EH23" s="913"/>
      <c r="EI23" s="913"/>
      <c r="EJ23" s="913"/>
      <c r="EK23" s="913"/>
      <c r="EL23" s="913"/>
      <c r="EM23" s="913"/>
      <c r="EN23" s="913"/>
      <c r="EO23" s="913"/>
      <c r="EP23" s="913"/>
      <c r="EQ23" s="913"/>
      <c r="ER23" s="913"/>
      <c r="ES23" s="913"/>
      <c r="ET23" s="913"/>
      <c r="EU23" s="913"/>
      <c r="EV23" s="913"/>
      <c r="EW23" s="913"/>
      <c r="EX23" s="913"/>
      <c r="EY23" s="913"/>
      <c r="EZ23" s="913"/>
      <c r="FA23" s="913"/>
      <c r="FB23" s="913"/>
      <c r="FC23" s="913"/>
      <c r="FD23" s="913"/>
      <c r="FE23" s="913"/>
      <c r="FF23" s="913"/>
      <c r="FG23" s="913"/>
      <c r="FH23" s="913"/>
      <c r="FI23" s="913"/>
      <c r="FJ23" s="913"/>
      <c r="FK23" s="913"/>
      <c r="FL23" s="913"/>
      <c r="FM23" s="913"/>
      <c r="FN23" s="913"/>
      <c r="FO23" s="913"/>
      <c r="FP23" s="913"/>
      <c r="FQ23" s="913"/>
      <c r="FR23" s="913"/>
      <c r="FS23" s="913"/>
      <c r="FT23" s="913"/>
      <c r="FU23" s="913"/>
      <c r="FV23" s="913"/>
      <c r="FW23" s="913"/>
      <c r="FX23" s="913"/>
      <c r="FY23" s="913"/>
      <c r="FZ23" s="913"/>
      <c r="GA23" s="913"/>
      <c r="GB23" s="913"/>
      <c r="GC23" s="913"/>
      <c r="GD23" s="913"/>
      <c r="GE23" s="913"/>
      <c r="GF23" s="913"/>
      <c r="GG23" s="913"/>
      <c r="GH23" s="913"/>
      <c r="GI23" s="913"/>
      <c r="GJ23" s="913"/>
      <c r="GK23" s="913"/>
      <c r="GL23" s="913"/>
      <c r="GM23" s="913"/>
      <c r="GN23" s="913"/>
      <c r="GO23" s="913"/>
      <c r="GP23" s="913"/>
      <c r="GQ23" s="913"/>
      <c r="GR23" s="913"/>
      <c r="GS23" s="913"/>
      <c r="GT23" s="913"/>
      <c r="GU23" s="913"/>
      <c r="GV23" s="913"/>
      <c r="GW23" s="913"/>
      <c r="GX23" s="913"/>
      <c r="GY23" s="913"/>
      <c r="GZ23" s="913"/>
      <c r="HA23" s="913"/>
      <c r="HB23" s="913"/>
      <c r="HC23" s="913"/>
      <c r="HD23" s="913"/>
      <c r="HE23" s="913"/>
      <c r="HF23" s="913"/>
      <c r="HG23" s="913"/>
      <c r="HH23" s="913"/>
      <c r="HI23" s="913"/>
      <c r="HJ23" s="913"/>
      <c r="HK23" s="913"/>
      <c r="HL23" s="913"/>
      <c r="HM23" s="913"/>
      <c r="HN23" s="913"/>
      <c r="HO23" s="913"/>
      <c r="HP23" s="913"/>
      <c r="HQ23" s="913"/>
      <c r="HR23" s="913"/>
      <c r="HS23" s="913"/>
      <c r="HT23" s="913"/>
      <c r="HU23" s="913"/>
      <c r="HV23" s="913"/>
      <c r="HW23" s="913"/>
      <c r="HX23" s="913"/>
      <c r="HY23" s="913"/>
      <c r="HZ23" s="913"/>
      <c r="IA23" s="913"/>
      <c r="IB23" s="913"/>
      <c r="IC23" s="913"/>
      <c r="ID23" s="913"/>
      <c r="IE23" s="913"/>
      <c r="IF23" s="913"/>
      <c r="IG23" s="913"/>
      <c r="IH23" s="913"/>
      <c r="II23" s="913"/>
      <c r="IJ23" s="913"/>
      <c r="IK23" s="913"/>
      <c r="IL23" s="913"/>
      <c r="IM23" s="913"/>
      <c r="IN23" s="913"/>
      <c r="IO23" s="913"/>
      <c r="IP23" s="913"/>
      <c r="IQ23" s="913"/>
      <c r="IR23" s="913"/>
      <c r="IS23" s="913"/>
      <c r="IT23" s="913"/>
      <c r="IU23" s="913"/>
      <c r="IV23" s="913"/>
    </row>
    <row r="24" spans="1:256" ht="42">
      <c r="A24" s="2005">
        <v>1216030</v>
      </c>
      <c r="B24" s="2002">
        <v>6030</v>
      </c>
      <c r="C24" s="2000" t="s">
        <v>210</v>
      </c>
      <c r="D24" s="2009" t="s">
        <v>107</v>
      </c>
      <c r="E24" s="1003" t="s">
        <v>614</v>
      </c>
      <c r="F24" s="1470">
        <v>33900</v>
      </c>
      <c r="G24" s="847">
        <v>33757.92</v>
      </c>
      <c r="H24" s="1015">
        <f t="shared" si="0"/>
        <v>0.995808849557522</v>
      </c>
      <c r="I24" s="913"/>
      <c r="J24" s="913"/>
      <c r="K24" s="913"/>
      <c r="L24" s="913"/>
      <c r="M24" s="913"/>
      <c r="N24" s="913"/>
      <c r="O24" s="913"/>
      <c r="P24" s="913"/>
      <c r="Q24" s="913"/>
      <c r="R24" s="913"/>
      <c r="S24" s="913"/>
      <c r="T24" s="913"/>
      <c r="U24" s="913"/>
      <c r="V24" s="913"/>
      <c r="W24" s="913"/>
      <c r="X24" s="913"/>
      <c r="Y24" s="913"/>
      <c r="Z24" s="913"/>
      <c r="AA24" s="913"/>
      <c r="AB24" s="913"/>
      <c r="AC24" s="913"/>
      <c r="AD24" s="913"/>
      <c r="AE24" s="913"/>
      <c r="AF24" s="913"/>
      <c r="AG24" s="913"/>
      <c r="AH24" s="913"/>
      <c r="AI24" s="913"/>
      <c r="AJ24" s="913"/>
      <c r="AK24" s="913"/>
      <c r="AL24" s="913"/>
      <c r="AM24" s="913"/>
      <c r="AN24" s="913"/>
      <c r="AO24" s="913"/>
      <c r="AP24" s="913"/>
      <c r="AQ24" s="913"/>
      <c r="AR24" s="913"/>
      <c r="AS24" s="913"/>
      <c r="AT24" s="913"/>
      <c r="AU24" s="913"/>
      <c r="AV24" s="913"/>
      <c r="AW24" s="913"/>
      <c r="AX24" s="913"/>
      <c r="AY24" s="913"/>
      <c r="AZ24" s="913"/>
      <c r="BA24" s="913"/>
      <c r="BB24" s="913"/>
      <c r="BC24" s="913"/>
      <c r="BD24" s="913"/>
      <c r="BE24" s="913"/>
      <c r="BF24" s="913"/>
      <c r="BG24" s="913"/>
      <c r="BH24" s="913"/>
      <c r="BI24" s="913"/>
      <c r="BJ24" s="913"/>
      <c r="BK24" s="913"/>
      <c r="BL24" s="913"/>
      <c r="BM24" s="913"/>
      <c r="BN24" s="913"/>
      <c r="BO24" s="913"/>
      <c r="BP24" s="913"/>
      <c r="BQ24" s="913"/>
      <c r="BR24" s="913"/>
      <c r="BS24" s="913"/>
      <c r="BT24" s="913"/>
      <c r="BU24" s="913"/>
      <c r="BV24" s="913"/>
      <c r="BW24" s="913"/>
      <c r="BX24" s="913"/>
      <c r="BY24" s="913"/>
      <c r="BZ24" s="913"/>
      <c r="CA24" s="913"/>
      <c r="CB24" s="913"/>
      <c r="CC24" s="913"/>
      <c r="CD24" s="913"/>
      <c r="CE24" s="913"/>
      <c r="CF24" s="913"/>
      <c r="CG24" s="913"/>
      <c r="CH24" s="913"/>
      <c r="CI24" s="913"/>
      <c r="CJ24" s="913"/>
      <c r="CK24" s="913"/>
      <c r="CL24" s="913"/>
      <c r="CM24" s="913"/>
      <c r="CN24" s="913"/>
      <c r="CO24" s="913"/>
      <c r="CP24" s="913"/>
      <c r="CQ24" s="913"/>
      <c r="CR24" s="913"/>
      <c r="CS24" s="913"/>
      <c r="CT24" s="913"/>
      <c r="CU24" s="913"/>
      <c r="CV24" s="913"/>
      <c r="CW24" s="913"/>
      <c r="CX24" s="913"/>
      <c r="CY24" s="913"/>
      <c r="CZ24" s="913"/>
      <c r="DA24" s="913"/>
      <c r="DB24" s="913"/>
      <c r="DC24" s="913"/>
      <c r="DD24" s="913"/>
      <c r="DE24" s="913"/>
      <c r="DF24" s="913"/>
      <c r="DG24" s="913"/>
      <c r="DH24" s="913"/>
      <c r="DI24" s="913"/>
      <c r="DJ24" s="913"/>
      <c r="DK24" s="913"/>
      <c r="DL24" s="913"/>
      <c r="DM24" s="913"/>
      <c r="DN24" s="913"/>
      <c r="DO24" s="913"/>
      <c r="DP24" s="913"/>
      <c r="DQ24" s="913"/>
      <c r="DR24" s="913"/>
      <c r="DS24" s="913"/>
      <c r="DT24" s="913"/>
      <c r="DU24" s="913"/>
      <c r="DV24" s="913"/>
      <c r="DW24" s="913"/>
      <c r="DX24" s="913"/>
      <c r="DY24" s="913"/>
      <c r="DZ24" s="913"/>
      <c r="EA24" s="913"/>
      <c r="EB24" s="913"/>
      <c r="EC24" s="913"/>
      <c r="ED24" s="913"/>
      <c r="EE24" s="913"/>
      <c r="EF24" s="913"/>
      <c r="EG24" s="913"/>
      <c r="EH24" s="913"/>
      <c r="EI24" s="913"/>
      <c r="EJ24" s="913"/>
      <c r="EK24" s="913"/>
      <c r="EL24" s="913"/>
      <c r="EM24" s="913"/>
      <c r="EN24" s="913"/>
      <c r="EO24" s="913"/>
      <c r="EP24" s="913"/>
      <c r="EQ24" s="913"/>
      <c r="ER24" s="913"/>
      <c r="ES24" s="913"/>
      <c r="ET24" s="913"/>
      <c r="EU24" s="913"/>
      <c r="EV24" s="913"/>
      <c r="EW24" s="913"/>
      <c r="EX24" s="913"/>
      <c r="EY24" s="913"/>
      <c r="EZ24" s="913"/>
      <c r="FA24" s="913"/>
      <c r="FB24" s="913"/>
      <c r="FC24" s="913"/>
      <c r="FD24" s="913"/>
      <c r="FE24" s="913"/>
      <c r="FF24" s="913"/>
      <c r="FG24" s="913"/>
      <c r="FH24" s="913"/>
      <c r="FI24" s="913"/>
      <c r="FJ24" s="913"/>
      <c r="FK24" s="913"/>
      <c r="FL24" s="913"/>
      <c r="FM24" s="913"/>
      <c r="FN24" s="913"/>
      <c r="FO24" s="913"/>
      <c r="FP24" s="913"/>
      <c r="FQ24" s="913"/>
      <c r="FR24" s="913"/>
      <c r="FS24" s="913"/>
      <c r="FT24" s="913"/>
      <c r="FU24" s="913"/>
      <c r="FV24" s="913"/>
      <c r="FW24" s="913"/>
      <c r="FX24" s="913"/>
      <c r="FY24" s="913"/>
      <c r="FZ24" s="913"/>
      <c r="GA24" s="913"/>
      <c r="GB24" s="913"/>
      <c r="GC24" s="913"/>
      <c r="GD24" s="913"/>
      <c r="GE24" s="913"/>
      <c r="GF24" s="913"/>
      <c r="GG24" s="913"/>
      <c r="GH24" s="913"/>
      <c r="GI24" s="913"/>
      <c r="GJ24" s="913"/>
      <c r="GK24" s="913"/>
      <c r="GL24" s="913"/>
      <c r="GM24" s="913"/>
      <c r="GN24" s="913"/>
      <c r="GO24" s="913"/>
      <c r="GP24" s="913"/>
      <c r="GQ24" s="913"/>
      <c r="GR24" s="913"/>
      <c r="GS24" s="913"/>
      <c r="GT24" s="913"/>
      <c r="GU24" s="913"/>
      <c r="GV24" s="913"/>
      <c r="GW24" s="913"/>
      <c r="GX24" s="913"/>
      <c r="GY24" s="913"/>
      <c r="GZ24" s="913"/>
      <c r="HA24" s="913"/>
      <c r="HB24" s="913"/>
      <c r="HC24" s="913"/>
      <c r="HD24" s="913"/>
      <c r="HE24" s="913"/>
      <c r="HF24" s="913"/>
      <c r="HG24" s="913"/>
      <c r="HH24" s="913"/>
      <c r="HI24" s="913"/>
      <c r="HJ24" s="913"/>
      <c r="HK24" s="913"/>
      <c r="HL24" s="913"/>
      <c r="HM24" s="913"/>
      <c r="HN24" s="913"/>
      <c r="HO24" s="913"/>
      <c r="HP24" s="913"/>
      <c r="HQ24" s="913"/>
      <c r="HR24" s="913"/>
      <c r="HS24" s="913"/>
      <c r="HT24" s="913"/>
      <c r="HU24" s="913"/>
      <c r="HV24" s="913"/>
      <c r="HW24" s="913"/>
      <c r="HX24" s="913"/>
      <c r="HY24" s="913"/>
      <c r="HZ24" s="913"/>
      <c r="IA24" s="913"/>
      <c r="IB24" s="913"/>
      <c r="IC24" s="913"/>
      <c r="ID24" s="913"/>
      <c r="IE24" s="913"/>
      <c r="IF24" s="913"/>
      <c r="IG24" s="913"/>
      <c r="IH24" s="913"/>
      <c r="II24" s="913"/>
      <c r="IJ24" s="913"/>
      <c r="IK24" s="913"/>
      <c r="IL24" s="913"/>
      <c r="IM24" s="913"/>
      <c r="IN24" s="913"/>
      <c r="IO24" s="913"/>
      <c r="IP24" s="913"/>
      <c r="IQ24" s="913"/>
      <c r="IR24" s="913"/>
      <c r="IS24" s="913"/>
      <c r="IT24" s="913"/>
      <c r="IU24" s="913"/>
      <c r="IV24" s="913"/>
    </row>
    <row r="25" spans="1:256" ht="42" customHeight="1">
      <c r="A25" s="2005"/>
      <c r="B25" s="2002"/>
      <c r="C25" s="2000"/>
      <c r="D25" s="2009"/>
      <c r="E25" s="976" t="s">
        <v>615</v>
      </c>
      <c r="F25" s="1469">
        <v>22246</v>
      </c>
      <c r="G25" s="847">
        <v>22059.47</v>
      </c>
      <c r="H25" s="1015">
        <f t="shared" si="0"/>
        <v>0.9916151218196531</v>
      </c>
      <c r="I25" s="913"/>
      <c r="J25" s="913"/>
      <c r="K25" s="913"/>
      <c r="L25" s="913"/>
      <c r="M25" s="913"/>
      <c r="N25" s="913"/>
      <c r="O25" s="913"/>
      <c r="P25" s="913"/>
      <c r="Q25" s="913"/>
      <c r="R25" s="913"/>
      <c r="S25" s="913"/>
      <c r="T25" s="913"/>
      <c r="U25" s="913"/>
      <c r="V25" s="913"/>
      <c r="W25" s="913"/>
      <c r="X25" s="913"/>
      <c r="Y25" s="913"/>
      <c r="Z25" s="913"/>
      <c r="AA25" s="913"/>
      <c r="AB25" s="913"/>
      <c r="AC25" s="913"/>
      <c r="AD25" s="913"/>
      <c r="AE25" s="913"/>
      <c r="AF25" s="913"/>
      <c r="AG25" s="913"/>
      <c r="AH25" s="913"/>
      <c r="AI25" s="913"/>
      <c r="AJ25" s="913"/>
      <c r="AK25" s="913"/>
      <c r="AL25" s="913"/>
      <c r="AM25" s="913"/>
      <c r="AN25" s="913"/>
      <c r="AO25" s="913"/>
      <c r="AP25" s="913"/>
      <c r="AQ25" s="913"/>
      <c r="AR25" s="913"/>
      <c r="AS25" s="913"/>
      <c r="AT25" s="913"/>
      <c r="AU25" s="913"/>
      <c r="AV25" s="913"/>
      <c r="AW25" s="913"/>
      <c r="AX25" s="913"/>
      <c r="AY25" s="913"/>
      <c r="AZ25" s="913"/>
      <c r="BA25" s="913"/>
      <c r="BB25" s="913"/>
      <c r="BC25" s="913"/>
      <c r="BD25" s="913"/>
      <c r="BE25" s="913"/>
      <c r="BF25" s="913"/>
      <c r="BG25" s="913"/>
      <c r="BH25" s="913"/>
      <c r="BI25" s="913"/>
      <c r="BJ25" s="913"/>
      <c r="BK25" s="913"/>
      <c r="BL25" s="913"/>
      <c r="BM25" s="913"/>
      <c r="BN25" s="913"/>
      <c r="BO25" s="913"/>
      <c r="BP25" s="913"/>
      <c r="BQ25" s="913"/>
      <c r="BR25" s="913"/>
      <c r="BS25" s="913"/>
      <c r="BT25" s="913"/>
      <c r="BU25" s="913"/>
      <c r="BV25" s="913"/>
      <c r="BW25" s="913"/>
      <c r="BX25" s="913"/>
      <c r="BY25" s="913"/>
      <c r="BZ25" s="913"/>
      <c r="CA25" s="913"/>
      <c r="CB25" s="913"/>
      <c r="CC25" s="913"/>
      <c r="CD25" s="913"/>
      <c r="CE25" s="913"/>
      <c r="CF25" s="913"/>
      <c r="CG25" s="913"/>
      <c r="CH25" s="913"/>
      <c r="CI25" s="913"/>
      <c r="CJ25" s="913"/>
      <c r="CK25" s="913"/>
      <c r="CL25" s="913"/>
      <c r="CM25" s="913"/>
      <c r="CN25" s="913"/>
      <c r="CO25" s="913"/>
      <c r="CP25" s="913"/>
      <c r="CQ25" s="913"/>
      <c r="CR25" s="913"/>
      <c r="CS25" s="913"/>
      <c r="CT25" s="913"/>
      <c r="CU25" s="913"/>
      <c r="CV25" s="913"/>
      <c r="CW25" s="913"/>
      <c r="CX25" s="913"/>
      <c r="CY25" s="913"/>
      <c r="CZ25" s="913"/>
      <c r="DA25" s="913"/>
      <c r="DB25" s="913"/>
      <c r="DC25" s="913"/>
      <c r="DD25" s="913"/>
      <c r="DE25" s="913"/>
      <c r="DF25" s="913"/>
      <c r="DG25" s="913"/>
      <c r="DH25" s="913"/>
      <c r="DI25" s="913"/>
      <c r="DJ25" s="913"/>
      <c r="DK25" s="913"/>
      <c r="DL25" s="913"/>
      <c r="DM25" s="913"/>
      <c r="DN25" s="913"/>
      <c r="DO25" s="913"/>
      <c r="DP25" s="913"/>
      <c r="DQ25" s="913"/>
      <c r="DR25" s="913"/>
      <c r="DS25" s="913"/>
      <c r="DT25" s="913"/>
      <c r="DU25" s="913"/>
      <c r="DV25" s="913"/>
      <c r="DW25" s="913"/>
      <c r="DX25" s="913"/>
      <c r="DY25" s="913"/>
      <c r="DZ25" s="913"/>
      <c r="EA25" s="913"/>
      <c r="EB25" s="913"/>
      <c r="EC25" s="913"/>
      <c r="ED25" s="913"/>
      <c r="EE25" s="913"/>
      <c r="EF25" s="913"/>
      <c r="EG25" s="913"/>
      <c r="EH25" s="913"/>
      <c r="EI25" s="913"/>
      <c r="EJ25" s="913"/>
      <c r="EK25" s="913"/>
      <c r="EL25" s="913"/>
      <c r="EM25" s="913"/>
      <c r="EN25" s="913"/>
      <c r="EO25" s="913"/>
      <c r="EP25" s="913"/>
      <c r="EQ25" s="913"/>
      <c r="ER25" s="913"/>
      <c r="ES25" s="913"/>
      <c r="ET25" s="913"/>
      <c r="EU25" s="913"/>
      <c r="EV25" s="913"/>
      <c r="EW25" s="913"/>
      <c r="EX25" s="913"/>
      <c r="EY25" s="913"/>
      <c r="EZ25" s="913"/>
      <c r="FA25" s="913"/>
      <c r="FB25" s="913"/>
      <c r="FC25" s="913"/>
      <c r="FD25" s="913"/>
      <c r="FE25" s="913"/>
      <c r="FF25" s="913"/>
      <c r="FG25" s="913"/>
      <c r="FH25" s="913"/>
      <c r="FI25" s="913"/>
      <c r="FJ25" s="913"/>
      <c r="FK25" s="913"/>
      <c r="FL25" s="913"/>
      <c r="FM25" s="913"/>
      <c r="FN25" s="913"/>
      <c r="FO25" s="913"/>
      <c r="FP25" s="913"/>
      <c r="FQ25" s="913"/>
      <c r="FR25" s="913"/>
      <c r="FS25" s="913"/>
      <c r="FT25" s="913"/>
      <c r="FU25" s="913"/>
      <c r="FV25" s="913"/>
      <c r="FW25" s="913"/>
      <c r="FX25" s="913"/>
      <c r="FY25" s="913"/>
      <c r="FZ25" s="913"/>
      <c r="GA25" s="913"/>
      <c r="GB25" s="913"/>
      <c r="GC25" s="913"/>
      <c r="GD25" s="913"/>
      <c r="GE25" s="913"/>
      <c r="GF25" s="913"/>
      <c r="GG25" s="913"/>
      <c r="GH25" s="913"/>
      <c r="GI25" s="913"/>
      <c r="GJ25" s="913"/>
      <c r="GK25" s="913"/>
      <c r="GL25" s="913"/>
      <c r="GM25" s="913"/>
      <c r="GN25" s="913"/>
      <c r="GO25" s="913"/>
      <c r="GP25" s="913"/>
      <c r="GQ25" s="913"/>
      <c r="GR25" s="913"/>
      <c r="GS25" s="913"/>
      <c r="GT25" s="913"/>
      <c r="GU25" s="913"/>
      <c r="GV25" s="913"/>
      <c r="GW25" s="913"/>
      <c r="GX25" s="913"/>
      <c r="GY25" s="913"/>
      <c r="GZ25" s="913"/>
      <c r="HA25" s="913"/>
      <c r="HB25" s="913"/>
      <c r="HC25" s="913"/>
      <c r="HD25" s="913"/>
      <c r="HE25" s="913"/>
      <c r="HF25" s="913"/>
      <c r="HG25" s="913"/>
      <c r="HH25" s="913"/>
      <c r="HI25" s="913"/>
      <c r="HJ25" s="913"/>
      <c r="HK25" s="913"/>
      <c r="HL25" s="913"/>
      <c r="HM25" s="913"/>
      <c r="HN25" s="913"/>
      <c r="HO25" s="913"/>
      <c r="HP25" s="913"/>
      <c r="HQ25" s="913"/>
      <c r="HR25" s="913"/>
      <c r="HS25" s="913"/>
      <c r="HT25" s="913"/>
      <c r="HU25" s="913"/>
      <c r="HV25" s="913"/>
      <c r="HW25" s="913"/>
      <c r="HX25" s="913"/>
      <c r="HY25" s="913"/>
      <c r="HZ25" s="913"/>
      <c r="IA25" s="913"/>
      <c r="IB25" s="913"/>
      <c r="IC25" s="913"/>
      <c r="ID25" s="913"/>
      <c r="IE25" s="913"/>
      <c r="IF25" s="913"/>
      <c r="IG25" s="913"/>
      <c r="IH25" s="913"/>
      <c r="II25" s="913"/>
      <c r="IJ25" s="913"/>
      <c r="IK25" s="913"/>
      <c r="IL25" s="913"/>
      <c r="IM25" s="913"/>
      <c r="IN25" s="913"/>
      <c r="IO25" s="913"/>
      <c r="IP25" s="913"/>
      <c r="IQ25" s="913"/>
      <c r="IR25" s="913"/>
      <c r="IS25" s="913"/>
      <c r="IT25" s="913"/>
      <c r="IU25" s="913"/>
      <c r="IV25" s="913"/>
    </row>
    <row r="26" spans="1:256" ht="42">
      <c r="A26" s="2005"/>
      <c r="B26" s="2002"/>
      <c r="C26" s="2000"/>
      <c r="D26" s="2009"/>
      <c r="E26" s="976" t="s">
        <v>616</v>
      </c>
      <c r="F26" s="1469">
        <v>33900</v>
      </c>
      <c r="G26" s="847">
        <v>33757.92</v>
      </c>
      <c r="H26" s="1015">
        <f t="shared" si="0"/>
        <v>0.995808849557522</v>
      </c>
      <c r="I26" s="913"/>
      <c r="J26" s="913"/>
      <c r="K26" s="913"/>
      <c r="L26" s="913"/>
      <c r="M26" s="913"/>
      <c r="N26" s="913"/>
      <c r="O26" s="913"/>
      <c r="P26" s="913"/>
      <c r="Q26" s="913"/>
      <c r="R26" s="913"/>
      <c r="S26" s="913"/>
      <c r="T26" s="913"/>
      <c r="U26" s="913"/>
      <c r="V26" s="913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3"/>
      <c r="AL26" s="913"/>
      <c r="AM26" s="913"/>
      <c r="AN26" s="913"/>
      <c r="AO26" s="913"/>
      <c r="AP26" s="913"/>
      <c r="AQ26" s="913"/>
      <c r="AR26" s="913"/>
      <c r="AS26" s="913"/>
      <c r="AT26" s="913"/>
      <c r="AU26" s="913"/>
      <c r="AV26" s="913"/>
      <c r="AW26" s="913"/>
      <c r="AX26" s="913"/>
      <c r="AY26" s="913"/>
      <c r="AZ26" s="913"/>
      <c r="BA26" s="913"/>
      <c r="BB26" s="913"/>
      <c r="BC26" s="913"/>
      <c r="BD26" s="913"/>
      <c r="BE26" s="913"/>
      <c r="BF26" s="913"/>
      <c r="BG26" s="913"/>
      <c r="BH26" s="913"/>
      <c r="BI26" s="913"/>
      <c r="BJ26" s="913"/>
      <c r="BK26" s="913"/>
      <c r="BL26" s="913"/>
      <c r="BM26" s="913"/>
      <c r="BN26" s="913"/>
      <c r="BO26" s="913"/>
      <c r="BP26" s="913"/>
      <c r="BQ26" s="913"/>
      <c r="BR26" s="913"/>
      <c r="BS26" s="913"/>
      <c r="BT26" s="913"/>
      <c r="BU26" s="913"/>
      <c r="BV26" s="913"/>
      <c r="BW26" s="913"/>
      <c r="BX26" s="913"/>
      <c r="BY26" s="913"/>
      <c r="BZ26" s="913"/>
      <c r="CA26" s="913"/>
      <c r="CB26" s="913"/>
      <c r="CC26" s="913"/>
      <c r="CD26" s="913"/>
      <c r="CE26" s="913"/>
      <c r="CF26" s="913"/>
      <c r="CG26" s="913"/>
      <c r="CH26" s="913"/>
      <c r="CI26" s="913"/>
      <c r="CJ26" s="913"/>
      <c r="CK26" s="913"/>
      <c r="CL26" s="913"/>
      <c r="CM26" s="913"/>
      <c r="CN26" s="913"/>
      <c r="CO26" s="913"/>
      <c r="CP26" s="913"/>
      <c r="CQ26" s="913"/>
      <c r="CR26" s="913"/>
      <c r="CS26" s="913"/>
      <c r="CT26" s="913"/>
      <c r="CU26" s="913"/>
      <c r="CV26" s="913"/>
      <c r="CW26" s="913"/>
      <c r="CX26" s="913"/>
      <c r="CY26" s="913"/>
      <c r="CZ26" s="913"/>
      <c r="DA26" s="913"/>
      <c r="DB26" s="913"/>
      <c r="DC26" s="913"/>
      <c r="DD26" s="913"/>
      <c r="DE26" s="913"/>
      <c r="DF26" s="913"/>
      <c r="DG26" s="913"/>
      <c r="DH26" s="913"/>
      <c r="DI26" s="913"/>
      <c r="DJ26" s="913"/>
      <c r="DK26" s="913"/>
      <c r="DL26" s="913"/>
      <c r="DM26" s="913"/>
      <c r="DN26" s="913"/>
      <c r="DO26" s="913"/>
      <c r="DP26" s="913"/>
      <c r="DQ26" s="913"/>
      <c r="DR26" s="913"/>
      <c r="DS26" s="913"/>
      <c r="DT26" s="913"/>
      <c r="DU26" s="913"/>
      <c r="DV26" s="913"/>
      <c r="DW26" s="913"/>
      <c r="DX26" s="913"/>
      <c r="DY26" s="913"/>
      <c r="DZ26" s="913"/>
      <c r="EA26" s="913"/>
      <c r="EB26" s="913"/>
      <c r="EC26" s="913"/>
      <c r="ED26" s="913"/>
      <c r="EE26" s="913"/>
      <c r="EF26" s="913"/>
      <c r="EG26" s="913"/>
      <c r="EH26" s="913"/>
      <c r="EI26" s="913"/>
      <c r="EJ26" s="913"/>
      <c r="EK26" s="913"/>
      <c r="EL26" s="913"/>
      <c r="EM26" s="913"/>
      <c r="EN26" s="913"/>
      <c r="EO26" s="913"/>
      <c r="EP26" s="913"/>
      <c r="EQ26" s="913"/>
      <c r="ER26" s="913"/>
      <c r="ES26" s="913"/>
      <c r="ET26" s="913"/>
      <c r="EU26" s="913"/>
      <c r="EV26" s="913"/>
      <c r="EW26" s="913"/>
      <c r="EX26" s="913"/>
      <c r="EY26" s="913"/>
      <c r="EZ26" s="913"/>
      <c r="FA26" s="913"/>
      <c r="FB26" s="913"/>
      <c r="FC26" s="913"/>
      <c r="FD26" s="913"/>
      <c r="FE26" s="913"/>
      <c r="FF26" s="913"/>
      <c r="FG26" s="913"/>
      <c r="FH26" s="913"/>
      <c r="FI26" s="913"/>
      <c r="FJ26" s="913"/>
      <c r="FK26" s="913"/>
      <c r="FL26" s="913"/>
      <c r="FM26" s="913"/>
      <c r="FN26" s="913"/>
      <c r="FO26" s="913"/>
      <c r="FP26" s="913"/>
      <c r="FQ26" s="913"/>
      <c r="FR26" s="913"/>
      <c r="FS26" s="913"/>
      <c r="FT26" s="913"/>
      <c r="FU26" s="913"/>
      <c r="FV26" s="913"/>
      <c r="FW26" s="913"/>
      <c r="FX26" s="913"/>
      <c r="FY26" s="913"/>
      <c r="FZ26" s="913"/>
      <c r="GA26" s="913"/>
      <c r="GB26" s="913"/>
      <c r="GC26" s="913"/>
      <c r="GD26" s="913"/>
      <c r="GE26" s="913"/>
      <c r="GF26" s="913"/>
      <c r="GG26" s="913"/>
      <c r="GH26" s="913"/>
      <c r="GI26" s="913"/>
      <c r="GJ26" s="913"/>
      <c r="GK26" s="913"/>
      <c r="GL26" s="913"/>
      <c r="GM26" s="913"/>
      <c r="GN26" s="913"/>
      <c r="GO26" s="913"/>
      <c r="GP26" s="913"/>
      <c r="GQ26" s="913"/>
      <c r="GR26" s="913"/>
      <c r="GS26" s="913"/>
      <c r="GT26" s="913"/>
      <c r="GU26" s="913"/>
      <c r="GV26" s="913"/>
      <c r="GW26" s="913"/>
      <c r="GX26" s="913"/>
      <c r="GY26" s="913"/>
      <c r="GZ26" s="913"/>
      <c r="HA26" s="913"/>
      <c r="HB26" s="913"/>
      <c r="HC26" s="913"/>
      <c r="HD26" s="913"/>
      <c r="HE26" s="913"/>
      <c r="HF26" s="913"/>
      <c r="HG26" s="913"/>
      <c r="HH26" s="913"/>
      <c r="HI26" s="913"/>
      <c r="HJ26" s="913"/>
      <c r="HK26" s="913"/>
      <c r="HL26" s="913"/>
      <c r="HM26" s="913"/>
      <c r="HN26" s="913"/>
      <c r="HO26" s="913"/>
      <c r="HP26" s="913"/>
      <c r="HQ26" s="913"/>
      <c r="HR26" s="913"/>
      <c r="HS26" s="913"/>
      <c r="HT26" s="913"/>
      <c r="HU26" s="913"/>
      <c r="HV26" s="913"/>
      <c r="HW26" s="913"/>
      <c r="HX26" s="913"/>
      <c r="HY26" s="913"/>
      <c r="HZ26" s="913"/>
      <c r="IA26" s="913"/>
      <c r="IB26" s="913"/>
      <c r="IC26" s="913"/>
      <c r="ID26" s="913"/>
      <c r="IE26" s="913"/>
      <c r="IF26" s="913"/>
      <c r="IG26" s="913"/>
      <c r="IH26" s="913"/>
      <c r="II26" s="913"/>
      <c r="IJ26" s="913"/>
      <c r="IK26" s="913"/>
      <c r="IL26" s="913"/>
      <c r="IM26" s="913"/>
      <c r="IN26" s="913"/>
      <c r="IO26" s="913"/>
      <c r="IP26" s="913"/>
      <c r="IQ26" s="913"/>
      <c r="IR26" s="913"/>
      <c r="IS26" s="913"/>
      <c r="IT26" s="913"/>
      <c r="IU26" s="913"/>
      <c r="IV26" s="913"/>
    </row>
    <row r="27" spans="1:256" ht="42">
      <c r="A27" s="2006"/>
      <c r="B27" s="2007"/>
      <c r="C27" s="2008"/>
      <c r="D27" s="2010"/>
      <c r="E27" s="976" t="s">
        <v>617</v>
      </c>
      <c r="F27" s="1469">
        <v>5957</v>
      </c>
      <c r="G27" s="847">
        <v>5827.77</v>
      </c>
      <c r="H27" s="1015">
        <f t="shared" si="0"/>
        <v>0.978306194393151</v>
      </c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913"/>
      <c r="U27" s="913"/>
      <c r="V27" s="913"/>
      <c r="W27" s="913"/>
      <c r="X27" s="913"/>
      <c r="Y27" s="913"/>
      <c r="Z27" s="913"/>
      <c r="AA27" s="913"/>
      <c r="AB27" s="913"/>
      <c r="AC27" s="913"/>
      <c r="AD27" s="913"/>
      <c r="AE27" s="913"/>
      <c r="AF27" s="913"/>
      <c r="AG27" s="913"/>
      <c r="AH27" s="913"/>
      <c r="AI27" s="913"/>
      <c r="AJ27" s="913"/>
      <c r="AK27" s="913"/>
      <c r="AL27" s="913"/>
      <c r="AM27" s="913"/>
      <c r="AN27" s="913"/>
      <c r="AO27" s="913"/>
      <c r="AP27" s="913"/>
      <c r="AQ27" s="913"/>
      <c r="AR27" s="913"/>
      <c r="AS27" s="913"/>
      <c r="AT27" s="913"/>
      <c r="AU27" s="913"/>
      <c r="AV27" s="913"/>
      <c r="AW27" s="913"/>
      <c r="AX27" s="913"/>
      <c r="AY27" s="913"/>
      <c r="AZ27" s="913"/>
      <c r="BA27" s="913"/>
      <c r="BB27" s="913"/>
      <c r="BC27" s="913"/>
      <c r="BD27" s="913"/>
      <c r="BE27" s="913"/>
      <c r="BF27" s="913"/>
      <c r="BG27" s="913"/>
      <c r="BH27" s="913"/>
      <c r="BI27" s="913"/>
      <c r="BJ27" s="913"/>
      <c r="BK27" s="913"/>
      <c r="BL27" s="913"/>
      <c r="BM27" s="913"/>
      <c r="BN27" s="913"/>
      <c r="BO27" s="913"/>
      <c r="BP27" s="913"/>
      <c r="BQ27" s="913"/>
      <c r="BR27" s="913"/>
      <c r="BS27" s="913"/>
      <c r="BT27" s="913"/>
      <c r="BU27" s="913"/>
      <c r="BV27" s="913"/>
      <c r="BW27" s="913"/>
      <c r="BX27" s="913"/>
      <c r="BY27" s="913"/>
      <c r="BZ27" s="913"/>
      <c r="CA27" s="913"/>
      <c r="CB27" s="913"/>
      <c r="CC27" s="913"/>
      <c r="CD27" s="913"/>
      <c r="CE27" s="913"/>
      <c r="CF27" s="913"/>
      <c r="CG27" s="913"/>
      <c r="CH27" s="913"/>
      <c r="CI27" s="913"/>
      <c r="CJ27" s="913"/>
      <c r="CK27" s="913"/>
      <c r="CL27" s="913"/>
      <c r="CM27" s="913"/>
      <c r="CN27" s="913"/>
      <c r="CO27" s="913"/>
      <c r="CP27" s="913"/>
      <c r="CQ27" s="913"/>
      <c r="CR27" s="913"/>
      <c r="CS27" s="913"/>
      <c r="CT27" s="913"/>
      <c r="CU27" s="913"/>
      <c r="CV27" s="913"/>
      <c r="CW27" s="913"/>
      <c r="CX27" s="913"/>
      <c r="CY27" s="913"/>
      <c r="CZ27" s="913"/>
      <c r="DA27" s="913"/>
      <c r="DB27" s="913"/>
      <c r="DC27" s="913"/>
      <c r="DD27" s="913"/>
      <c r="DE27" s="913"/>
      <c r="DF27" s="913"/>
      <c r="DG27" s="913"/>
      <c r="DH27" s="913"/>
      <c r="DI27" s="913"/>
      <c r="DJ27" s="913"/>
      <c r="DK27" s="913"/>
      <c r="DL27" s="913"/>
      <c r="DM27" s="913"/>
      <c r="DN27" s="913"/>
      <c r="DO27" s="913"/>
      <c r="DP27" s="913"/>
      <c r="DQ27" s="913"/>
      <c r="DR27" s="913"/>
      <c r="DS27" s="913"/>
      <c r="DT27" s="913"/>
      <c r="DU27" s="913"/>
      <c r="DV27" s="913"/>
      <c r="DW27" s="913"/>
      <c r="DX27" s="913"/>
      <c r="DY27" s="913"/>
      <c r="DZ27" s="913"/>
      <c r="EA27" s="913"/>
      <c r="EB27" s="913"/>
      <c r="EC27" s="913"/>
      <c r="ED27" s="913"/>
      <c r="EE27" s="913"/>
      <c r="EF27" s="913"/>
      <c r="EG27" s="913"/>
      <c r="EH27" s="913"/>
      <c r="EI27" s="913"/>
      <c r="EJ27" s="913"/>
      <c r="EK27" s="913"/>
      <c r="EL27" s="913"/>
      <c r="EM27" s="913"/>
      <c r="EN27" s="913"/>
      <c r="EO27" s="913"/>
      <c r="EP27" s="913"/>
      <c r="EQ27" s="913"/>
      <c r="ER27" s="913"/>
      <c r="ES27" s="913"/>
      <c r="ET27" s="913"/>
      <c r="EU27" s="913"/>
      <c r="EV27" s="913"/>
      <c r="EW27" s="913"/>
      <c r="EX27" s="913"/>
      <c r="EY27" s="913"/>
      <c r="EZ27" s="913"/>
      <c r="FA27" s="913"/>
      <c r="FB27" s="913"/>
      <c r="FC27" s="913"/>
      <c r="FD27" s="913"/>
      <c r="FE27" s="913"/>
      <c r="FF27" s="913"/>
      <c r="FG27" s="913"/>
      <c r="FH27" s="913"/>
      <c r="FI27" s="913"/>
      <c r="FJ27" s="913"/>
      <c r="FK27" s="913"/>
      <c r="FL27" s="913"/>
      <c r="FM27" s="913"/>
      <c r="FN27" s="913"/>
      <c r="FO27" s="913"/>
      <c r="FP27" s="913"/>
      <c r="FQ27" s="913"/>
      <c r="FR27" s="913"/>
      <c r="FS27" s="913"/>
      <c r="FT27" s="913"/>
      <c r="FU27" s="913"/>
      <c r="FV27" s="913"/>
      <c r="FW27" s="913"/>
      <c r="FX27" s="913"/>
      <c r="FY27" s="913"/>
      <c r="FZ27" s="913"/>
      <c r="GA27" s="913"/>
      <c r="GB27" s="913"/>
      <c r="GC27" s="913"/>
      <c r="GD27" s="913"/>
      <c r="GE27" s="913"/>
      <c r="GF27" s="913"/>
      <c r="GG27" s="913"/>
      <c r="GH27" s="913"/>
      <c r="GI27" s="913"/>
      <c r="GJ27" s="913"/>
      <c r="GK27" s="913"/>
      <c r="GL27" s="913"/>
      <c r="GM27" s="913"/>
      <c r="GN27" s="913"/>
      <c r="GO27" s="913"/>
      <c r="GP27" s="913"/>
      <c r="GQ27" s="913"/>
      <c r="GR27" s="913"/>
      <c r="GS27" s="913"/>
      <c r="GT27" s="913"/>
      <c r="GU27" s="913"/>
      <c r="GV27" s="913"/>
      <c r="GW27" s="913"/>
      <c r="GX27" s="913"/>
      <c r="GY27" s="913"/>
      <c r="GZ27" s="913"/>
      <c r="HA27" s="913"/>
      <c r="HB27" s="913"/>
      <c r="HC27" s="913"/>
      <c r="HD27" s="913"/>
      <c r="HE27" s="913"/>
      <c r="HF27" s="913"/>
      <c r="HG27" s="913"/>
      <c r="HH27" s="913"/>
      <c r="HI27" s="913"/>
      <c r="HJ27" s="913"/>
      <c r="HK27" s="913"/>
      <c r="HL27" s="913"/>
      <c r="HM27" s="913"/>
      <c r="HN27" s="913"/>
      <c r="HO27" s="913"/>
      <c r="HP27" s="913"/>
      <c r="HQ27" s="913"/>
      <c r="HR27" s="913"/>
      <c r="HS27" s="913"/>
      <c r="HT27" s="913"/>
      <c r="HU27" s="913"/>
      <c r="HV27" s="913"/>
      <c r="HW27" s="913"/>
      <c r="HX27" s="913"/>
      <c r="HY27" s="913"/>
      <c r="HZ27" s="913"/>
      <c r="IA27" s="913"/>
      <c r="IB27" s="913"/>
      <c r="IC27" s="913"/>
      <c r="ID27" s="913"/>
      <c r="IE27" s="913"/>
      <c r="IF27" s="913"/>
      <c r="IG27" s="913"/>
      <c r="IH27" s="913"/>
      <c r="II27" s="913"/>
      <c r="IJ27" s="913"/>
      <c r="IK27" s="913"/>
      <c r="IL27" s="913"/>
      <c r="IM27" s="913"/>
      <c r="IN27" s="913"/>
      <c r="IO27" s="913"/>
      <c r="IP27" s="913"/>
      <c r="IQ27" s="913"/>
      <c r="IR27" s="913"/>
      <c r="IS27" s="913"/>
      <c r="IT27" s="913"/>
      <c r="IU27" s="913"/>
      <c r="IV27" s="913"/>
    </row>
    <row r="28" spans="1:256" ht="42" customHeight="1">
      <c r="A28" s="2011" t="s">
        <v>300</v>
      </c>
      <c r="B28" s="2001">
        <v>7461</v>
      </c>
      <c r="C28" s="1999" t="s">
        <v>211</v>
      </c>
      <c r="D28" s="1872" t="s">
        <v>284</v>
      </c>
      <c r="E28" s="976" t="s">
        <v>618</v>
      </c>
      <c r="F28" s="1471">
        <v>196456.08</v>
      </c>
      <c r="G28" s="1472">
        <v>196275.99</v>
      </c>
      <c r="H28" s="1015">
        <f t="shared" si="0"/>
        <v>0.9990833065589011</v>
      </c>
      <c r="I28" s="909"/>
      <c r="J28" s="909"/>
      <c r="K28" s="909"/>
      <c r="L28" s="909"/>
      <c r="M28" s="909"/>
      <c r="N28" s="909"/>
      <c r="O28" s="909"/>
      <c r="P28" s="909"/>
      <c r="Q28" s="909"/>
      <c r="R28" s="909"/>
      <c r="S28" s="909"/>
      <c r="T28" s="909"/>
      <c r="U28" s="909"/>
      <c r="V28" s="909"/>
      <c r="W28" s="909"/>
      <c r="X28" s="909"/>
      <c r="Y28" s="909"/>
      <c r="Z28" s="909"/>
      <c r="AA28" s="909"/>
      <c r="AB28" s="909"/>
      <c r="AC28" s="909"/>
      <c r="AD28" s="909"/>
      <c r="AE28" s="909"/>
      <c r="AF28" s="909"/>
      <c r="AG28" s="909"/>
      <c r="AH28" s="909"/>
      <c r="AI28" s="909"/>
      <c r="AJ28" s="909"/>
      <c r="AK28" s="909"/>
      <c r="AL28" s="909"/>
      <c r="AM28" s="909"/>
      <c r="AN28" s="909"/>
      <c r="AO28" s="909"/>
      <c r="AP28" s="909"/>
      <c r="AQ28" s="909"/>
      <c r="AR28" s="909"/>
      <c r="AS28" s="909"/>
      <c r="AT28" s="909"/>
      <c r="AU28" s="909"/>
      <c r="AV28" s="909"/>
      <c r="AW28" s="909"/>
      <c r="AX28" s="909"/>
      <c r="AY28" s="909"/>
      <c r="AZ28" s="909"/>
      <c r="BA28" s="909"/>
      <c r="BB28" s="909"/>
      <c r="BC28" s="909"/>
      <c r="BD28" s="909"/>
      <c r="BE28" s="909"/>
      <c r="BF28" s="909"/>
      <c r="BG28" s="909"/>
      <c r="BH28" s="909"/>
      <c r="BI28" s="909"/>
      <c r="BJ28" s="909"/>
      <c r="BK28" s="909"/>
      <c r="BL28" s="909"/>
      <c r="BM28" s="909"/>
      <c r="BN28" s="909"/>
      <c r="BO28" s="909"/>
      <c r="BP28" s="909"/>
      <c r="BQ28" s="909"/>
      <c r="BR28" s="909"/>
      <c r="BS28" s="909"/>
      <c r="BT28" s="909"/>
      <c r="BU28" s="909"/>
      <c r="BV28" s="909"/>
      <c r="BW28" s="909"/>
      <c r="BX28" s="909"/>
      <c r="BY28" s="909"/>
      <c r="BZ28" s="909"/>
      <c r="CA28" s="909"/>
      <c r="CB28" s="909"/>
      <c r="CC28" s="909"/>
      <c r="CD28" s="909"/>
      <c r="CE28" s="909"/>
      <c r="CF28" s="909"/>
      <c r="CG28" s="909"/>
      <c r="CH28" s="909"/>
      <c r="CI28" s="909"/>
      <c r="CJ28" s="909"/>
      <c r="CK28" s="909"/>
      <c r="CL28" s="909"/>
      <c r="CM28" s="909"/>
      <c r="CN28" s="909"/>
      <c r="CO28" s="909"/>
      <c r="CP28" s="909"/>
      <c r="CQ28" s="909"/>
      <c r="CR28" s="909"/>
      <c r="CS28" s="909"/>
      <c r="CT28" s="909"/>
      <c r="CU28" s="909"/>
      <c r="CV28" s="909"/>
      <c r="CW28" s="909"/>
      <c r="CX28" s="909"/>
      <c r="CY28" s="909"/>
      <c r="CZ28" s="909"/>
      <c r="DA28" s="909"/>
      <c r="DB28" s="909"/>
      <c r="DC28" s="909"/>
      <c r="DD28" s="909"/>
      <c r="DE28" s="909"/>
      <c r="DF28" s="909"/>
      <c r="DG28" s="909"/>
      <c r="DH28" s="909"/>
      <c r="DI28" s="909"/>
      <c r="DJ28" s="909"/>
      <c r="DK28" s="909"/>
      <c r="DL28" s="909"/>
      <c r="DM28" s="909"/>
      <c r="DN28" s="909"/>
      <c r="DO28" s="909"/>
      <c r="DP28" s="909"/>
      <c r="DQ28" s="909"/>
      <c r="DR28" s="909"/>
      <c r="DS28" s="909"/>
      <c r="DT28" s="909"/>
      <c r="DU28" s="909"/>
      <c r="DV28" s="909"/>
      <c r="DW28" s="909"/>
      <c r="DX28" s="909"/>
      <c r="DY28" s="909"/>
      <c r="DZ28" s="909"/>
      <c r="EA28" s="909"/>
      <c r="EB28" s="909"/>
      <c r="EC28" s="909"/>
      <c r="ED28" s="909"/>
      <c r="EE28" s="909"/>
      <c r="EF28" s="909"/>
      <c r="EG28" s="909"/>
      <c r="EH28" s="909"/>
      <c r="EI28" s="909"/>
      <c r="EJ28" s="909"/>
      <c r="EK28" s="909"/>
      <c r="EL28" s="909"/>
      <c r="EM28" s="909"/>
      <c r="EN28" s="909"/>
      <c r="EO28" s="909"/>
      <c r="EP28" s="909"/>
      <c r="EQ28" s="909"/>
      <c r="ER28" s="909"/>
      <c r="ES28" s="909"/>
      <c r="ET28" s="909"/>
      <c r="EU28" s="909"/>
      <c r="EV28" s="909"/>
      <c r="EW28" s="909"/>
      <c r="EX28" s="909"/>
      <c r="EY28" s="909"/>
      <c r="EZ28" s="909"/>
      <c r="FA28" s="909"/>
      <c r="FB28" s="909"/>
      <c r="FC28" s="909"/>
      <c r="FD28" s="909"/>
      <c r="FE28" s="909"/>
      <c r="FF28" s="909"/>
      <c r="FG28" s="909"/>
      <c r="FH28" s="909"/>
      <c r="FI28" s="909"/>
      <c r="FJ28" s="909"/>
      <c r="FK28" s="909"/>
      <c r="FL28" s="909"/>
      <c r="FM28" s="909"/>
      <c r="FN28" s="909"/>
      <c r="FO28" s="909"/>
      <c r="FP28" s="909"/>
      <c r="FQ28" s="909"/>
      <c r="FR28" s="909"/>
      <c r="FS28" s="909"/>
      <c r="FT28" s="909"/>
      <c r="FU28" s="909"/>
      <c r="FV28" s="909"/>
      <c r="FW28" s="909"/>
      <c r="FX28" s="909"/>
      <c r="FY28" s="909"/>
      <c r="FZ28" s="909"/>
      <c r="GA28" s="909"/>
      <c r="GB28" s="909"/>
      <c r="GC28" s="909"/>
      <c r="GD28" s="909"/>
      <c r="GE28" s="909"/>
      <c r="GF28" s="909"/>
      <c r="GG28" s="909"/>
      <c r="GH28" s="909"/>
      <c r="GI28" s="909"/>
      <c r="GJ28" s="909"/>
      <c r="GK28" s="909"/>
      <c r="GL28" s="909"/>
      <c r="GM28" s="909"/>
      <c r="GN28" s="909"/>
      <c r="GO28" s="909"/>
      <c r="GP28" s="909"/>
      <c r="GQ28" s="909"/>
      <c r="GR28" s="909"/>
      <c r="GS28" s="909"/>
      <c r="GT28" s="909"/>
      <c r="GU28" s="909"/>
      <c r="GV28" s="909"/>
      <c r="GW28" s="909"/>
      <c r="GX28" s="909"/>
      <c r="GY28" s="909"/>
      <c r="GZ28" s="909"/>
      <c r="HA28" s="909"/>
      <c r="HB28" s="909"/>
      <c r="HC28" s="909"/>
      <c r="HD28" s="909"/>
      <c r="HE28" s="909"/>
      <c r="HF28" s="909"/>
      <c r="HG28" s="909"/>
      <c r="HH28" s="909"/>
      <c r="HI28" s="909"/>
      <c r="HJ28" s="909"/>
      <c r="HK28" s="909"/>
      <c r="HL28" s="909"/>
      <c r="HM28" s="909"/>
      <c r="HN28" s="909"/>
      <c r="HO28" s="909"/>
      <c r="HP28" s="909"/>
      <c r="HQ28" s="909"/>
      <c r="HR28" s="909"/>
      <c r="HS28" s="909"/>
      <c r="HT28" s="909"/>
      <c r="HU28" s="909"/>
      <c r="HV28" s="909"/>
      <c r="HW28" s="909"/>
      <c r="HX28" s="909"/>
      <c r="HY28" s="909"/>
      <c r="HZ28" s="909"/>
      <c r="IA28" s="909"/>
      <c r="IB28" s="909"/>
      <c r="IC28" s="909"/>
      <c r="ID28" s="909"/>
      <c r="IE28" s="909"/>
      <c r="IF28" s="909"/>
      <c r="IG28" s="909"/>
      <c r="IH28" s="909"/>
      <c r="II28" s="909"/>
      <c r="IJ28" s="909"/>
      <c r="IK28" s="909"/>
      <c r="IL28" s="909"/>
      <c r="IM28" s="909"/>
      <c r="IN28" s="909"/>
      <c r="IO28" s="909"/>
      <c r="IP28" s="909"/>
      <c r="IQ28" s="909"/>
      <c r="IR28" s="909"/>
      <c r="IS28" s="909"/>
      <c r="IT28" s="909"/>
      <c r="IU28" s="909"/>
      <c r="IV28" s="909"/>
    </row>
    <row r="29" spans="1:256" ht="42">
      <c r="A29" s="2012"/>
      <c r="B29" s="2002"/>
      <c r="C29" s="2000"/>
      <c r="D29" s="1998"/>
      <c r="E29" s="976" t="s">
        <v>629</v>
      </c>
      <c r="F29" s="1471">
        <v>3654.44</v>
      </c>
      <c r="G29" s="1472">
        <v>3639.14</v>
      </c>
      <c r="H29" s="1015">
        <f t="shared" si="0"/>
        <v>0.995813312025919</v>
      </c>
      <c r="I29" s="909"/>
      <c r="J29" s="909"/>
      <c r="K29" s="909"/>
      <c r="L29" s="909"/>
      <c r="M29" s="909"/>
      <c r="N29" s="909"/>
      <c r="O29" s="909"/>
      <c r="P29" s="909"/>
      <c r="Q29" s="909"/>
      <c r="R29" s="909"/>
      <c r="S29" s="909"/>
      <c r="T29" s="909"/>
      <c r="U29" s="909"/>
      <c r="V29" s="909"/>
      <c r="W29" s="909"/>
      <c r="X29" s="909"/>
      <c r="Y29" s="909"/>
      <c r="Z29" s="909"/>
      <c r="AA29" s="909"/>
      <c r="AB29" s="909"/>
      <c r="AC29" s="909"/>
      <c r="AD29" s="909"/>
      <c r="AE29" s="909"/>
      <c r="AF29" s="909"/>
      <c r="AG29" s="909"/>
      <c r="AH29" s="909"/>
      <c r="AI29" s="909"/>
      <c r="AJ29" s="909"/>
      <c r="AK29" s="909"/>
      <c r="AL29" s="909"/>
      <c r="AM29" s="909"/>
      <c r="AN29" s="909"/>
      <c r="AO29" s="909"/>
      <c r="AP29" s="909"/>
      <c r="AQ29" s="909"/>
      <c r="AR29" s="909"/>
      <c r="AS29" s="909"/>
      <c r="AT29" s="909"/>
      <c r="AU29" s="909"/>
      <c r="AV29" s="909"/>
      <c r="AW29" s="909"/>
      <c r="AX29" s="909"/>
      <c r="AY29" s="909"/>
      <c r="AZ29" s="909"/>
      <c r="BA29" s="909"/>
      <c r="BB29" s="909"/>
      <c r="BC29" s="909"/>
      <c r="BD29" s="909"/>
      <c r="BE29" s="909"/>
      <c r="BF29" s="909"/>
      <c r="BG29" s="909"/>
      <c r="BH29" s="909"/>
      <c r="BI29" s="909"/>
      <c r="BJ29" s="909"/>
      <c r="BK29" s="909"/>
      <c r="BL29" s="909"/>
      <c r="BM29" s="909"/>
      <c r="BN29" s="909"/>
      <c r="BO29" s="909"/>
      <c r="BP29" s="909"/>
      <c r="BQ29" s="909"/>
      <c r="BR29" s="909"/>
      <c r="BS29" s="909"/>
      <c r="BT29" s="909"/>
      <c r="BU29" s="909"/>
      <c r="BV29" s="909"/>
      <c r="BW29" s="909"/>
      <c r="BX29" s="909"/>
      <c r="BY29" s="909"/>
      <c r="BZ29" s="909"/>
      <c r="CA29" s="909"/>
      <c r="CB29" s="909"/>
      <c r="CC29" s="909"/>
      <c r="CD29" s="909"/>
      <c r="CE29" s="909"/>
      <c r="CF29" s="909"/>
      <c r="CG29" s="909"/>
      <c r="CH29" s="909"/>
      <c r="CI29" s="909"/>
      <c r="CJ29" s="909"/>
      <c r="CK29" s="909"/>
      <c r="CL29" s="909"/>
      <c r="CM29" s="909"/>
      <c r="CN29" s="909"/>
      <c r="CO29" s="909"/>
      <c r="CP29" s="909"/>
      <c r="CQ29" s="909"/>
      <c r="CR29" s="909"/>
      <c r="CS29" s="909"/>
      <c r="CT29" s="909"/>
      <c r="CU29" s="909"/>
      <c r="CV29" s="909"/>
      <c r="CW29" s="909"/>
      <c r="CX29" s="909"/>
      <c r="CY29" s="909"/>
      <c r="CZ29" s="909"/>
      <c r="DA29" s="909"/>
      <c r="DB29" s="909"/>
      <c r="DC29" s="909"/>
      <c r="DD29" s="909"/>
      <c r="DE29" s="909"/>
      <c r="DF29" s="909"/>
      <c r="DG29" s="909"/>
      <c r="DH29" s="909"/>
      <c r="DI29" s="909"/>
      <c r="DJ29" s="909"/>
      <c r="DK29" s="909"/>
      <c r="DL29" s="909"/>
      <c r="DM29" s="909"/>
      <c r="DN29" s="909"/>
      <c r="DO29" s="909"/>
      <c r="DP29" s="909"/>
      <c r="DQ29" s="909"/>
      <c r="DR29" s="909"/>
      <c r="DS29" s="909"/>
      <c r="DT29" s="909"/>
      <c r="DU29" s="909"/>
      <c r="DV29" s="909"/>
      <c r="DW29" s="909"/>
      <c r="DX29" s="909"/>
      <c r="DY29" s="909"/>
      <c r="DZ29" s="909"/>
      <c r="EA29" s="909"/>
      <c r="EB29" s="909"/>
      <c r="EC29" s="909"/>
      <c r="ED29" s="909"/>
      <c r="EE29" s="909"/>
      <c r="EF29" s="909"/>
      <c r="EG29" s="909"/>
      <c r="EH29" s="909"/>
      <c r="EI29" s="909"/>
      <c r="EJ29" s="909"/>
      <c r="EK29" s="909"/>
      <c r="EL29" s="909"/>
      <c r="EM29" s="909"/>
      <c r="EN29" s="909"/>
      <c r="EO29" s="909"/>
      <c r="EP29" s="909"/>
      <c r="EQ29" s="909"/>
      <c r="ER29" s="909"/>
      <c r="ES29" s="909"/>
      <c r="ET29" s="909"/>
      <c r="EU29" s="909"/>
      <c r="EV29" s="909"/>
      <c r="EW29" s="909"/>
      <c r="EX29" s="909"/>
      <c r="EY29" s="909"/>
      <c r="EZ29" s="909"/>
      <c r="FA29" s="909"/>
      <c r="FB29" s="909"/>
      <c r="FC29" s="909"/>
      <c r="FD29" s="909"/>
      <c r="FE29" s="909"/>
      <c r="FF29" s="909"/>
      <c r="FG29" s="909"/>
      <c r="FH29" s="909"/>
      <c r="FI29" s="909"/>
      <c r="FJ29" s="909"/>
      <c r="FK29" s="909"/>
      <c r="FL29" s="909"/>
      <c r="FM29" s="909"/>
      <c r="FN29" s="909"/>
      <c r="FO29" s="909"/>
      <c r="FP29" s="909"/>
      <c r="FQ29" s="909"/>
      <c r="FR29" s="909"/>
      <c r="FS29" s="909"/>
      <c r="FT29" s="909"/>
      <c r="FU29" s="909"/>
      <c r="FV29" s="909"/>
      <c r="FW29" s="909"/>
      <c r="FX29" s="909"/>
      <c r="FY29" s="909"/>
      <c r="FZ29" s="909"/>
      <c r="GA29" s="909"/>
      <c r="GB29" s="909"/>
      <c r="GC29" s="909"/>
      <c r="GD29" s="909"/>
      <c r="GE29" s="909"/>
      <c r="GF29" s="909"/>
      <c r="GG29" s="909"/>
      <c r="GH29" s="909"/>
      <c r="GI29" s="909"/>
      <c r="GJ29" s="909"/>
      <c r="GK29" s="909"/>
      <c r="GL29" s="909"/>
      <c r="GM29" s="909"/>
      <c r="GN29" s="909"/>
      <c r="GO29" s="909"/>
      <c r="GP29" s="909"/>
      <c r="GQ29" s="909"/>
      <c r="GR29" s="909"/>
      <c r="GS29" s="909"/>
      <c r="GT29" s="909"/>
      <c r="GU29" s="909"/>
      <c r="GV29" s="909"/>
      <c r="GW29" s="909"/>
      <c r="GX29" s="909"/>
      <c r="GY29" s="909"/>
      <c r="GZ29" s="909"/>
      <c r="HA29" s="909"/>
      <c r="HB29" s="909"/>
      <c r="HC29" s="909"/>
      <c r="HD29" s="909"/>
      <c r="HE29" s="909"/>
      <c r="HF29" s="909"/>
      <c r="HG29" s="909"/>
      <c r="HH29" s="909"/>
      <c r="HI29" s="909"/>
      <c r="HJ29" s="909"/>
      <c r="HK29" s="909"/>
      <c r="HL29" s="909"/>
      <c r="HM29" s="909"/>
      <c r="HN29" s="909"/>
      <c r="HO29" s="909"/>
      <c r="HP29" s="909"/>
      <c r="HQ29" s="909"/>
      <c r="HR29" s="909"/>
      <c r="HS29" s="909"/>
      <c r="HT29" s="909"/>
      <c r="HU29" s="909"/>
      <c r="HV29" s="909"/>
      <c r="HW29" s="909"/>
      <c r="HX29" s="909"/>
      <c r="HY29" s="909"/>
      <c r="HZ29" s="909"/>
      <c r="IA29" s="909"/>
      <c r="IB29" s="909"/>
      <c r="IC29" s="909"/>
      <c r="ID29" s="909"/>
      <c r="IE29" s="909"/>
      <c r="IF29" s="909"/>
      <c r="IG29" s="909"/>
      <c r="IH29" s="909"/>
      <c r="II29" s="909"/>
      <c r="IJ29" s="909"/>
      <c r="IK29" s="909"/>
      <c r="IL29" s="909"/>
      <c r="IM29" s="909"/>
      <c r="IN29" s="909"/>
      <c r="IO29" s="909"/>
      <c r="IP29" s="909"/>
      <c r="IQ29" s="909"/>
      <c r="IR29" s="909"/>
      <c r="IS29" s="909"/>
      <c r="IT29" s="909"/>
      <c r="IU29" s="909"/>
      <c r="IV29" s="909"/>
    </row>
    <row r="30" spans="1:256" ht="63">
      <c r="A30" s="2012"/>
      <c r="B30" s="2002"/>
      <c r="C30" s="2000"/>
      <c r="D30" s="1998"/>
      <c r="E30" s="976" t="s">
        <v>619</v>
      </c>
      <c r="F30" s="1471">
        <v>45428.33</v>
      </c>
      <c r="G30" s="1472">
        <v>45195.64</v>
      </c>
      <c r="H30" s="1015">
        <f t="shared" si="0"/>
        <v>0.9948778658603562</v>
      </c>
      <c r="I30" s="909"/>
      <c r="J30" s="909"/>
      <c r="K30" s="909"/>
      <c r="L30" s="909"/>
      <c r="M30" s="909"/>
      <c r="N30" s="909"/>
      <c r="O30" s="909"/>
      <c r="P30" s="909"/>
      <c r="Q30" s="909"/>
      <c r="R30" s="909"/>
      <c r="S30" s="909"/>
      <c r="T30" s="909"/>
      <c r="U30" s="909"/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09"/>
      <c r="AL30" s="909"/>
      <c r="AM30" s="909"/>
      <c r="AN30" s="909"/>
      <c r="AO30" s="909"/>
      <c r="AP30" s="909"/>
      <c r="AQ30" s="909"/>
      <c r="AR30" s="909"/>
      <c r="AS30" s="909"/>
      <c r="AT30" s="909"/>
      <c r="AU30" s="909"/>
      <c r="AV30" s="909"/>
      <c r="AW30" s="909"/>
      <c r="AX30" s="909"/>
      <c r="AY30" s="909"/>
      <c r="AZ30" s="909"/>
      <c r="BA30" s="909"/>
      <c r="BB30" s="909"/>
      <c r="BC30" s="909"/>
      <c r="BD30" s="909"/>
      <c r="BE30" s="909"/>
      <c r="BF30" s="909"/>
      <c r="BG30" s="909"/>
      <c r="BH30" s="909"/>
      <c r="BI30" s="909"/>
      <c r="BJ30" s="909"/>
      <c r="BK30" s="909"/>
      <c r="BL30" s="909"/>
      <c r="BM30" s="909"/>
      <c r="BN30" s="909"/>
      <c r="BO30" s="909"/>
      <c r="BP30" s="909"/>
      <c r="BQ30" s="909"/>
      <c r="BR30" s="909"/>
      <c r="BS30" s="909"/>
      <c r="BT30" s="909"/>
      <c r="BU30" s="909"/>
      <c r="BV30" s="909"/>
      <c r="BW30" s="909"/>
      <c r="BX30" s="909"/>
      <c r="BY30" s="909"/>
      <c r="BZ30" s="909"/>
      <c r="CA30" s="909"/>
      <c r="CB30" s="909"/>
      <c r="CC30" s="909"/>
      <c r="CD30" s="909"/>
      <c r="CE30" s="909"/>
      <c r="CF30" s="909"/>
      <c r="CG30" s="909"/>
      <c r="CH30" s="909"/>
      <c r="CI30" s="909"/>
      <c r="CJ30" s="909"/>
      <c r="CK30" s="909"/>
      <c r="CL30" s="909"/>
      <c r="CM30" s="909"/>
      <c r="CN30" s="909"/>
      <c r="CO30" s="909"/>
      <c r="CP30" s="909"/>
      <c r="CQ30" s="909"/>
      <c r="CR30" s="909"/>
      <c r="CS30" s="909"/>
      <c r="CT30" s="909"/>
      <c r="CU30" s="909"/>
      <c r="CV30" s="909"/>
      <c r="CW30" s="909"/>
      <c r="CX30" s="909"/>
      <c r="CY30" s="909"/>
      <c r="CZ30" s="909"/>
      <c r="DA30" s="909"/>
      <c r="DB30" s="909"/>
      <c r="DC30" s="909"/>
      <c r="DD30" s="909"/>
      <c r="DE30" s="909"/>
      <c r="DF30" s="909"/>
      <c r="DG30" s="909"/>
      <c r="DH30" s="909"/>
      <c r="DI30" s="909"/>
      <c r="DJ30" s="909"/>
      <c r="DK30" s="909"/>
      <c r="DL30" s="909"/>
      <c r="DM30" s="909"/>
      <c r="DN30" s="909"/>
      <c r="DO30" s="909"/>
      <c r="DP30" s="909"/>
      <c r="DQ30" s="909"/>
      <c r="DR30" s="909"/>
      <c r="DS30" s="909"/>
      <c r="DT30" s="909"/>
      <c r="DU30" s="909"/>
      <c r="DV30" s="909"/>
      <c r="DW30" s="909"/>
      <c r="DX30" s="909"/>
      <c r="DY30" s="909"/>
      <c r="DZ30" s="909"/>
      <c r="EA30" s="909"/>
      <c r="EB30" s="909"/>
      <c r="EC30" s="909"/>
      <c r="ED30" s="909"/>
      <c r="EE30" s="909"/>
      <c r="EF30" s="909"/>
      <c r="EG30" s="909"/>
      <c r="EH30" s="909"/>
      <c r="EI30" s="909"/>
      <c r="EJ30" s="909"/>
      <c r="EK30" s="909"/>
      <c r="EL30" s="909"/>
      <c r="EM30" s="909"/>
      <c r="EN30" s="909"/>
      <c r="EO30" s="909"/>
      <c r="EP30" s="909"/>
      <c r="EQ30" s="909"/>
      <c r="ER30" s="909"/>
      <c r="ES30" s="909"/>
      <c r="ET30" s="909"/>
      <c r="EU30" s="909"/>
      <c r="EV30" s="909"/>
      <c r="EW30" s="909"/>
      <c r="EX30" s="909"/>
      <c r="EY30" s="909"/>
      <c r="EZ30" s="909"/>
      <c r="FA30" s="909"/>
      <c r="FB30" s="909"/>
      <c r="FC30" s="909"/>
      <c r="FD30" s="909"/>
      <c r="FE30" s="909"/>
      <c r="FF30" s="909"/>
      <c r="FG30" s="909"/>
      <c r="FH30" s="909"/>
      <c r="FI30" s="909"/>
      <c r="FJ30" s="909"/>
      <c r="FK30" s="909"/>
      <c r="FL30" s="909"/>
      <c r="FM30" s="909"/>
      <c r="FN30" s="909"/>
      <c r="FO30" s="909"/>
      <c r="FP30" s="909"/>
      <c r="FQ30" s="909"/>
      <c r="FR30" s="909"/>
      <c r="FS30" s="909"/>
      <c r="FT30" s="909"/>
      <c r="FU30" s="909"/>
      <c r="FV30" s="909"/>
      <c r="FW30" s="909"/>
      <c r="FX30" s="909"/>
      <c r="FY30" s="909"/>
      <c r="FZ30" s="909"/>
      <c r="GA30" s="909"/>
      <c r="GB30" s="909"/>
      <c r="GC30" s="909"/>
      <c r="GD30" s="909"/>
      <c r="GE30" s="909"/>
      <c r="GF30" s="909"/>
      <c r="GG30" s="909"/>
      <c r="GH30" s="909"/>
      <c r="GI30" s="909"/>
      <c r="GJ30" s="909"/>
      <c r="GK30" s="909"/>
      <c r="GL30" s="909"/>
      <c r="GM30" s="909"/>
      <c r="GN30" s="909"/>
      <c r="GO30" s="909"/>
      <c r="GP30" s="909"/>
      <c r="GQ30" s="909"/>
      <c r="GR30" s="909"/>
      <c r="GS30" s="909"/>
      <c r="GT30" s="909"/>
      <c r="GU30" s="909"/>
      <c r="GV30" s="909"/>
      <c r="GW30" s="909"/>
      <c r="GX30" s="909"/>
      <c r="GY30" s="909"/>
      <c r="GZ30" s="909"/>
      <c r="HA30" s="909"/>
      <c r="HB30" s="909"/>
      <c r="HC30" s="909"/>
      <c r="HD30" s="909"/>
      <c r="HE30" s="909"/>
      <c r="HF30" s="909"/>
      <c r="HG30" s="909"/>
      <c r="HH30" s="909"/>
      <c r="HI30" s="909"/>
      <c r="HJ30" s="909"/>
      <c r="HK30" s="909"/>
      <c r="HL30" s="909"/>
      <c r="HM30" s="909"/>
      <c r="HN30" s="909"/>
      <c r="HO30" s="909"/>
      <c r="HP30" s="909"/>
      <c r="HQ30" s="909"/>
      <c r="HR30" s="909"/>
      <c r="HS30" s="909"/>
      <c r="HT30" s="909"/>
      <c r="HU30" s="909"/>
      <c r="HV30" s="909"/>
      <c r="HW30" s="909"/>
      <c r="HX30" s="909"/>
      <c r="HY30" s="909"/>
      <c r="HZ30" s="909"/>
      <c r="IA30" s="909"/>
      <c r="IB30" s="909"/>
      <c r="IC30" s="909"/>
      <c r="ID30" s="909"/>
      <c r="IE30" s="909"/>
      <c r="IF30" s="909"/>
      <c r="IG30" s="909"/>
      <c r="IH30" s="909"/>
      <c r="II30" s="909"/>
      <c r="IJ30" s="909"/>
      <c r="IK30" s="909"/>
      <c r="IL30" s="909"/>
      <c r="IM30" s="909"/>
      <c r="IN30" s="909"/>
      <c r="IO30" s="909"/>
      <c r="IP30" s="909"/>
      <c r="IQ30" s="909"/>
      <c r="IR30" s="909"/>
      <c r="IS30" s="909"/>
      <c r="IT30" s="909"/>
      <c r="IU30" s="909"/>
      <c r="IV30" s="909"/>
    </row>
    <row r="31" spans="1:256" ht="42">
      <c r="A31" s="2012"/>
      <c r="B31" s="2002"/>
      <c r="C31" s="2000"/>
      <c r="D31" s="1998"/>
      <c r="E31" s="976" t="s">
        <v>620</v>
      </c>
      <c r="F31" s="1471">
        <v>29956.75</v>
      </c>
      <c r="G31" s="1472">
        <v>29802.61</v>
      </c>
      <c r="H31" s="1015">
        <f t="shared" si="0"/>
        <v>0.9948545820224157</v>
      </c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09"/>
      <c r="V31" s="909"/>
      <c r="W31" s="909"/>
      <c r="X31" s="909"/>
      <c r="Y31" s="909"/>
      <c r="Z31" s="909"/>
      <c r="AA31" s="909"/>
      <c r="AB31" s="909"/>
      <c r="AC31" s="909"/>
      <c r="AD31" s="909"/>
      <c r="AE31" s="909"/>
      <c r="AF31" s="909"/>
      <c r="AG31" s="909"/>
      <c r="AH31" s="909"/>
      <c r="AI31" s="909"/>
      <c r="AJ31" s="909"/>
      <c r="AK31" s="909"/>
      <c r="AL31" s="909"/>
      <c r="AM31" s="909"/>
      <c r="AN31" s="909"/>
      <c r="AO31" s="909"/>
      <c r="AP31" s="909"/>
      <c r="AQ31" s="909"/>
      <c r="AR31" s="909"/>
      <c r="AS31" s="909"/>
      <c r="AT31" s="909"/>
      <c r="AU31" s="909"/>
      <c r="AV31" s="909"/>
      <c r="AW31" s="909"/>
      <c r="AX31" s="909"/>
      <c r="AY31" s="909"/>
      <c r="AZ31" s="909"/>
      <c r="BA31" s="909"/>
      <c r="BB31" s="909"/>
      <c r="BC31" s="909"/>
      <c r="BD31" s="909"/>
      <c r="BE31" s="909"/>
      <c r="BF31" s="909"/>
      <c r="BG31" s="909"/>
      <c r="BH31" s="909"/>
      <c r="BI31" s="909"/>
      <c r="BJ31" s="909"/>
      <c r="BK31" s="909"/>
      <c r="BL31" s="909"/>
      <c r="BM31" s="909"/>
      <c r="BN31" s="909"/>
      <c r="BO31" s="909"/>
      <c r="BP31" s="909"/>
      <c r="BQ31" s="909"/>
      <c r="BR31" s="909"/>
      <c r="BS31" s="909"/>
      <c r="BT31" s="909"/>
      <c r="BU31" s="909"/>
      <c r="BV31" s="909"/>
      <c r="BW31" s="909"/>
      <c r="BX31" s="909"/>
      <c r="BY31" s="909"/>
      <c r="BZ31" s="909"/>
      <c r="CA31" s="909"/>
      <c r="CB31" s="909"/>
      <c r="CC31" s="909"/>
      <c r="CD31" s="909"/>
      <c r="CE31" s="909"/>
      <c r="CF31" s="909"/>
      <c r="CG31" s="909"/>
      <c r="CH31" s="909"/>
      <c r="CI31" s="909"/>
      <c r="CJ31" s="909"/>
      <c r="CK31" s="909"/>
      <c r="CL31" s="909"/>
      <c r="CM31" s="909"/>
      <c r="CN31" s="909"/>
      <c r="CO31" s="909"/>
      <c r="CP31" s="909"/>
      <c r="CQ31" s="909"/>
      <c r="CR31" s="909"/>
      <c r="CS31" s="909"/>
      <c r="CT31" s="909"/>
      <c r="CU31" s="909"/>
      <c r="CV31" s="909"/>
      <c r="CW31" s="909"/>
      <c r="CX31" s="909"/>
      <c r="CY31" s="909"/>
      <c r="CZ31" s="909"/>
      <c r="DA31" s="909"/>
      <c r="DB31" s="909"/>
      <c r="DC31" s="909"/>
      <c r="DD31" s="909"/>
      <c r="DE31" s="909"/>
      <c r="DF31" s="909"/>
      <c r="DG31" s="909"/>
      <c r="DH31" s="909"/>
      <c r="DI31" s="909"/>
      <c r="DJ31" s="909"/>
      <c r="DK31" s="909"/>
      <c r="DL31" s="909"/>
      <c r="DM31" s="909"/>
      <c r="DN31" s="909"/>
      <c r="DO31" s="909"/>
      <c r="DP31" s="909"/>
      <c r="DQ31" s="909"/>
      <c r="DR31" s="909"/>
      <c r="DS31" s="909"/>
      <c r="DT31" s="909"/>
      <c r="DU31" s="909"/>
      <c r="DV31" s="909"/>
      <c r="DW31" s="909"/>
      <c r="DX31" s="909"/>
      <c r="DY31" s="909"/>
      <c r="DZ31" s="909"/>
      <c r="EA31" s="909"/>
      <c r="EB31" s="909"/>
      <c r="EC31" s="909"/>
      <c r="ED31" s="909"/>
      <c r="EE31" s="909"/>
      <c r="EF31" s="909"/>
      <c r="EG31" s="909"/>
      <c r="EH31" s="909"/>
      <c r="EI31" s="909"/>
      <c r="EJ31" s="909"/>
      <c r="EK31" s="909"/>
      <c r="EL31" s="909"/>
      <c r="EM31" s="909"/>
      <c r="EN31" s="909"/>
      <c r="EO31" s="909"/>
      <c r="EP31" s="909"/>
      <c r="EQ31" s="909"/>
      <c r="ER31" s="909"/>
      <c r="ES31" s="909"/>
      <c r="ET31" s="909"/>
      <c r="EU31" s="909"/>
      <c r="EV31" s="909"/>
      <c r="EW31" s="909"/>
      <c r="EX31" s="909"/>
      <c r="EY31" s="909"/>
      <c r="EZ31" s="909"/>
      <c r="FA31" s="909"/>
      <c r="FB31" s="909"/>
      <c r="FC31" s="909"/>
      <c r="FD31" s="909"/>
      <c r="FE31" s="909"/>
      <c r="FF31" s="909"/>
      <c r="FG31" s="909"/>
      <c r="FH31" s="909"/>
      <c r="FI31" s="909"/>
      <c r="FJ31" s="909"/>
      <c r="FK31" s="909"/>
      <c r="FL31" s="909"/>
      <c r="FM31" s="909"/>
      <c r="FN31" s="909"/>
      <c r="FO31" s="909"/>
      <c r="FP31" s="909"/>
      <c r="FQ31" s="909"/>
      <c r="FR31" s="909"/>
      <c r="FS31" s="909"/>
      <c r="FT31" s="909"/>
      <c r="FU31" s="909"/>
      <c r="FV31" s="909"/>
      <c r="FW31" s="909"/>
      <c r="FX31" s="909"/>
      <c r="FY31" s="909"/>
      <c r="FZ31" s="909"/>
      <c r="GA31" s="909"/>
      <c r="GB31" s="909"/>
      <c r="GC31" s="909"/>
      <c r="GD31" s="909"/>
      <c r="GE31" s="909"/>
      <c r="GF31" s="909"/>
      <c r="GG31" s="909"/>
      <c r="GH31" s="909"/>
      <c r="GI31" s="909"/>
      <c r="GJ31" s="909"/>
      <c r="GK31" s="909"/>
      <c r="GL31" s="909"/>
      <c r="GM31" s="909"/>
      <c r="GN31" s="909"/>
      <c r="GO31" s="909"/>
      <c r="GP31" s="909"/>
      <c r="GQ31" s="909"/>
      <c r="GR31" s="909"/>
      <c r="GS31" s="909"/>
      <c r="GT31" s="909"/>
      <c r="GU31" s="909"/>
      <c r="GV31" s="909"/>
      <c r="GW31" s="909"/>
      <c r="GX31" s="909"/>
      <c r="GY31" s="909"/>
      <c r="GZ31" s="909"/>
      <c r="HA31" s="909"/>
      <c r="HB31" s="909"/>
      <c r="HC31" s="909"/>
      <c r="HD31" s="909"/>
      <c r="HE31" s="909"/>
      <c r="HF31" s="909"/>
      <c r="HG31" s="909"/>
      <c r="HH31" s="909"/>
      <c r="HI31" s="909"/>
      <c r="HJ31" s="909"/>
      <c r="HK31" s="909"/>
      <c r="HL31" s="909"/>
      <c r="HM31" s="909"/>
      <c r="HN31" s="909"/>
      <c r="HO31" s="909"/>
      <c r="HP31" s="909"/>
      <c r="HQ31" s="909"/>
      <c r="HR31" s="909"/>
      <c r="HS31" s="909"/>
      <c r="HT31" s="909"/>
      <c r="HU31" s="909"/>
      <c r="HV31" s="909"/>
      <c r="HW31" s="909"/>
      <c r="HX31" s="909"/>
      <c r="HY31" s="909"/>
      <c r="HZ31" s="909"/>
      <c r="IA31" s="909"/>
      <c r="IB31" s="909"/>
      <c r="IC31" s="909"/>
      <c r="ID31" s="909"/>
      <c r="IE31" s="909"/>
      <c r="IF31" s="909"/>
      <c r="IG31" s="909"/>
      <c r="IH31" s="909"/>
      <c r="II31" s="909"/>
      <c r="IJ31" s="909"/>
      <c r="IK31" s="909"/>
      <c r="IL31" s="909"/>
      <c r="IM31" s="909"/>
      <c r="IN31" s="909"/>
      <c r="IO31" s="909"/>
      <c r="IP31" s="909"/>
      <c r="IQ31" s="909"/>
      <c r="IR31" s="909"/>
      <c r="IS31" s="909"/>
      <c r="IT31" s="909"/>
      <c r="IU31" s="909"/>
      <c r="IV31" s="909"/>
    </row>
    <row r="32" spans="1:256" ht="63">
      <c r="A32" s="2012"/>
      <c r="B32" s="2002"/>
      <c r="C32" s="2000"/>
      <c r="D32" s="1998"/>
      <c r="E32" s="976" t="s">
        <v>621</v>
      </c>
      <c r="F32" s="1471">
        <v>143117</v>
      </c>
      <c r="G32" s="1472">
        <v>142950.4</v>
      </c>
      <c r="H32" s="1015">
        <f t="shared" si="0"/>
        <v>0.9988359174661291</v>
      </c>
      <c r="I32" s="909"/>
      <c r="J32" s="909"/>
      <c r="K32" s="909"/>
      <c r="L32" s="909"/>
      <c r="M32" s="909"/>
      <c r="N32" s="909"/>
      <c r="O32" s="909"/>
      <c r="P32" s="909"/>
      <c r="Q32" s="909"/>
      <c r="R32" s="909"/>
      <c r="S32" s="909"/>
      <c r="T32" s="909"/>
      <c r="U32" s="909"/>
      <c r="V32" s="909"/>
      <c r="W32" s="909"/>
      <c r="X32" s="909"/>
      <c r="Y32" s="909"/>
      <c r="Z32" s="909"/>
      <c r="AA32" s="909"/>
      <c r="AB32" s="909"/>
      <c r="AC32" s="909"/>
      <c r="AD32" s="909"/>
      <c r="AE32" s="909"/>
      <c r="AF32" s="909"/>
      <c r="AG32" s="909"/>
      <c r="AH32" s="909"/>
      <c r="AI32" s="909"/>
      <c r="AJ32" s="909"/>
      <c r="AK32" s="909"/>
      <c r="AL32" s="909"/>
      <c r="AM32" s="909"/>
      <c r="AN32" s="909"/>
      <c r="AO32" s="909"/>
      <c r="AP32" s="909"/>
      <c r="AQ32" s="909"/>
      <c r="AR32" s="909"/>
      <c r="AS32" s="909"/>
      <c r="AT32" s="909"/>
      <c r="AU32" s="909"/>
      <c r="AV32" s="909"/>
      <c r="AW32" s="909"/>
      <c r="AX32" s="909"/>
      <c r="AY32" s="909"/>
      <c r="AZ32" s="909"/>
      <c r="BA32" s="909"/>
      <c r="BB32" s="909"/>
      <c r="BC32" s="909"/>
      <c r="BD32" s="909"/>
      <c r="BE32" s="909"/>
      <c r="BF32" s="909"/>
      <c r="BG32" s="909"/>
      <c r="BH32" s="909"/>
      <c r="BI32" s="909"/>
      <c r="BJ32" s="909"/>
      <c r="BK32" s="909"/>
      <c r="BL32" s="909"/>
      <c r="BM32" s="909"/>
      <c r="BN32" s="909"/>
      <c r="BO32" s="909"/>
      <c r="BP32" s="909"/>
      <c r="BQ32" s="909"/>
      <c r="BR32" s="909"/>
      <c r="BS32" s="909"/>
      <c r="BT32" s="909"/>
      <c r="BU32" s="909"/>
      <c r="BV32" s="909"/>
      <c r="BW32" s="909"/>
      <c r="BX32" s="909"/>
      <c r="BY32" s="909"/>
      <c r="BZ32" s="909"/>
      <c r="CA32" s="909"/>
      <c r="CB32" s="909"/>
      <c r="CC32" s="909"/>
      <c r="CD32" s="909"/>
      <c r="CE32" s="909"/>
      <c r="CF32" s="909"/>
      <c r="CG32" s="909"/>
      <c r="CH32" s="909"/>
      <c r="CI32" s="909"/>
      <c r="CJ32" s="909"/>
      <c r="CK32" s="909"/>
      <c r="CL32" s="909"/>
      <c r="CM32" s="909"/>
      <c r="CN32" s="909"/>
      <c r="CO32" s="909"/>
      <c r="CP32" s="909"/>
      <c r="CQ32" s="909"/>
      <c r="CR32" s="909"/>
      <c r="CS32" s="909"/>
      <c r="CT32" s="909"/>
      <c r="CU32" s="909"/>
      <c r="CV32" s="909"/>
      <c r="CW32" s="909"/>
      <c r="CX32" s="909"/>
      <c r="CY32" s="909"/>
      <c r="CZ32" s="909"/>
      <c r="DA32" s="909"/>
      <c r="DB32" s="909"/>
      <c r="DC32" s="909"/>
      <c r="DD32" s="909"/>
      <c r="DE32" s="909"/>
      <c r="DF32" s="909"/>
      <c r="DG32" s="909"/>
      <c r="DH32" s="909"/>
      <c r="DI32" s="909"/>
      <c r="DJ32" s="909"/>
      <c r="DK32" s="909"/>
      <c r="DL32" s="909"/>
      <c r="DM32" s="909"/>
      <c r="DN32" s="909"/>
      <c r="DO32" s="909"/>
      <c r="DP32" s="909"/>
      <c r="DQ32" s="909"/>
      <c r="DR32" s="909"/>
      <c r="DS32" s="909"/>
      <c r="DT32" s="909"/>
      <c r="DU32" s="909"/>
      <c r="DV32" s="909"/>
      <c r="DW32" s="909"/>
      <c r="DX32" s="909"/>
      <c r="DY32" s="909"/>
      <c r="DZ32" s="909"/>
      <c r="EA32" s="909"/>
      <c r="EB32" s="909"/>
      <c r="EC32" s="909"/>
      <c r="ED32" s="909"/>
      <c r="EE32" s="909"/>
      <c r="EF32" s="909"/>
      <c r="EG32" s="909"/>
      <c r="EH32" s="909"/>
      <c r="EI32" s="909"/>
      <c r="EJ32" s="909"/>
      <c r="EK32" s="909"/>
      <c r="EL32" s="909"/>
      <c r="EM32" s="909"/>
      <c r="EN32" s="909"/>
      <c r="EO32" s="909"/>
      <c r="EP32" s="909"/>
      <c r="EQ32" s="909"/>
      <c r="ER32" s="909"/>
      <c r="ES32" s="909"/>
      <c r="ET32" s="909"/>
      <c r="EU32" s="909"/>
      <c r="EV32" s="909"/>
      <c r="EW32" s="909"/>
      <c r="EX32" s="909"/>
      <c r="EY32" s="909"/>
      <c r="EZ32" s="909"/>
      <c r="FA32" s="909"/>
      <c r="FB32" s="909"/>
      <c r="FC32" s="909"/>
      <c r="FD32" s="909"/>
      <c r="FE32" s="909"/>
      <c r="FF32" s="909"/>
      <c r="FG32" s="909"/>
      <c r="FH32" s="909"/>
      <c r="FI32" s="909"/>
      <c r="FJ32" s="909"/>
      <c r="FK32" s="909"/>
      <c r="FL32" s="909"/>
      <c r="FM32" s="909"/>
      <c r="FN32" s="909"/>
      <c r="FO32" s="909"/>
      <c r="FP32" s="909"/>
      <c r="FQ32" s="909"/>
      <c r="FR32" s="909"/>
      <c r="FS32" s="909"/>
      <c r="FT32" s="909"/>
      <c r="FU32" s="909"/>
      <c r="FV32" s="909"/>
      <c r="FW32" s="909"/>
      <c r="FX32" s="909"/>
      <c r="FY32" s="909"/>
      <c r="FZ32" s="909"/>
      <c r="GA32" s="909"/>
      <c r="GB32" s="909"/>
      <c r="GC32" s="909"/>
      <c r="GD32" s="909"/>
      <c r="GE32" s="909"/>
      <c r="GF32" s="909"/>
      <c r="GG32" s="909"/>
      <c r="GH32" s="909"/>
      <c r="GI32" s="909"/>
      <c r="GJ32" s="909"/>
      <c r="GK32" s="909"/>
      <c r="GL32" s="909"/>
      <c r="GM32" s="909"/>
      <c r="GN32" s="909"/>
      <c r="GO32" s="909"/>
      <c r="GP32" s="909"/>
      <c r="GQ32" s="909"/>
      <c r="GR32" s="909"/>
      <c r="GS32" s="909"/>
      <c r="GT32" s="909"/>
      <c r="GU32" s="909"/>
      <c r="GV32" s="909"/>
      <c r="GW32" s="909"/>
      <c r="GX32" s="909"/>
      <c r="GY32" s="909"/>
      <c r="GZ32" s="909"/>
      <c r="HA32" s="909"/>
      <c r="HB32" s="909"/>
      <c r="HC32" s="909"/>
      <c r="HD32" s="909"/>
      <c r="HE32" s="909"/>
      <c r="HF32" s="909"/>
      <c r="HG32" s="909"/>
      <c r="HH32" s="909"/>
      <c r="HI32" s="909"/>
      <c r="HJ32" s="909"/>
      <c r="HK32" s="909"/>
      <c r="HL32" s="909"/>
      <c r="HM32" s="909"/>
      <c r="HN32" s="909"/>
      <c r="HO32" s="909"/>
      <c r="HP32" s="909"/>
      <c r="HQ32" s="909"/>
      <c r="HR32" s="909"/>
      <c r="HS32" s="909"/>
      <c r="HT32" s="909"/>
      <c r="HU32" s="909"/>
      <c r="HV32" s="909"/>
      <c r="HW32" s="909"/>
      <c r="HX32" s="909"/>
      <c r="HY32" s="909"/>
      <c r="HZ32" s="909"/>
      <c r="IA32" s="909"/>
      <c r="IB32" s="909"/>
      <c r="IC32" s="909"/>
      <c r="ID32" s="909"/>
      <c r="IE32" s="909"/>
      <c r="IF32" s="909"/>
      <c r="IG32" s="909"/>
      <c r="IH32" s="909"/>
      <c r="II32" s="909"/>
      <c r="IJ32" s="909"/>
      <c r="IK32" s="909"/>
      <c r="IL32" s="909"/>
      <c r="IM32" s="909"/>
      <c r="IN32" s="909"/>
      <c r="IO32" s="909"/>
      <c r="IP32" s="909"/>
      <c r="IQ32" s="909"/>
      <c r="IR32" s="909"/>
      <c r="IS32" s="909"/>
      <c r="IT32" s="909"/>
      <c r="IU32" s="909"/>
      <c r="IV32" s="909"/>
    </row>
    <row r="33" spans="1:256" ht="42">
      <c r="A33" s="2012"/>
      <c r="B33" s="2002"/>
      <c r="C33" s="2000"/>
      <c r="D33" s="1998"/>
      <c r="E33" s="976" t="s">
        <v>622</v>
      </c>
      <c r="F33" s="1471">
        <v>58781.34</v>
      </c>
      <c r="G33" s="1472">
        <v>58585.35</v>
      </c>
      <c r="H33" s="1015">
        <f t="shared" si="0"/>
        <v>0.9966657786297488</v>
      </c>
      <c r="I33" s="909"/>
      <c r="J33" s="909"/>
      <c r="K33" s="909"/>
      <c r="L33" s="909"/>
      <c r="M33" s="909"/>
      <c r="N33" s="909"/>
      <c r="O33" s="909"/>
      <c r="P33" s="909"/>
      <c r="Q33" s="909"/>
      <c r="R33" s="909"/>
      <c r="S33" s="909"/>
      <c r="T33" s="909"/>
      <c r="U33" s="909"/>
      <c r="V33" s="909"/>
      <c r="W33" s="909"/>
      <c r="X33" s="909"/>
      <c r="Y33" s="909"/>
      <c r="Z33" s="909"/>
      <c r="AA33" s="909"/>
      <c r="AB33" s="909"/>
      <c r="AC33" s="909"/>
      <c r="AD33" s="909"/>
      <c r="AE33" s="909"/>
      <c r="AF33" s="909"/>
      <c r="AG33" s="909"/>
      <c r="AH33" s="909"/>
      <c r="AI33" s="909"/>
      <c r="AJ33" s="909"/>
      <c r="AK33" s="909"/>
      <c r="AL33" s="909"/>
      <c r="AM33" s="909"/>
      <c r="AN33" s="909"/>
      <c r="AO33" s="909"/>
      <c r="AP33" s="909"/>
      <c r="AQ33" s="909"/>
      <c r="AR33" s="909"/>
      <c r="AS33" s="909"/>
      <c r="AT33" s="909"/>
      <c r="AU33" s="909"/>
      <c r="AV33" s="909"/>
      <c r="AW33" s="909"/>
      <c r="AX33" s="909"/>
      <c r="AY33" s="909"/>
      <c r="AZ33" s="909"/>
      <c r="BA33" s="909"/>
      <c r="BB33" s="909"/>
      <c r="BC33" s="909"/>
      <c r="BD33" s="909"/>
      <c r="BE33" s="909"/>
      <c r="BF33" s="909"/>
      <c r="BG33" s="909"/>
      <c r="BH33" s="909"/>
      <c r="BI33" s="909"/>
      <c r="BJ33" s="909"/>
      <c r="BK33" s="909"/>
      <c r="BL33" s="909"/>
      <c r="BM33" s="909"/>
      <c r="BN33" s="909"/>
      <c r="BO33" s="909"/>
      <c r="BP33" s="909"/>
      <c r="BQ33" s="909"/>
      <c r="BR33" s="909"/>
      <c r="BS33" s="909"/>
      <c r="BT33" s="909"/>
      <c r="BU33" s="909"/>
      <c r="BV33" s="909"/>
      <c r="BW33" s="909"/>
      <c r="BX33" s="909"/>
      <c r="BY33" s="909"/>
      <c r="BZ33" s="909"/>
      <c r="CA33" s="909"/>
      <c r="CB33" s="909"/>
      <c r="CC33" s="909"/>
      <c r="CD33" s="909"/>
      <c r="CE33" s="909"/>
      <c r="CF33" s="909"/>
      <c r="CG33" s="909"/>
      <c r="CH33" s="909"/>
      <c r="CI33" s="909"/>
      <c r="CJ33" s="909"/>
      <c r="CK33" s="909"/>
      <c r="CL33" s="909"/>
      <c r="CM33" s="909"/>
      <c r="CN33" s="909"/>
      <c r="CO33" s="909"/>
      <c r="CP33" s="909"/>
      <c r="CQ33" s="909"/>
      <c r="CR33" s="909"/>
      <c r="CS33" s="909"/>
      <c r="CT33" s="909"/>
      <c r="CU33" s="909"/>
      <c r="CV33" s="909"/>
      <c r="CW33" s="909"/>
      <c r="CX33" s="909"/>
      <c r="CY33" s="909"/>
      <c r="CZ33" s="909"/>
      <c r="DA33" s="909"/>
      <c r="DB33" s="909"/>
      <c r="DC33" s="909"/>
      <c r="DD33" s="909"/>
      <c r="DE33" s="909"/>
      <c r="DF33" s="909"/>
      <c r="DG33" s="909"/>
      <c r="DH33" s="909"/>
      <c r="DI33" s="909"/>
      <c r="DJ33" s="909"/>
      <c r="DK33" s="909"/>
      <c r="DL33" s="909"/>
      <c r="DM33" s="909"/>
      <c r="DN33" s="909"/>
      <c r="DO33" s="909"/>
      <c r="DP33" s="909"/>
      <c r="DQ33" s="909"/>
      <c r="DR33" s="909"/>
      <c r="DS33" s="909"/>
      <c r="DT33" s="909"/>
      <c r="DU33" s="909"/>
      <c r="DV33" s="909"/>
      <c r="DW33" s="909"/>
      <c r="DX33" s="909"/>
      <c r="DY33" s="909"/>
      <c r="DZ33" s="909"/>
      <c r="EA33" s="909"/>
      <c r="EB33" s="909"/>
      <c r="EC33" s="909"/>
      <c r="ED33" s="909"/>
      <c r="EE33" s="909"/>
      <c r="EF33" s="909"/>
      <c r="EG33" s="909"/>
      <c r="EH33" s="909"/>
      <c r="EI33" s="909"/>
      <c r="EJ33" s="909"/>
      <c r="EK33" s="909"/>
      <c r="EL33" s="909"/>
      <c r="EM33" s="909"/>
      <c r="EN33" s="909"/>
      <c r="EO33" s="909"/>
      <c r="EP33" s="909"/>
      <c r="EQ33" s="909"/>
      <c r="ER33" s="909"/>
      <c r="ES33" s="909"/>
      <c r="ET33" s="909"/>
      <c r="EU33" s="909"/>
      <c r="EV33" s="909"/>
      <c r="EW33" s="909"/>
      <c r="EX33" s="909"/>
      <c r="EY33" s="909"/>
      <c r="EZ33" s="909"/>
      <c r="FA33" s="909"/>
      <c r="FB33" s="909"/>
      <c r="FC33" s="909"/>
      <c r="FD33" s="909"/>
      <c r="FE33" s="909"/>
      <c r="FF33" s="909"/>
      <c r="FG33" s="909"/>
      <c r="FH33" s="909"/>
      <c r="FI33" s="909"/>
      <c r="FJ33" s="909"/>
      <c r="FK33" s="909"/>
      <c r="FL33" s="909"/>
      <c r="FM33" s="909"/>
      <c r="FN33" s="909"/>
      <c r="FO33" s="909"/>
      <c r="FP33" s="909"/>
      <c r="FQ33" s="909"/>
      <c r="FR33" s="909"/>
      <c r="FS33" s="909"/>
      <c r="FT33" s="909"/>
      <c r="FU33" s="909"/>
      <c r="FV33" s="909"/>
      <c r="FW33" s="909"/>
      <c r="FX33" s="909"/>
      <c r="FY33" s="909"/>
      <c r="FZ33" s="909"/>
      <c r="GA33" s="909"/>
      <c r="GB33" s="909"/>
      <c r="GC33" s="909"/>
      <c r="GD33" s="909"/>
      <c r="GE33" s="909"/>
      <c r="GF33" s="909"/>
      <c r="GG33" s="909"/>
      <c r="GH33" s="909"/>
      <c r="GI33" s="909"/>
      <c r="GJ33" s="909"/>
      <c r="GK33" s="909"/>
      <c r="GL33" s="909"/>
      <c r="GM33" s="909"/>
      <c r="GN33" s="909"/>
      <c r="GO33" s="909"/>
      <c r="GP33" s="909"/>
      <c r="GQ33" s="909"/>
      <c r="GR33" s="909"/>
      <c r="GS33" s="909"/>
      <c r="GT33" s="909"/>
      <c r="GU33" s="909"/>
      <c r="GV33" s="909"/>
      <c r="GW33" s="909"/>
      <c r="GX33" s="909"/>
      <c r="GY33" s="909"/>
      <c r="GZ33" s="909"/>
      <c r="HA33" s="909"/>
      <c r="HB33" s="909"/>
      <c r="HC33" s="909"/>
      <c r="HD33" s="909"/>
      <c r="HE33" s="909"/>
      <c r="HF33" s="909"/>
      <c r="HG33" s="909"/>
      <c r="HH33" s="909"/>
      <c r="HI33" s="909"/>
      <c r="HJ33" s="909"/>
      <c r="HK33" s="909"/>
      <c r="HL33" s="909"/>
      <c r="HM33" s="909"/>
      <c r="HN33" s="909"/>
      <c r="HO33" s="909"/>
      <c r="HP33" s="909"/>
      <c r="HQ33" s="909"/>
      <c r="HR33" s="909"/>
      <c r="HS33" s="909"/>
      <c r="HT33" s="909"/>
      <c r="HU33" s="909"/>
      <c r="HV33" s="909"/>
      <c r="HW33" s="909"/>
      <c r="HX33" s="909"/>
      <c r="HY33" s="909"/>
      <c r="HZ33" s="909"/>
      <c r="IA33" s="909"/>
      <c r="IB33" s="909"/>
      <c r="IC33" s="909"/>
      <c r="ID33" s="909"/>
      <c r="IE33" s="909"/>
      <c r="IF33" s="909"/>
      <c r="IG33" s="909"/>
      <c r="IH33" s="909"/>
      <c r="II33" s="909"/>
      <c r="IJ33" s="909"/>
      <c r="IK33" s="909"/>
      <c r="IL33" s="909"/>
      <c r="IM33" s="909"/>
      <c r="IN33" s="909"/>
      <c r="IO33" s="909"/>
      <c r="IP33" s="909"/>
      <c r="IQ33" s="909"/>
      <c r="IR33" s="909"/>
      <c r="IS33" s="909"/>
      <c r="IT33" s="909"/>
      <c r="IU33" s="909"/>
      <c r="IV33" s="909"/>
    </row>
    <row r="34" spans="1:256" ht="42">
      <c r="A34" s="2013"/>
      <c r="B34" s="2007"/>
      <c r="C34" s="2008"/>
      <c r="D34" s="1876"/>
      <c r="E34" s="976" t="s">
        <v>623</v>
      </c>
      <c r="F34" s="1471">
        <v>25915.51</v>
      </c>
      <c r="G34" s="1472">
        <v>25798.16</v>
      </c>
      <c r="H34" s="1015">
        <f t="shared" si="0"/>
        <v>0.9954718236299421</v>
      </c>
      <c r="I34" s="909"/>
      <c r="J34" s="909"/>
      <c r="K34" s="909"/>
      <c r="L34" s="909"/>
      <c r="M34" s="909"/>
      <c r="N34" s="909"/>
      <c r="O34" s="909"/>
      <c r="P34" s="909"/>
      <c r="Q34" s="909"/>
      <c r="R34" s="909"/>
      <c r="S34" s="909"/>
      <c r="T34" s="909"/>
      <c r="U34" s="909"/>
      <c r="V34" s="909"/>
      <c r="W34" s="909"/>
      <c r="X34" s="909"/>
      <c r="Y34" s="909"/>
      <c r="Z34" s="909"/>
      <c r="AA34" s="909"/>
      <c r="AB34" s="909"/>
      <c r="AC34" s="909"/>
      <c r="AD34" s="909"/>
      <c r="AE34" s="909"/>
      <c r="AF34" s="909"/>
      <c r="AG34" s="909"/>
      <c r="AH34" s="909"/>
      <c r="AI34" s="909"/>
      <c r="AJ34" s="909"/>
      <c r="AK34" s="909"/>
      <c r="AL34" s="909"/>
      <c r="AM34" s="909"/>
      <c r="AN34" s="909"/>
      <c r="AO34" s="909"/>
      <c r="AP34" s="909"/>
      <c r="AQ34" s="909"/>
      <c r="AR34" s="909"/>
      <c r="AS34" s="909"/>
      <c r="AT34" s="909"/>
      <c r="AU34" s="909"/>
      <c r="AV34" s="909"/>
      <c r="AW34" s="909"/>
      <c r="AX34" s="909"/>
      <c r="AY34" s="909"/>
      <c r="AZ34" s="909"/>
      <c r="BA34" s="909"/>
      <c r="BB34" s="909"/>
      <c r="BC34" s="909"/>
      <c r="BD34" s="909"/>
      <c r="BE34" s="909"/>
      <c r="BF34" s="909"/>
      <c r="BG34" s="909"/>
      <c r="BH34" s="909"/>
      <c r="BI34" s="909"/>
      <c r="BJ34" s="909"/>
      <c r="BK34" s="909"/>
      <c r="BL34" s="909"/>
      <c r="BM34" s="909"/>
      <c r="BN34" s="909"/>
      <c r="BO34" s="909"/>
      <c r="BP34" s="909"/>
      <c r="BQ34" s="909"/>
      <c r="BR34" s="909"/>
      <c r="BS34" s="909"/>
      <c r="BT34" s="909"/>
      <c r="BU34" s="909"/>
      <c r="BV34" s="909"/>
      <c r="BW34" s="909"/>
      <c r="BX34" s="909"/>
      <c r="BY34" s="909"/>
      <c r="BZ34" s="909"/>
      <c r="CA34" s="909"/>
      <c r="CB34" s="909"/>
      <c r="CC34" s="909"/>
      <c r="CD34" s="909"/>
      <c r="CE34" s="909"/>
      <c r="CF34" s="909"/>
      <c r="CG34" s="909"/>
      <c r="CH34" s="909"/>
      <c r="CI34" s="909"/>
      <c r="CJ34" s="909"/>
      <c r="CK34" s="909"/>
      <c r="CL34" s="909"/>
      <c r="CM34" s="909"/>
      <c r="CN34" s="909"/>
      <c r="CO34" s="909"/>
      <c r="CP34" s="909"/>
      <c r="CQ34" s="909"/>
      <c r="CR34" s="909"/>
      <c r="CS34" s="909"/>
      <c r="CT34" s="909"/>
      <c r="CU34" s="909"/>
      <c r="CV34" s="909"/>
      <c r="CW34" s="909"/>
      <c r="CX34" s="909"/>
      <c r="CY34" s="909"/>
      <c r="CZ34" s="909"/>
      <c r="DA34" s="909"/>
      <c r="DB34" s="909"/>
      <c r="DC34" s="909"/>
      <c r="DD34" s="909"/>
      <c r="DE34" s="909"/>
      <c r="DF34" s="909"/>
      <c r="DG34" s="909"/>
      <c r="DH34" s="909"/>
      <c r="DI34" s="909"/>
      <c r="DJ34" s="909"/>
      <c r="DK34" s="909"/>
      <c r="DL34" s="909"/>
      <c r="DM34" s="909"/>
      <c r="DN34" s="909"/>
      <c r="DO34" s="909"/>
      <c r="DP34" s="909"/>
      <c r="DQ34" s="909"/>
      <c r="DR34" s="909"/>
      <c r="DS34" s="909"/>
      <c r="DT34" s="909"/>
      <c r="DU34" s="909"/>
      <c r="DV34" s="909"/>
      <c r="DW34" s="909"/>
      <c r="DX34" s="909"/>
      <c r="DY34" s="909"/>
      <c r="DZ34" s="909"/>
      <c r="EA34" s="909"/>
      <c r="EB34" s="909"/>
      <c r="EC34" s="909"/>
      <c r="ED34" s="909"/>
      <c r="EE34" s="909"/>
      <c r="EF34" s="909"/>
      <c r="EG34" s="909"/>
      <c r="EH34" s="909"/>
      <c r="EI34" s="909"/>
      <c r="EJ34" s="909"/>
      <c r="EK34" s="909"/>
      <c r="EL34" s="909"/>
      <c r="EM34" s="909"/>
      <c r="EN34" s="909"/>
      <c r="EO34" s="909"/>
      <c r="EP34" s="909"/>
      <c r="EQ34" s="909"/>
      <c r="ER34" s="909"/>
      <c r="ES34" s="909"/>
      <c r="ET34" s="909"/>
      <c r="EU34" s="909"/>
      <c r="EV34" s="909"/>
      <c r="EW34" s="909"/>
      <c r="EX34" s="909"/>
      <c r="EY34" s="909"/>
      <c r="EZ34" s="909"/>
      <c r="FA34" s="909"/>
      <c r="FB34" s="909"/>
      <c r="FC34" s="909"/>
      <c r="FD34" s="909"/>
      <c r="FE34" s="909"/>
      <c r="FF34" s="909"/>
      <c r="FG34" s="909"/>
      <c r="FH34" s="909"/>
      <c r="FI34" s="909"/>
      <c r="FJ34" s="909"/>
      <c r="FK34" s="909"/>
      <c r="FL34" s="909"/>
      <c r="FM34" s="909"/>
      <c r="FN34" s="909"/>
      <c r="FO34" s="909"/>
      <c r="FP34" s="909"/>
      <c r="FQ34" s="909"/>
      <c r="FR34" s="909"/>
      <c r="FS34" s="909"/>
      <c r="FT34" s="909"/>
      <c r="FU34" s="909"/>
      <c r="FV34" s="909"/>
      <c r="FW34" s="909"/>
      <c r="FX34" s="909"/>
      <c r="FY34" s="909"/>
      <c r="FZ34" s="909"/>
      <c r="GA34" s="909"/>
      <c r="GB34" s="909"/>
      <c r="GC34" s="909"/>
      <c r="GD34" s="909"/>
      <c r="GE34" s="909"/>
      <c r="GF34" s="909"/>
      <c r="GG34" s="909"/>
      <c r="GH34" s="909"/>
      <c r="GI34" s="909"/>
      <c r="GJ34" s="909"/>
      <c r="GK34" s="909"/>
      <c r="GL34" s="909"/>
      <c r="GM34" s="909"/>
      <c r="GN34" s="909"/>
      <c r="GO34" s="909"/>
      <c r="GP34" s="909"/>
      <c r="GQ34" s="909"/>
      <c r="GR34" s="909"/>
      <c r="GS34" s="909"/>
      <c r="GT34" s="909"/>
      <c r="GU34" s="909"/>
      <c r="GV34" s="909"/>
      <c r="GW34" s="909"/>
      <c r="GX34" s="909"/>
      <c r="GY34" s="909"/>
      <c r="GZ34" s="909"/>
      <c r="HA34" s="909"/>
      <c r="HB34" s="909"/>
      <c r="HC34" s="909"/>
      <c r="HD34" s="909"/>
      <c r="HE34" s="909"/>
      <c r="HF34" s="909"/>
      <c r="HG34" s="909"/>
      <c r="HH34" s="909"/>
      <c r="HI34" s="909"/>
      <c r="HJ34" s="909"/>
      <c r="HK34" s="909"/>
      <c r="HL34" s="909"/>
      <c r="HM34" s="909"/>
      <c r="HN34" s="909"/>
      <c r="HO34" s="909"/>
      <c r="HP34" s="909"/>
      <c r="HQ34" s="909"/>
      <c r="HR34" s="909"/>
      <c r="HS34" s="909"/>
      <c r="HT34" s="909"/>
      <c r="HU34" s="909"/>
      <c r="HV34" s="909"/>
      <c r="HW34" s="909"/>
      <c r="HX34" s="909"/>
      <c r="HY34" s="909"/>
      <c r="HZ34" s="909"/>
      <c r="IA34" s="909"/>
      <c r="IB34" s="909"/>
      <c r="IC34" s="909"/>
      <c r="ID34" s="909"/>
      <c r="IE34" s="909"/>
      <c r="IF34" s="909"/>
      <c r="IG34" s="909"/>
      <c r="IH34" s="909"/>
      <c r="II34" s="909"/>
      <c r="IJ34" s="909"/>
      <c r="IK34" s="909"/>
      <c r="IL34" s="909"/>
      <c r="IM34" s="909"/>
      <c r="IN34" s="909"/>
      <c r="IO34" s="909"/>
      <c r="IP34" s="909"/>
      <c r="IQ34" s="909"/>
      <c r="IR34" s="909"/>
      <c r="IS34" s="909"/>
      <c r="IT34" s="909"/>
      <c r="IU34" s="909"/>
      <c r="IV34" s="909"/>
    </row>
    <row r="35" spans="1:256" ht="60.75" customHeight="1">
      <c r="A35" s="2003" t="s">
        <v>300</v>
      </c>
      <c r="B35" s="2001">
        <v>7461</v>
      </c>
      <c r="C35" s="1999" t="s">
        <v>211</v>
      </c>
      <c r="D35" s="1872" t="s">
        <v>284</v>
      </c>
      <c r="E35" s="976" t="s">
        <v>624</v>
      </c>
      <c r="F35" s="1471">
        <v>1466.2</v>
      </c>
      <c r="G35" s="1472">
        <v>1466.2</v>
      </c>
      <c r="H35" s="1466">
        <f t="shared" si="0"/>
        <v>1</v>
      </c>
      <c r="I35" s="909"/>
      <c r="J35" s="909"/>
      <c r="K35" s="909"/>
      <c r="L35" s="909"/>
      <c r="M35" s="909"/>
      <c r="N35" s="909"/>
      <c r="O35" s="909"/>
      <c r="P35" s="909"/>
      <c r="Q35" s="909"/>
      <c r="R35" s="909"/>
      <c r="S35" s="909"/>
      <c r="T35" s="909"/>
      <c r="U35" s="909"/>
      <c r="V35" s="909"/>
      <c r="W35" s="909"/>
      <c r="X35" s="909"/>
      <c r="Y35" s="909"/>
      <c r="Z35" s="909"/>
      <c r="AA35" s="909"/>
      <c r="AB35" s="909"/>
      <c r="AC35" s="909"/>
      <c r="AD35" s="909"/>
      <c r="AE35" s="909"/>
      <c r="AF35" s="909"/>
      <c r="AG35" s="909"/>
      <c r="AH35" s="909"/>
      <c r="AI35" s="909"/>
      <c r="AJ35" s="909"/>
      <c r="AK35" s="909"/>
      <c r="AL35" s="909"/>
      <c r="AM35" s="909"/>
      <c r="AN35" s="909"/>
      <c r="AO35" s="909"/>
      <c r="AP35" s="909"/>
      <c r="AQ35" s="909"/>
      <c r="AR35" s="909"/>
      <c r="AS35" s="909"/>
      <c r="AT35" s="909"/>
      <c r="AU35" s="909"/>
      <c r="AV35" s="909"/>
      <c r="AW35" s="909"/>
      <c r="AX35" s="909"/>
      <c r="AY35" s="909"/>
      <c r="AZ35" s="909"/>
      <c r="BA35" s="909"/>
      <c r="BB35" s="909"/>
      <c r="BC35" s="909"/>
      <c r="BD35" s="909"/>
      <c r="BE35" s="909"/>
      <c r="BF35" s="909"/>
      <c r="BG35" s="909"/>
      <c r="BH35" s="909"/>
      <c r="BI35" s="909"/>
      <c r="BJ35" s="909"/>
      <c r="BK35" s="909"/>
      <c r="BL35" s="909"/>
      <c r="BM35" s="909"/>
      <c r="BN35" s="909"/>
      <c r="BO35" s="909"/>
      <c r="BP35" s="909"/>
      <c r="BQ35" s="909"/>
      <c r="BR35" s="909"/>
      <c r="BS35" s="909"/>
      <c r="BT35" s="909"/>
      <c r="BU35" s="909"/>
      <c r="BV35" s="909"/>
      <c r="BW35" s="909"/>
      <c r="BX35" s="909"/>
      <c r="BY35" s="909"/>
      <c r="BZ35" s="909"/>
      <c r="CA35" s="909"/>
      <c r="CB35" s="909"/>
      <c r="CC35" s="909"/>
      <c r="CD35" s="909"/>
      <c r="CE35" s="909"/>
      <c r="CF35" s="909"/>
      <c r="CG35" s="909"/>
      <c r="CH35" s="909"/>
      <c r="CI35" s="909"/>
      <c r="CJ35" s="909"/>
      <c r="CK35" s="909"/>
      <c r="CL35" s="909"/>
      <c r="CM35" s="909"/>
      <c r="CN35" s="909"/>
      <c r="CO35" s="909"/>
      <c r="CP35" s="909"/>
      <c r="CQ35" s="909"/>
      <c r="CR35" s="909"/>
      <c r="CS35" s="909"/>
      <c r="CT35" s="909"/>
      <c r="CU35" s="909"/>
      <c r="CV35" s="909"/>
      <c r="CW35" s="909"/>
      <c r="CX35" s="909"/>
      <c r="CY35" s="909"/>
      <c r="CZ35" s="909"/>
      <c r="DA35" s="909"/>
      <c r="DB35" s="909"/>
      <c r="DC35" s="909"/>
      <c r="DD35" s="909"/>
      <c r="DE35" s="909"/>
      <c r="DF35" s="909"/>
      <c r="DG35" s="909"/>
      <c r="DH35" s="909"/>
      <c r="DI35" s="909"/>
      <c r="DJ35" s="909"/>
      <c r="DK35" s="909"/>
      <c r="DL35" s="909"/>
      <c r="DM35" s="909"/>
      <c r="DN35" s="909"/>
      <c r="DO35" s="909"/>
      <c r="DP35" s="909"/>
      <c r="DQ35" s="909"/>
      <c r="DR35" s="909"/>
      <c r="DS35" s="909"/>
      <c r="DT35" s="909"/>
      <c r="DU35" s="909"/>
      <c r="DV35" s="909"/>
      <c r="DW35" s="909"/>
      <c r="DX35" s="909"/>
      <c r="DY35" s="909"/>
      <c r="DZ35" s="909"/>
      <c r="EA35" s="909"/>
      <c r="EB35" s="909"/>
      <c r="EC35" s="909"/>
      <c r="ED35" s="909"/>
      <c r="EE35" s="909"/>
      <c r="EF35" s="909"/>
      <c r="EG35" s="909"/>
      <c r="EH35" s="909"/>
      <c r="EI35" s="909"/>
      <c r="EJ35" s="909"/>
      <c r="EK35" s="909"/>
      <c r="EL35" s="909"/>
      <c r="EM35" s="909"/>
      <c r="EN35" s="909"/>
      <c r="EO35" s="909"/>
      <c r="EP35" s="909"/>
      <c r="EQ35" s="909"/>
      <c r="ER35" s="909"/>
      <c r="ES35" s="909"/>
      <c r="ET35" s="909"/>
      <c r="EU35" s="909"/>
      <c r="EV35" s="909"/>
      <c r="EW35" s="909"/>
      <c r="EX35" s="909"/>
      <c r="EY35" s="909"/>
      <c r="EZ35" s="909"/>
      <c r="FA35" s="909"/>
      <c r="FB35" s="909"/>
      <c r="FC35" s="909"/>
      <c r="FD35" s="909"/>
      <c r="FE35" s="909"/>
      <c r="FF35" s="909"/>
      <c r="FG35" s="909"/>
      <c r="FH35" s="909"/>
      <c r="FI35" s="909"/>
      <c r="FJ35" s="909"/>
      <c r="FK35" s="909"/>
      <c r="FL35" s="909"/>
      <c r="FM35" s="909"/>
      <c r="FN35" s="909"/>
      <c r="FO35" s="909"/>
      <c r="FP35" s="909"/>
      <c r="FQ35" s="909"/>
      <c r="FR35" s="909"/>
      <c r="FS35" s="909"/>
      <c r="FT35" s="909"/>
      <c r="FU35" s="909"/>
      <c r="FV35" s="909"/>
      <c r="FW35" s="909"/>
      <c r="FX35" s="909"/>
      <c r="FY35" s="909"/>
      <c r="FZ35" s="909"/>
      <c r="GA35" s="909"/>
      <c r="GB35" s="909"/>
      <c r="GC35" s="909"/>
      <c r="GD35" s="909"/>
      <c r="GE35" s="909"/>
      <c r="GF35" s="909"/>
      <c r="GG35" s="909"/>
      <c r="GH35" s="909"/>
      <c r="GI35" s="909"/>
      <c r="GJ35" s="909"/>
      <c r="GK35" s="909"/>
      <c r="GL35" s="909"/>
      <c r="GM35" s="909"/>
      <c r="GN35" s="909"/>
      <c r="GO35" s="909"/>
      <c r="GP35" s="909"/>
      <c r="GQ35" s="909"/>
      <c r="GR35" s="909"/>
      <c r="GS35" s="909"/>
      <c r="GT35" s="909"/>
      <c r="GU35" s="909"/>
      <c r="GV35" s="909"/>
      <c r="GW35" s="909"/>
      <c r="GX35" s="909"/>
      <c r="GY35" s="909"/>
      <c r="GZ35" s="909"/>
      <c r="HA35" s="909"/>
      <c r="HB35" s="909"/>
      <c r="HC35" s="909"/>
      <c r="HD35" s="909"/>
      <c r="HE35" s="909"/>
      <c r="HF35" s="909"/>
      <c r="HG35" s="909"/>
      <c r="HH35" s="909"/>
      <c r="HI35" s="909"/>
      <c r="HJ35" s="909"/>
      <c r="HK35" s="909"/>
      <c r="HL35" s="909"/>
      <c r="HM35" s="909"/>
      <c r="HN35" s="909"/>
      <c r="HO35" s="909"/>
      <c r="HP35" s="909"/>
      <c r="HQ35" s="909"/>
      <c r="HR35" s="909"/>
      <c r="HS35" s="909"/>
      <c r="HT35" s="909"/>
      <c r="HU35" s="909"/>
      <c r="HV35" s="909"/>
      <c r="HW35" s="909"/>
      <c r="HX35" s="909"/>
      <c r="HY35" s="909"/>
      <c r="HZ35" s="909"/>
      <c r="IA35" s="909"/>
      <c r="IB35" s="909"/>
      <c r="IC35" s="909"/>
      <c r="ID35" s="909"/>
      <c r="IE35" s="909"/>
      <c r="IF35" s="909"/>
      <c r="IG35" s="909"/>
      <c r="IH35" s="909"/>
      <c r="II35" s="909"/>
      <c r="IJ35" s="909"/>
      <c r="IK35" s="909"/>
      <c r="IL35" s="909"/>
      <c r="IM35" s="909"/>
      <c r="IN35" s="909"/>
      <c r="IO35" s="909"/>
      <c r="IP35" s="909"/>
      <c r="IQ35" s="909"/>
      <c r="IR35" s="909"/>
      <c r="IS35" s="909"/>
      <c r="IT35" s="909"/>
      <c r="IU35" s="909"/>
      <c r="IV35" s="909"/>
    </row>
    <row r="36" spans="1:256" ht="42">
      <c r="A36" s="2004"/>
      <c r="B36" s="2002"/>
      <c r="C36" s="2000"/>
      <c r="D36" s="1998"/>
      <c r="E36" s="976" t="s">
        <v>625</v>
      </c>
      <c r="F36" s="1471">
        <v>6042.34</v>
      </c>
      <c r="G36" s="1472">
        <v>6042.34</v>
      </c>
      <c r="H36" s="1466">
        <f t="shared" si="0"/>
        <v>1</v>
      </c>
      <c r="I36" s="909"/>
      <c r="J36" s="909"/>
      <c r="K36" s="909"/>
      <c r="L36" s="909"/>
      <c r="M36" s="909"/>
      <c r="N36" s="909"/>
      <c r="O36" s="909"/>
      <c r="P36" s="909"/>
      <c r="Q36" s="909"/>
      <c r="R36" s="909"/>
      <c r="S36" s="909"/>
      <c r="T36" s="909"/>
      <c r="U36" s="909"/>
      <c r="V36" s="909"/>
      <c r="W36" s="909"/>
      <c r="X36" s="909"/>
      <c r="Y36" s="909"/>
      <c r="Z36" s="909"/>
      <c r="AA36" s="909"/>
      <c r="AB36" s="909"/>
      <c r="AC36" s="909"/>
      <c r="AD36" s="909"/>
      <c r="AE36" s="909"/>
      <c r="AF36" s="909"/>
      <c r="AG36" s="909"/>
      <c r="AH36" s="909"/>
      <c r="AI36" s="909"/>
      <c r="AJ36" s="909"/>
      <c r="AK36" s="909"/>
      <c r="AL36" s="909"/>
      <c r="AM36" s="909"/>
      <c r="AN36" s="909"/>
      <c r="AO36" s="909"/>
      <c r="AP36" s="909"/>
      <c r="AQ36" s="909"/>
      <c r="AR36" s="909"/>
      <c r="AS36" s="909"/>
      <c r="AT36" s="909"/>
      <c r="AU36" s="909"/>
      <c r="AV36" s="909"/>
      <c r="AW36" s="909"/>
      <c r="AX36" s="909"/>
      <c r="AY36" s="909"/>
      <c r="AZ36" s="909"/>
      <c r="BA36" s="909"/>
      <c r="BB36" s="909"/>
      <c r="BC36" s="909"/>
      <c r="BD36" s="909"/>
      <c r="BE36" s="909"/>
      <c r="BF36" s="909"/>
      <c r="BG36" s="909"/>
      <c r="BH36" s="909"/>
      <c r="BI36" s="909"/>
      <c r="BJ36" s="909"/>
      <c r="BK36" s="909"/>
      <c r="BL36" s="909"/>
      <c r="BM36" s="909"/>
      <c r="BN36" s="909"/>
      <c r="BO36" s="909"/>
      <c r="BP36" s="909"/>
      <c r="BQ36" s="909"/>
      <c r="BR36" s="909"/>
      <c r="BS36" s="909"/>
      <c r="BT36" s="909"/>
      <c r="BU36" s="909"/>
      <c r="BV36" s="909"/>
      <c r="BW36" s="909"/>
      <c r="BX36" s="909"/>
      <c r="BY36" s="909"/>
      <c r="BZ36" s="909"/>
      <c r="CA36" s="909"/>
      <c r="CB36" s="909"/>
      <c r="CC36" s="909"/>
      <c r="CD36" s="909"/>
      <c r="CE36" s="909"/>
      <c r="CF36" s="909"/>
      <c r="CG36" s="909"/>
      <c r="CH36" s="909"/>
      <c r="CI36" s="909"/>
      <c r="CJ36" s="909"/>
      <c r="CK36" s="909"/>
      <c r="CL36" s="909"/>
      <c r="CM36" s="909"/>
      <c r="CN36" s="909"/>
      <c r="CO36" s="909"/>
      <c r="CP36" s="909"/>
      <c r="CQ36" s="909"/>
      <c r="CR36" s="909"/>
      <c r="CS36" s="909"/>
      <c r="CT36" s="909"/>
      <c r="CU36" s="909"/>
      <c r="CV36" s="909"/>
      <c r="CW36" s="909"/>
      <c r="CX36" s="909"/>
      <c r="CY36" s="909"/>
      <c r="CZ36" s="909"/>
      <c r="DA36" s="909"/>
      <c r="DB36" s="909"/>
      <c r="DC36" s="909"/>
      <c r="DD36" s="909"/>
      <c r="DE36" s="909"/>
      <c r="DF36" s="909"/>
      <c r="DG36" s="909"/>
      <c r="DH36" s="909"/>
      <c r="DI36" s="909"/>
      <c r="DJ36" s="909"/>
      <c r="DK36" s="909"/>
      <c r="DL36" s="909"/>
      <c r="DM36" s="909"/>
      <c r="DN36" s="909"/>
      <c r="DO36" s="909"/>
      <c r="DP36" s="909"/>
      <c r="DQ36" s="909"/>
      <c r="DR36" s="909"/>
      <c r="DS36" s="909"/>
      <c r="DT36" s="909"/>
      <c r="DU36" s="909"/>
      <c r="DV36" s="909"/>
      <c r="DW36" s="909"/>
      <c r="DX36" s="909"/>
      <c r="DY36" s="909"/>
      <c r="DZ36" s="909"/>
      <c r="EA36" s="909"/>
      <c r="EB36" s="909"/>
      <c r="EC36" s="909"/>
      <c r="ED36" s="909"/>
      <c r="EE36" s="909"/>
      <c r="EF36" s="909"/>
      <c r="EG36" s="909"/>
      <c r="EH36" s="909"/>
      <c r="EI36" s="909"/>
      <c r="EJ36" s="909"/>
      <c r="EK36" s="909"/>
      <c r="EL36" s="909"/>
      <c r="EM36" s="909"/>
      <c r="EN36" s="909"/>
      <c r="EO36" s="909"/>
      <c r="EP36" s="909"/>
      <c r="EQ36" s="909"/>
      <c r="ER36" s="909"/>
      <c r="ES36" s="909"/>
      <c r="ET36" s="909"/>
      <c r="EU36" s="909"/>
      <c r="EV36" s="909"/>
      <c r="EW36" s="909"/>
      <c r="EX36" s="909"/>
      <c r="EY36" s="909"/>
      <c r="EZ36" s="909"/>
      <c r="FA36" s="909"/>
      <c r="FB36" s="909"/>
      <c r="FC36" s="909"/>
      <c r="FD36" s="909"/>
      <c r="FE36" s="909"/>
      <c r="FF36" s="909"/>
      <c r="FG36" s="909"/>
      <c r="FH36" s="909"/>
      <c r="FI36" s="909"/>
      <c r="FJ36" s="909"/>
      <c r="FK36" s="909"/>
      <c r="FL36" s="909"/>
      <c r="FM36" s="909"/>
      <c r="FN36" s="909"/>
      <c r="FO36" s="909"/>
      <c r="FP36" s="909"/>
      <c r="FQ36" s="909"/>
      <c r="FR36" s="909"/>
      <c r="FS36" s="909"/>
      <c r="FT36" s="909"/>
      <c r="FU36" s="909"/>
      <c r="FV36" s="909"/>
      <c r="FW36" s="909"/>
      <c r="FX36" s="909"/>
      <c r="FY36" s="909"/>
      <c r="FZ36" s="909"/>
      <c r="GA36" s="909"/>
      <c r="GB36" s="909"/>
      <c r="GC36" s="909"/>
      <c r="GD36" s="909"/>
      <c r="GE36" s="909"/>
      <c r="GF36" s="909"/>
      <c r="GG36" s="909"/>
      <c r="GH36" s="909"/>
      <c r="GI36" s="909"/>
      <c r="GJ36" s="909"/>
      <c r="GK36" s="909"/>
      <c r="GL36" s="909"/>
      <c r="GM36" s="909"/>
      <c r="GN36" s="909"/>
      <c r="GO36" s="909"/>
      <c r="GP36" s="909"/>
      <c r="GQ36" s="909"/>
      <c r="GR36" s="909"/>
      <c r="GS36" s="909"/>
      <c r="GT36" s="909"/>
      <c r="GU36" s="909"/>
      <c r="GV36" s="909"/>
      <c r="GW36" s="909"/>
      <c r="GX36" s="909"/>
      <c r="GY36" s="909"/>
      <c r="GZ36" s="909"/>
      <c r="HA36" s="909"/>
      <c r="HB36" s="909"/>
      <c r="HC36" s="909"/>
      <c r="HD36" s="909"/>
      <c r="HE36" s="909"/>
      <c r="HF36" s="909"/>
      <c r="HG36" s="909"/>
      <c r="HH36" s="909"/>
      <c r="HI36" s="909"/>
      <c r="HJ36" s="909"/>
      <c r="HK36" s="909"/>
      <c r="HL36" s="909"/>
      <c r="HM36" s="909"/>
      <c r="HN36" s="909"/>
      <c r="HO36" s="909"/>
      <c r="HP36" s="909"/>
      <c r="HQ36" s="909"/>
      <c r="HR36" s="909"/>
      <c r="HS36" s="909"/>
      <c r="HT36" s="909"/>
      <c r="HU36" s="909"/>
      <c r="HV36" s="909"/>
      <c r="HW36" s="909"/>
      <c r="HX36" s="909"/>
      <c r="HY36" s="909"/>
      <c r="HZ36" s="909"/>
      <c r="IA36" s="909"/>
      <c r="IB36" s="909"/>
      <c r="IC36" s="909"/>
      <c r="ID36" s="909"/>
      <c r="IE36" s="909"/>
      <c r="IF36" s="909"/>
      <c r="IG36" s="909"/>
      <c r="IH36" s="909"/>
      <c r="II36" s="909"/>
      <c r="IJ36" s="909"/>
      <c r="IK36" s="909"/>
      <c r="IL36" s="909"/>
      <c r="IM36" s="909"/>
      <c r="IN36" s="909"/>
      <c r="IO36" s="909"/>
      <c r="IP36" s="909"/>
      <c r="IQ36" s="909"/>
      <c r="IR36" s="909"/>
      <c r="IS36" s="909"/>
      <c r="IT36" s="909"/>
      <c r="IU36" s="909"/>
      <c r="IV36" s="909"/>
    </row>
    <row r="37" spans="1:256" ht="42">
      <c r="A37" s="2004"/>
      <c r="B37" s="2002"/>
      <c r="C37" s="2000"/>
      <c r="D37" s="1998"/>
      <c r="E37" s="976" t="s">
        <v>626</v>
      </c>
      <c r="F37" s="1471">
        <v>5707.19</v>
      </c>
      <c r="G37" s="1472">
        <v>5707.19</v>
      </c>
      <c r="H37" s="1466">
        <f t="shared" si="0"/>
        <v>1</v>
      </c>
      <c r="I37" s="909"/>
      <c r="J37" s="909"/>
      <c r="K37" s="909"/>
      <c r="L37" s="909"/>
      <c r="M37" s="909"/>
      <c r="N37" s="909"/>
      <c r="O37" s="909"/>
      <c r="P37" s="909"/>
      <c r="Q37" s="909"/>
      <c r="R37" s="909"/>
      <c r="S37" s="909"/>
      <c r="T37" s="909"/>
      <c r="U37" s="909"/>
      <c r="V37" s="909"/>
      <c r="W37" s="909"/>
      <c r="X37" s="909"/>
      <c r="Y37" s="909"/>
      <c r="Z37" s="909"/>
      <c r="AA37" s="909"/>
      <c r="AB37" s="909"/>
      <c r="AC37" s="909"/>
      <c r="AD37" s="909"/>
      <c r="AE37" s="909"/>
      <c r="AF37" s="909"/>
      <c r="AG37" s="909"/>
      <c r="AH37" s="909"/>
      <c r="AI37" s="909"/>
      <c r="AJ37" s="909"/>
      <c r="AK37" s="909"/>
      <c r="AL37" s="909"/>
      <c r="AM37" s="909"/>
      <c r="AN37" s="909"/>
      <c r="AO37" s="909"/>
      <c r="AP37" s="909"/>
      <c r="AQ37" s="909"/>
      <c r="AR37" s="909"/>
      <c r="AS37" s="909"/>
      <c r="AT37" s="909"/>
      <c r="AU37" s="909"/>
      <c r="AV37" s="909"/>
      <c r="AW37" s="909"/>
      <c r="AX37" s="909"/>
      <c r="AY37" s="909"/>
      <c r="AZ37" s="909"/>
      <c r="BA37" s="909"/>
      <c r="BB37" s="909"/>
      <c r="BC37" s="909"/>
      <c r="BD37" s="909"/>
      <c r="BE37" s="909"/>
      <c r="BF37" s="909"/>
      <c r="BG37" s="909"/>
      <c r="BH37" s="909"/>
      <c r="BI37" s="909"/>
      <c r="BJ37" s="909"/>
      <c r="BK37" s="909"/>
      <c r="BL37" s="909"/>
      <c r="BM37" s="909"/>
      <c r="BN37" s="909"/>
      <c r="BO37" s="909"/>
      <c r="BP37" s="909"/>
      <c r="BQ37" s="909"/>
      <c r="BR37" s="909"/>
      <c r="BS37" s="909"/>
      <c r="BT37" s="909"/>
      <c r="BU37" s="909"/>
      <c r="BV37" s="909"/>
      <c r="BW37" s="909"/>
      <c r="BX37" s="909"/>
      <c r="BY37" s="909"/>
      <c r="BZ37" s="909"/>
      <c r="CA37" s="909"/>
      <c r="CB37" s="909"/>
      <c r="CC37" s="909"/>
      <c r="CD37" s="909"/>
      <c r="CE37" s="909"/>
      <c r="CF37" s="909"/>
      <c r="CG37" s="909"/>
      <c r="CH37" s="909"/>
      <c r="CI37" s="909"/>
      <c r="CJ37" s="909"/>
      <c r="CK37" s="909"/>
      <c r="CL37" s="909"/>
      <c r="CM37" s="909"/>
      <c r="CN37" s="909"/>
      <c r="CO37" s="909"/>
      <c r="CP37" s="909"/>
      <c r="CQ37" s="909"/>
      <c r="CR37" s="909"/>
      <c r="CS37" s="909"/>
      <c r="CT37" s="909"/>
      <c r="CU37" s="909"/>
      <c r="CV37" s="909"/>
      <c r="CW37" s="909"/>
      <c r="CX37" s="909"/>
      <c r="CY37" s="909"/>
      <c r="CZ37" s="909"/>
      <c r="DA37" s="909"/>
      <c r="DB37" s="909"/>
      <c r="DC37" s="909"/>
      <c r="DD37" s="909"/>
      <c r="DE37" s="909"/>
      <c r="DF37" s="909"/>
      <c r="DG37" s="909"/>
      <c r="DH37" s="909"/>
      <c r="DI37" s="909"/>
      <c r="DJ37" s="909"/>
      <c r="DK37" s="909"/>
      <c r="DL37" s="909"/>
      <c r="DM37" s="909"/>
      <c r="DN37" s="909"/>
      <c r="DO37" s="909"/>
      <c r="DP37" s="909"/>
      <c r="DQ37" s="909"/>
      <c r="DR37" s="909"/>
      <c r="DS37" s="909"/>
      <c r="DT37" s="909"/>
      <c r="DU37" s="909"/>
      <c r="DV37" s="909"/>
      <c r="DW37" s="909"/>
      <c r="DX37" s="909"/>
      <c r="DY37" s="909"/>
      <c r="DZ37" s="909"/>
      <c r="EA37" s="909"/>
      <c r="EB37" s="909"/>
      <c r="EC37" s="909"/>
      <c r="ED37" s="909"/>
      <c r="EE37" s="909"/>
      <c r="EF37" s="909"/>
      <c r="EG37" s="909"/>
      <c r="EH37" s="909"/>
      <c r="EI37" s="909"/>
      <c r="EJ37" s="909"/>
      <c r="EK37" s="909"/>
      <c r="EL37" s="909"/>
      <c r="EM37" s="909"/>
      <c r="EN37" s="909"/>
      <c r="EO37" s="909"/>
      <c r="EP37" s="909"/>
      <c r="EQ37" s="909"/>
      <c r="ER37" s="909"/>
      <c r="ES37" s="909"/>
      <c r="ET37" s="909"/>
      <c r="EU37" s="909"/>
      <c r="EV37" s="909"/>
      <c r="EW37" s="909"/>
      <c r="EX37" s="909"/>
      <c r="EY37" s="909"/>
      <c r="EZ37" s="909"/>
      <c r="FA37" s="909"/>
      <c r="FB37" s="909"/>
      <c r="FC37" s="909"/>
      <c r="FD37" s="909"/>
      <c r="FE37" s="909"/>
      <c r="FF37" s="909"/>
      <c r="FG37" s="909"/>
      <c r="FH37" s="909"/>
      <c r="FI37" s="909"/>
      <c r="FJ37" s="909"/>
      <c r="FK37" s="909"/>
      <c r="FL37" s="909"/>
      <c r="FM37" s="909"/>
      <c r="FN37" s="909"/>
      <c r="FO37" s="909"/>
      <c r="FP37" s="909"/>
      <c r="FQ37" s="909"/>
      <c r="FR37" s="909"/>
      <c r="FS37" s="909"/>
      <c r="FT37" s="909"/>
      <c r="FU37" s="909"/>
      <c r="FV37" s="909"/>
      <c r="FW37" s="909"/>
      <c r="FX37" s="909"/>
      <c r="FY37" s="909"/>
      <c r="FZ37" s="909"/>
      <c r="GA37" s="909"/>
      <c r="GB37" s="909"/>
      <c r="GC37" s="909"/>
      <c r="GD37" s="909"/>
      <c r="GE37" s="909"/>
      <c r="GF37" s="909"/>
      <c r="GG37" s="909"/>
      <c r="GH37" s="909"/>
      <c r="GI37" s="909"/>
      <c r="GJ37" s="909"/>
      <c r="GK37" s="909"/>
      <c r="GL37" s="909"/>
      <c r="GM37" s="909"/>
      <c r="GN37" s="909"/>
      <c r="GO37" s="909"/>
      <c r="GP37" s="909"/>
      <c r="GQ37" s="909"/>
      <c r="GR37" s="909"/>
      <c r="GS37" s="909"/>
      <c r="GT37" s="909"/>
      <c r="GU37" s="909"/>
      <c r="GV37" s="909"/>
      <c r="GW37" s="909"/>
      <c r="GX37" s="909"/>
      <c r="GY37" s="909"/>
      <c r="GZ37" s="909"/>
      <c r="HA37" s="909"/>
      <c r="HB37" s="909"/>
      <c r="HC37" s="909"/>
      <c r="HD37" s="909"/>
      <c r="HE37" s="909"/>
      <c r="HF37" s="909"/>
      <c r="HG37" s="909"/>
      <c r="HH37" s="909"/>
      <c r="HI37" s="909"/>
      <c r="HJ37" s="909"/>
      <c r="HK37" s="909"/>
      <c r="HL37" s="909"/>
      <c r="HM37" s="909"/>
      <c r="HN37" s="909"/>
      <c r="HO37" s="909"/>
      <c r="HP37" s="909"/>
      <c r="HQ37" s="909"/>
      <c r="HR37" s="909"/>
      <c r="HS37" s="909"/>
      <c r="HT37" s="909"/>
      <c r="HU37" s="909"/>
      <c r="HV37" s="909"/>
      <c r="HW37" s="909"/>
      <c r="HX37" s="909"/>
      <c r="HY37" s="909"/>
      <c r="HZ37" s="909"/>
      <c r="IA37" s="909"/>
      <c r="IB37" s="909"/>
      <c r="IC37" s="909"/>
      <c r="ID37" s="909"/>
      <c r="IE37" s="909"/>
      <c r="IF37" s="909"/>
      <c r="IG37" s="909"/>
      <c r="IH37" s="909"/>
      <c r="II37" s="909"/>
      <c r="IJ37" s="909"/>
      <c r="IK37" s="909"/>
      <c r="IL37" s="909"/>
      <c r="IM37" s="909"/>
      <c r="IN37" s="909"/>
      <c r="IO37" s="909"/>
      <c r="IP37" s="909"/>
      <c r="IQ37" s="909"/>
      <c r="IR37" s="909"/>
      <c r="IS37" s="909"/>
      <c r="IT37" s="909"/>
      <c r="IU37" s="909"/>
      <c r="IV37" s="909"/>
    </row>
    <row r="38" spans="1:256" ht="51" customHeight="1">
      <c r="A38" s="2004"/>
      <c r="B38" s="2002"/>
      <c r="C38" s="2000"/>
      <c r="D38" s="1998"/>
      <c r="E38" s="976" t="s">
        <v>627</v>
      </c>
      <c r="F38" s="1471">
        <v>17420.82</v>
      </c>
      <c r="G38" s="1472">
        <v>17343.01</v>
      </c>
      <c r="H38" s="1466">
        <f t="shared" si="0"/>
        <v>0.9955335053114606</v>
      </c>
      <c r="I38" s="909"/>
      <c r="J38" s="909"/>
      <c r="K38" s="909"/>
      <c r="L38" s="909"/>
      <c r="M38" s="909"/>
      <c r="N38" s="909"/>
      <c r="O38" s="909"/>
      <c r="P38" s="909"/>
      <c r="Q38" s="909"/>
      <c r="R38" s="909"/>
      <c r="S38" s="909"/>
      <c r="T38" s="909"/>
      <c r="U38" s="909"/>
      <c r="V38" s="909"/>
      <c r="W38" s="909"/>
      <c r="X38" s="909"/>
      <c r="Y38" s="909"/>
      <c r="Z38" s="909"/>
      <c r="AA38" s="909"/>
      <c r="AB38" s="909"/>
      <c r="AC38" s="909"/>
      <c r="AD38" s="909"/>
      <c r="AE38" s="909"/>
      <c r="AF38" s="909"/>
      <c r="AG38" s="909"/>
      <c r="AH38" s="909"/>
      <c r="AI38" s="909"/>
      <c r="AJ38" s="909"/>
      <c r="AK38" s="909"/>
      <c r="AL38" s="909"/>
      <c r="AM38" s="909"/>
      <c r="AN38" s="909"/>
      <c r="AO38" s="909"/>
      <c r="AP38" s="909"/>
      <c r="AQ38" s="909"/>
      <c r="AR38" s="909"/>
      <c r="AS38" s="909"/>
      <c r="AT38" s="909"/>
      <c r="AU38" s="909"/>
      <c r="AV38" s="909"/>
      <c r="AW38" s="909"/>
      <c r="AX38" s="909"/>
      <c r="AY38" s="909"/>
      <c r="AZ38" s="909"/>
      <c r="BA38" s="909"/>
      <c r="BB38" s="909"/>
      <c r="BC38" s="909"/>
      <c r="BD38" s="909"/>
      <c r="BE38" s="909"/>
      <c r="BF38" s="909"/>
      <c r="BG38" s="909"/>
      <c r="BH38" s="909"/>
      <c r="BI38" s="909"/>
      <c r="BJ38" s="909"/>
      <c r="BK38" s="909"/>
      <c r="BL38" s="909"/>
      <c r="BM38" s="909"/>
      <c r="BN38" s="909"/>
      <c r="BO38" s="909"/>
      <c r="BP38" s="909"/>
      <c r="BQ38" s="909"/>
      <c r="BR38" s="909"/>
      <c r="BS38" s="909"/>
      <c r="BT38" s="909"/>
      <c r="BU38" s="909"/>
      <c r="BV38" s="909"/>
      <c r="BW38" s="909"/>
      <c r="BX38" s="909"/>
      <c r="BY38" s="909"/>
      <c r="BZ38" s="909"/>
      <c r="CA38" s="909"/>
      <c r="CB38" s="909"/>
      <c r="CC38" s="909"/>
      <c r="CD38" s="909"/>
      <c r="CE38" s="909"/>
      <c r="CF38" s="909"/>
      <c r="CG38" s="909"/>
      <c r="CH38" s="909"/>
      <c r="CI38" s="909"/>
      <c r="CJ38" s="909"/>
      <c r="CK38" s="909"/>
      <c r="CL38" s="909"/>
      <c r="CM38" s="909"/>
      <c r="CN38" s="909"/>
      <c r="CO38" s="909"/>
      <c r="CP38" s="909"/>
      <c r="CQ38" s="909"/>
      <c r="CR38" s="909"/>
      <c r="CS38" s="909"/>
      <c r="CT38" s="909"/>
      <c r="CU38" s="909"/>
      <c r="CV38" s="909"/>
      <c r="CW38" s="909"/>
      <c r="CX38" s="909"/>
      <c r="CY38" s="909"/>
      <c r="CZ38" s="909"/>
      <c r="DA38" s="909"/>
      <c r="DB38" s="909"/>
      <c r="DC38" s="909"/>
      <c r="DD38" s="909"/>
      <c r="DE38" s="909"/>
      <c r="DF38" s="909"/>
      <c r="DG38" s="909"/>
      <c r="DH38" s="909"/>
      <c r="DI38" s="909"/>
      <c r="DJ38" s="909"/>
      <c r="DK38" s="909"/>
      <c r="DL38" s="909"/>
      <c r="DM38" s="909"/>
      <c r="DN38" s="909"/>
      <c r="DO38" s="909"/>
      <c r="DP38" s="909"/>
      <c r="DQ38" s="909"/>
      <c r="DR38" s="909"/>
      <c r="DS38" s="909"/>
      <c r="DT38" s="909"/>
      <c r="DU38" s="909"/>
      <c r="DV38" s="909"/>
      <c r="DW38" s="909"/>
      <c r="DX38" s="909"/>
      <c r="DY38" s="909"/>
      <c r="DZ38" s="909"/>
      <c r="EA38" s="909"/>
      <c r="EB38" s="909"/>
      <c r="EC38" s="909"/>
      <c r="ED38" s="909"/>
      <c r="EE38" s="909"/>
      <c r="EF38" s="909"/>
      <c r="EG38" s="909"/>
      <c r="EH38" s="909"/>
      <c r="EI38" s="909"/>
      <c r="EJ38" s="909"/>
      <c r="EK38" s="909"/>
      <c r="EL38" s="909"/>
      <c r="EM38" s="909"/>
      <c r="EN38" s="909"/>
      <c r="EO38" s="909"/>
      <c r="EP38" s="909"/>
      <c r="EQ38" s="909"/>
      <c r="ER38" s="909"/>
      <c r="ES38" s="909"/>
      <c r="ET38" s="909"/>
      <c r="EU38" s="909"/>
      <c r="EV38" s="909"/>
      <c r="EW38" s="909"/>
      <c r="EX38" s="909"/>
      <c r="EY38" s="909"/>
      <c r="EZ38" s="909"/>
      <c r="FA38" s="909"/>
      <c r="FB38" s="909"/>
      <c r="FC38" s="909"/>
      <c r="FD38" s="909"/>
      <c r="FE38" s="909"/>
      <c r="FF38" s="909"/>
      <c r="FG38" s="909"/>
      <c r="FH38" s="909"/>
      <c r="FI38" s="909"/>
      <c r="FJ38" s="909"/>
      <c r="FK38" s="909"/>
      <c r="FL38" s="909"/>
      <c r="FM38" s="909"/>
      <c r="FN38" s="909"/>
      <c r="FO38" s="909"/>
      <c r="FP38" s="909"/>
      <c r="FQ38" s="909"/>
      <c r="FR38" s="909"/>
      <c r="FS38" s="909"/>
      <c r="FT38" s="909"/>
      <c r="FU38" s="909"/>
      <c r="FV38" s="909"/>
      <c r="FW38" s="909"/>
      <c r="FX38" s="909"/>
      <c r="FY38" s="909"/>
      <c r="FZ38" s="909"/>
      <c r="GA38" s="909"/>
      <c r="GB38" s="909"/>
      <c r="GC38" s="909"/>
      <c r="GD38" s="909"/>
      <c r="GE38" s="909"/>
      <c r="GF38" s="909"/>
      <c r="GG38" s="909"/>
      <c r="GH38" s="909"/>
      <c r="GI38" s="909"/>
      <c r="GJ38" s="909"/>
      <c r="GK38" s="909"/>
      <c r="GL38" s="909"/>
      <c r="GM38" s="909"/>
      <c r="GN38" s="909"/>
      <c r="GO38" s="909"/>
      <c r="GP38" s="909"/>
      <c r="GQ38" s="909"/>
      <c r="GR38" s="909"/>
      <c r="GS38" s="909"/>
      <c r="GT38" s="909"/>
      <c r="GU38" s="909"/>
      <c r="GV38" s="909"/>
      <c r="GW38" s="909"/>
      <c r="GX38" s="909"/>
      <c r="GY38" s="909"/>
      <c r="GZ38" s="909"/>
      <c r="HA38" s="909"/>
      <c r="HB38" s="909"/>
      <c r="HC38" s="909"/>
      <c r="HD38" s="909"/>
      <c r="HE38" s="909"/>
      <c r="HF38" s="909"/>
      <c r="HG38" s="909"/>
      <c r="HH38" s="909"/>
      <c r="HI38" s="909"/>
      <c r="HJ38" s="909"/>
      <c r="HK38" s="909"/>
      <c r="HL38" s="909"/>
      <c r="HM38" s="909"/>
      <c r="HN38" s="909"/>
      <c r="HO38" s="909"/>
      <c r="HP38" s="909"/>
      <c r="HQ38" s="909"/>
      <c r="HR38" s="909"/>
      <c r="HS38" s="909"/>
      <c r="HT38" s="909"/>
      <c r="HU38" s="909"/>
      <c r="HV38" s="909"/>
      <c r="HW38" s="909"/>
      <c r="HX38" s="909"/>
      <c r="HY38" s="909"/>
      <c r="HZ38" s="909"/>
      <c r="IA38" s="909"/>
      <c r="IB38" s="909"/>
      <c r="IC38" s="909"/>
      <c r="ID38" s="909"/>
      <c r="IE38" s="909"/>
      <c r="IF38" s="909"/>
      <c r="IG38" s="909"/>
      <c r="IH38" s="909"/>
      <c r="II38" s="909"/>
      <c r="IJ38" s="909"/>
      <c r="IK38" s="909"/>
      <c r="IL38" s="909"/>
      <c r="IM38" s="909"/>
      <c r="IN38" s="909"/>
      <c r="IO38" s="909"/>
      <c r="IP38" s="909"/>
      <c r="IQ38" s="909"/>
      <c r="IR38" s="909"/>
      <c r="IS38" s="909"/>
      <c r="IT38" s="909"/>
      <c r="IU38" s="909"/>
      <c r="IV38" s="909"/>
    </row>
    <row r="39" spans="1:256" ht="58.5" customHeight="1" thickBot="1">
      <c r="A39" s="2004"/>
      <c r="B39" s="2002"/>
      <c r="C39" s="2000"/>
      <c r="D39" s="1998"/>
      <c r="E39" s="1711" t="s">
        <v>793</v>
      </c>
      <c r="F39" s="1712">
        <v>1146463</v>
      </c>
      <c r="G39" s="1713">
        <v>1145934.4</v>
      </c>
      <c r="H39" s="1710">
        <f t="shared" si="0"/>
        <v>0.9995389297343219</v>
      </c>
      <c r="I39" s="909"/>
      <c r="J39" s="909"/>
      <c r="K39" s="909"/>
      <c r="L39" s="909"/>
      <c r="M39" s="909"/>
      <c r="N39" s="909"/>
      <c r="O39" s="909"/>
      <c r="P39" s="909"/>
      <c r="Q39" s="909"/>
      <c r="R39" s="909"/>
      <c r="S39" s="909"/>
      <c r="T39" s="909"/>
      <c r="U39" s="909"/>
      <c r="V39" s="909"/>
      <c r="W39" s="909"/>
      <c r="X39" s="909"/>
      <c r="Y39" s="909"/>
      <c r="Z39" s="909"/>
      <c r="AA39" s="909"/>
      <c r="AB39" s="909"/>
      <c r="AC39" s="909"/>
      <c r="AD39" s="909"/>
      <c r="AE39" s="909"/>
      <c r="AF39" s="909"/>
      <c r="AG39" s="909"/>
      <c r="AH39" s="909"/>
      <c r="AI39" s="909"/>
      <c r="AJ39" s="909"/>
      <c r="AK39" s="909"/>
      <c r="AL39" s="909"/>
      <c r="AM39" s="909"/>
      <c r="AN39" s="909"/>
      <c r="AO39" s="909"/>
      <c r="AP39" s="909"/>
      <c r="AQ39" s="909"/>
      <c r="AR39" s="909"/>
      <c r="AS39" s="909"/>
      <c r="AT39" s="909"/>
      <c r="AU39" s="909"/>
      <c r="AV39" s="909"/>
      <c r="AW39" s="909"/>
      <c r="AX39" s="909"/>
      <c r="AY39" s="909"/>
      <c r="AZ39" s="909"/>
      <c r="BA39" s="909"/>
      <c r="BB39" s="909"/>
      <c r="BC39" s="909"/>
      <c r="BD39" s="909"/>
      <c r="BE39" s="909"/>
      <c r="BF39" s="909"/>
      <c r="BG39" s="909"/>
      <c r="BH39" s="909"/>
      <c r="BI39" s="909"/>
      <c r="BJ39" s="909"/>
      <c r="BK39" s="909"/>
      <c r="BL39" s="909"/>
      <c r="BM39" s="909"/>
      <c r="BN39" s="909"/>
      <c r="BO39" s="909"/>
      <c r="BP39" s="909"/>
      <c r="BQ39" s="909"/>
      <c r="BR39" s="909"/>
      <c r="BS39" s="909"/>
      <c r="BT39" s="909"/>
      <c r="BU39" s="909"/>
      <c r="BV39" s="909"/>
      <c r="BW39" s="909"/>
      <c r="BX39" s="909"/>
      <c r="BY39" s="909"/>
      <c r="BZ39" s="909"/>
      <c r="CA39" s="909"/>
      <c r="CB39" s="909"/>
      <c r="CC39" s="909"/>
      <c r="CD39" s="909"/>
      <c r="CE39" s="909"/>
      <c r="CF39" s="909"/>
      <c r="CG39" s="909"/>
      <c r="CH39" s="909"/>
      <c r="CI39" s="909"/>
      <c r="CJ39" s="909"/>
      <c r="CK39" s="909"/>
      <c r="CL39" s="909"/>
      <c r="CM39" s="909"/>
      <c r="CN39" s="909"/>
      <c r="CO39" s="909"/>
      <c r="CP39" s="909"/>
      <c r="CQ39" s="909"/>
      <c r="CR39" s="909"/>
      <c r="CS39" s="909"/>
      <c r="CT39" s="909"/>
      <c r="CU39" s="909"/>
      <c r="CV39" s="909"/>
      <c r="CW39" s="909"/>
      <c r="CX39" s="909"/>
      <c r="CY39" s="909"/>
      <c r="CZ39" s="909"/>
      <c r="DA39" s="909"/>
      <c r="DB39" s="909"/>
      <c r="DC39" s="909"/>
      <c r="DD39" s="909"/>
      <c r="DE39" s="909"/>
      <c r="DF39" s="909"/>
      <c r="DG39" s="909"/>
      <c r="DH39" s="909"/>
      <c r="DI39" s="909"/>
      <c r="DJ39" s="909"/>
      <c r="DK39" s="909"/>
      <c r="DL39" s="909"/>
      <c r="DM39" s="909"/>
      <c r="DN39" s="909"/>
      <c r="DO39" s="909"/>
      <c r="DP39" s="909"/>
      <c r="DQ39" s="909"/>
      <c r="DR39" s="909"/>
      <c r="DS39" s="909"/>
      <c r="DT39" s="909"/>
      <c r="DU39" s="909"/>
      <c r="DV39" s="909"/>
      <c r="DW39" s="909"/>
      <c r="DX39" s="909"/>
      <c r="DY39" s="909"/>
      <c r="DZ39" s="909"/>
      <c r="EA39" s="909"/>
      <c r="EB39" s="909"/>
      <c r="EC39" s="909"/>
      <c r="ED39" s="909"/>
      <c r="EE39" s="909"/>
      <c r="EF39" s="909"/>
      <c r="EG39" s="909"/>
      <c r="EH39" s="909"/>
      <c r="EI39" s="909"/>
      <c r="EJ39" s="909"/>
      <c r="EK39" s="909"/>
      <c r="EL39" s="909"/>
      <c r="EM39" s="909"/>
      <c r="EN39" s="909"/>
      <c r="EO39" s="909"/>
      <c r="EP39" s="909"/>
      <c r="EQ39" s="909"/>
      <c r="ER39" s="909"/>
      <c r="ES39" s="909"/>
      <c r="ET39" s="909"/>
      <c r="EU39" s="909"/>
      <c r="EV39" s="909"/>
      <c r="EW39" s="909"/>
      <c r="EX39" s="909"/>
      <c r="EY39" s="909"/>
      <c r="EZ39" s="909"/>
      <c r="FA39" s="909"/>
      <c r="FB39" s="909"/>
      <c r="FC39" s="909"/>
      <c r="FD39" s="909"/>
      <c r="FE39" s="909"/>
      <c r="FF39" s="909"/>
      <c r="FG39" s="909"/>
      <c r="FH39" s="909"/>
      <c r="FI39" s="909"/>
      <c r="FJ39" s="909"/>
      <c r="FK39" s="909"/>
      <c r="FL39" s="909"/>
      <c r="FM39" s="909"/>
      <c r="FN39" s="909"/>
      <c r="FO39" s="909"/>
      <c r="FP39" s="909"/>
      <c r="FQ39" s="909"/>
      <c r="FR39" s="909"/>
      <c r="FS39" s="909"/>
      <c r="FT39" s="909"/>
      <c r="FU39" s="909"/>
      <c r="FV39" s="909"/>
      <c r="FW39" s="909"/>
      <c r="FX39" s="909"/>
      <c r="FY39" s="909"/>
      <c r="FZ39" s="909"/>
      <c r="GA39" s="909"/>
      <c r="GB39" s="909"/>
      <c r="GC39" s="909"/>
      <c r="GD39" s="909"/>
      <c r="GE39" s="909"/>
      <c r="GF39" s="909"/>
      <c r="GG39" s="909"/>
      <c r="GH39" s="909"/>
      <c r="GI39" s="909"/>
      <c r="GJ39" s="909"/>
      <c r="GK39" s="909"/>
      <c r="GL39" s="909"/>
      <c r="GM39" s="909"/>
      <c r="GN39" s="909"/>
      <c r="GO39" s="909"/>
      <c r="GP39" s="909"/>
      <c r="GQ39" s="909"/>
      <c r="GR39" s="909"/>
      <c r="GS39" s="909"/>
      <c r="GT39" s="909"/>
      <c r="GU39" s="909"/>
      <c r="GV39" s="909"/>
      <c r="GW39" s="909"/>
      <c r="GX39" s="909"/>
      <c r="GY39" s="909"/>
      <c r="GZ39" s="909"/>
      <c r="HA39" s="909"/>
      <c r="HB39" s="909"/>
      <c r="HC39" s="909"/>
      <c r="HD39" s="909"/>
      <c r="HE39" s="909"/>
      <c r="HF39" s="909"/>
      <c r="HG39" s="909"/>
      <c r="HH39" s="909"/>
      <c r="HI39" s="909"/>
      <c r="HJ39" s="909"/>
      <c r="HK39" s="909"/>
      <c r="HL39" s="909"/>
      <c r="HM39" s="909"/>
      <c r="HN39" s="909"/>
      <c r="HO39" s="909"/>
      <c r="HP39" s="909"/>
      <c r="HQ39" s="909"/>
      <c r="HR39" s="909"/>
      <c r="HS39" s="909"/>
      <c r="HT39" s="909"/>
      <c r="HU39" s="909"/>
      <c r="HV39" s="909"/>
      <c r="HW39" s="909"/>
      <c r="HX39" s="909"/>
      <c r="HY39" s="909"/>
      <c r="HZ39" s="909"/>
      <c r="IA39" s="909"/>
      <c r="IB39" s="909"/>
      <c r="IC39" s="909"/>
      <c r="ID39" s="909"/>
      <c r="IE39" s="909"/>
      <c r="IF39" s="909"/>
      <c r="IG39" s="909"/>
      <c r="IH39" s="909"/>
      <c r="II39" s="909"/>
      <c r="IJ39" s="909"/>
      <c r="IK39" s="909"/>
      <c r="IL39" s="909"/>
      <c r="IM39" s="909"/>
      <c r="IN39" s="909"/>
      <c r="IO39" s="909"/>
      <c r="IP39" s="909"/>
      <c r="IQ39" s="909"/>
      <c r="IR39" s="909"/>
      <c r="IS39" s="909"/>
      <c r="IT39" s="909"/>
      <c r="IU39" s="909"/>
      <c r="IV39" s="909"/>
    </row>
    <row r="40" spans="1:256" ht="21" thickBot="1">
      <c r="A40" s="977"/>
      <c r="B40" s="978"/>
      <c r="C40" s="920"/>
      <c r="D40" s="964" t="s">
        <v>598</v>
      </c>
      <c r="E40" s="965"/>
      <c r="F40" s="1005">
        <f>F14</f>
        <v>4322565</v>
      </c>
      <c r="G40" s="1005">
        <f>G14</f>
        <v>4318602.539999999</v>
      </c>
      <c r="H40" s="1714">
        <f>G40/F40</f>
        <v>0.99908330817466</v>
      </c>
      <c r="I40" s="909"/>
      <c r="J40" s="922"/>
      <c r="K40" s="909"/>
      <c r="L40" s="909"/>
      <c r="M40" s="909"/>
      <c r="N40" s="909"/>
      <c r="O40" s="909"/>
      <c r="P40" s="909"/>
      <c r="Q40" s="909"/>
      <c r="R40" s="909"/>
      <c r="S40" s="909"/>
      <c r="T40" s="909"/>
      <c r="U40" s="909"/>
      <c r="V40" s="909"/>
      <c r="W40" s="909"/>
      <c r="X40" s="909"/>
      <c r="Y40" s="909"/>
      <c r="Z40" s="909"/>
      <c r="AA40" s="909"/>
      <c r="AB40" s="909"/>
      <c r="AC40" s="909"/>
      <c r="AD40" s="909"/>
      <c r="AE40" s="909"/>
      <c r="AF40" s="909"/>
      <c r="AG40" s="909"/>
      <c r="AH40" s="909"/>
      <c r="AI40" s="909"/>
      <c r="AJ40" s="909"/>
      <c r="AK40" s="909"/>
      <c r="AL40" s="909"/>
      <c r="AM40" s="909"/>
      <c r="AN40" s="909"/>
      <c r="AO40" s="909"/>
      <c r="AP40" s="909"/>
      <c r="AQ40" s="909"/>
      <c r="AR40" s="909"/>
      <c r="AS40" s="909"/>
      <c r="AT40" s="909"/>
      <c r="AU40" s="909"/>
      <c r="AV40" s="909"/>
      <c r="AW40" s="909"/>
      <c r="AX40" s="909"/>
      <c r="AY40" s="909"/>
      <c r="AZ40" s="909"/>
      <c r="BA40" s="909"/>
      <c r="BB40" s="909"/>
      <c r="BC40" s="909"/>
      <c r="BD40" s="909"/>
      <c r="BE40" s="909"/>
      <c r="BF40" s="909"/>
      <c r="BG40" s="909"/>
      <c r="BH40" s="909"/>
      <c r="BI40" s="909"/>
      <c r="BJ40" s="909"/>
      <c r="BK40" s="909"/>
      <c r="BL40" s="909"/>
      <c r="BM40" s="909"/>
      <c r="BN40" s="909"/>
      <c r="BO40" s="909"/>
      <c r="BP40" s="909"/>
      <c r="BQ40" s="909"/>
      <c r="BR40" s="909"/>
      <c r="BS40" s="909"/>
      <c r="BT40" s="909"/>
      <c r="BU40" s="909"/>
      <c r="BV40" s="909"/>
      <c r="BW40" s="909"/>
      <c r="BX40" s="909"/>
      <c r="BY40" s="909"/>
      <c r="BZ40" s="909"/>
      <c r="CA40" s="909"/>
      <c r="CB40" s="909"/>
      <c r="CC40" s="909"/>
      <c r="CD40" s="909"/>
      <c r="CE40" s="909"/>
      <c r="CF40" s="909"/>
      <c r="CG40" s="909"/>
      <c r="CH40" s="909"/>
      <c r="CI40" s="909"/>
      <c r="CJ40" s="909"/>
      <c r="CK40" s="909"/>
      <c r="CL40" s="909"/>
      <c r="CM40" s="909"/>
      <c r="CN40" s="909"/>
      <c r="CO40" s="909"/>
      <c r="CP40" s="909"/>
      <c r="CQ40" s="909"/>
      <c r="CR40" s="909"/>
      <c r="CS40" s="909"/>
      <c r="CT40" s="909"/>
      <c r="CU40" s="909"/>
      <c r="CV40" s="909"/>
      <c r="CW40" s="909"/>
      <c r="CX40" s="909"/>
      <c r="CY40" s="909"/>
      <c r="CZ40" s="909"/>
      <c r="DA40" s="909"/>
      <c r="DB40" s="909"/>
      <c r="DC40" s="909"/>
      <c r="DD40" s="909"/>
      <c r="DE40" s="909"/>
      <c r="DF40" s="909"/>
      <c r="DG40" s="909"/>
      <c r="DH40" s="909"/>
      <c r="DI40" s="909"/>
      <c r="DJ40" s="909"/>
      <c r="DK40" s="909"/>
      <c r="DL40" s="909"/>
      <c r="DM40" s="909"/>
      <c r="DN40" s="909"/>
      <c r="DO40" s="909"/>
      <c r="DP40" s="909"/>
      <c r="DQ40" s="909"/>
      <c r="DR40" s="909"/>
      <c r="DS40" s="909"/>
      <c r="DT40" s="909"/>
      <c r="DU40" s="909"/>
      <c r="DV40" s="909"/>
      <c r="DW40" s="909"/>
      <c r="DX40" s="909"/>
      <c r="DY40" s="909"/>
      <c r="DZ40" s="909"/>
      <c r="EA40" s="909"/>
      <c r="EB40" s="909"/>
      <c r="EC40" s="909"/>
      <c r="ED40" s="909"/>
      <c r="EE40" s="909"/>
      <c r="EF40" s="909"/>
      <c r="EG40" s="909"/>
      <c r="EH40" s="909"/>
      <c r="EI40" s="909"/>
      <c r="EJ40" s="909"/>
      <c r="EK40" s="909"/>
      <c r="EL40" s="909"/>
      <c r="EM40" s="909"/>
      <c r="EN40" s="909"/>
      <c r="EO40" s="909"/>
      <c r="EP40" s="909"/>
      <c r="EQ40" s="909"/>
      <c r="ER40" s="909"/>
      <c r="ES40" s="909"/>
      <c r="ET40" s="909"/>
      <c r="EU40" s="909"/>
      <c r="EV40" s="909"/>
      <c r="EW40" s="909"/>
      <c r="EX40" s="909"/>
      <c r="EY40" s="909"/>
      <c r="EZ40" s="909"/>
      <c r="FA40" s="909"/>
      <c r="FB40" s="909"/>
      <c r="FC40" s="909"/>
      <c r="FD40" s="909"/>
      <c r="FE40" s="909"/>
      <c r="FF40" s="909"/>
      <c r="FG40" s="909"/>
      <c r="FH40" s="909"/>
      <c r="FI40" s="909"/>
      <c r="FJ40" s="909"/>
      <c r="FK40" s="909"/>
      <c r="FL40" s="909"/>
      <c r="FM40" s="909"/>
      <c r="FN40" s="909"/>
      <c r="FO40" s="909"/>
      <c r="FP40" s="909"/>
      <c r="FQ40" s="909"/>
      <c r="FR40" s="909"/>
      <c r="FS40" s="909"/>
      <c r="FT40" s="909"/>
      <c r="FU40" s="909"/>
      <c r="FV40" s="909"/>
      <c r="FW40" s="909"/>
      <c r="FX40" s="909"/>
      <c r="FY40" s="909"/>
      <c r="FZ40" s="909"/>
      <c r="GA40" s="909"/>
      <c r="GB40" s="909"/>
      <c r="GC40" s="909"/>
      <c r="GD40" s="909"/>
      <c r="GE40" s="909"/>
      <c r="GF40" s="909"/>
      <c r="GG40" s="909"/>
      <c r="GH40" s="909"/>
      <c r="GI40" s="909"/>
      <c r="GJ40" s="909"/>
      <c r="GK40" s="909"/>
      <c r="GL40" s="909"/>
      <c r="GM40" s="909"/>
      <c r="GN40" s="909"/>
      <c r="GO40" s="909"/>
      <c r="GP40" s="909"/>
      <c r="GQ40" s="909"/>
      <c r="GR40" s="909"/>
      <c r="GS40" s="909"/>
      <c r="GT40" s="909"/>
      <c r="GU40" s="909"/>
      <c r="GV40" s="909"/>
      <c r="GW40" s="909"/>
      <c r="GX40" s="909"/>
      <c r="GY40" s="909"/>
      <c r="GZ40" s="909"/>
      <c r="HA40" s="909"/>
      <c r="HB40" s="909"/>
      <c r="HC40" s="909"/>
      <c r="HD40" s="909"/>
      <c r="HE40" s="909"/>
      <c r="HF40" s="909"/>
      <c r="HG40" s="909"/>
      <c r="HH40" s="909"/>
      <c r="HI40" s="909"/>
      <c r="HJ40" s="909"/>
      <c r="HK40" s="909"/>
      <c r="HL40" s="909"/>
      <c r="HM40" s="909"/>
      <c r="HN40" s="909"/>
      <c r="HO40" s="909"/>
      <c r="HP40" s="909"/>
      <c r="HQ40" s="909"/>
      <c r="HR40" s="909"/>
      <c r="HS40" s="909"/>
      <c r="HT40" s="909"/>
      <c r="HU40" s="909"/>
      <c r="HV40" s="909"/>
      <c r="HW40" s="909"/>
      <c r="HX40" s="909"/>
      <c r="HY40" s="909"/>
      <c r="HZ40" s="909"/>
      <c r="IA40" s="909"/>
      <c r="IB40" s="909"/>
      <c r="IC40" s="909"/>
      <c r="ID40" s="909"/>
      <c r="IE40" s="909"/>
      <c r="IF40" s="909"/>
      <c r="IG40" s="909"/>
      <c r="IH40" s="909"/>
      <c r="II40" s="909"/>
      <c r="IJ40" s="909"/>
      <c r="IK40" s="909"/>
      <c r="IL40" s="909"/>
      <c r="IM40" s="909"/>
      <c r="IN40" s="909"/>
      <c r="IO40" s="909"/>
      <c r="IP40" s="909"/>
      <c r="IQ40" s="909"/>
      <c r="IR40" s="909"/>
      <c r="IS40" s="909"/>
      <c r="IT40" s="909"/>
      <c r="IU40" s="909"/>
      <c r="IV40" s="909"/>
    </row>
    <row r="41" spans="1:256" ht="21">
      <c r="A41" s="979"/>
      <c r="B41" s="980"/>
      <c r="C41" s="946"/>
      <c r="D41" s="935"/>
      <c r="E41" s="981"/>
      <c r="F41" s="982"/>
      <c r="G41" s="909"/>
      <c r="H41" s="909"/>
      <c r="I41" s="909"/>
      <c r="J41" s="922"/>
      <c r="K41" s="909"/>
      <c r="L41" s="909"/>
      <c r="M41" s="909"/>
      <c r="N41" s="909"/>
      <c r="O41" s="909"/>
      <c r="P41" s="909"/>
      <c r="Q41" s="909"/>
      <c r="R41" s="909"/>
      <c r="S41" s="909"/>
      <c r="T41" s="909"/>
      <c r="U41" s="909"/>
      <c r="V41" s="909"/>
      <c r="W41" s="909"/>
      <c r="X41" s="909"/>
      <c r="Y41" s="909"/>
      <c r="Z41" s="909"/>
      <c r="AA41" s="909"/>
      <c r="AB41" s="909"/>
      <c r="AC41" s="909"/>
      <c r="AD41" s="909"/>
      <c r="AE41" s="909"/>
      <c r="AF41" s="909"/>
      <c r="AG41" s="909"/>
      <c r="AH41" s="909"/>
      <c r="AI41" s="909"/>
      <c r="AJ41" s="909"/>
      <c r="AK41" s="909"/>
      <c r="AL41" s="909"/>
      <c r="AM41" s="909"/>
      <c r="AN41" s="909"/>
      <c r="AO41" s="909"/>
      <c r="AP41" s="909"/>
      <c r="AQ41" s="909"/>
      <c r="AR41" s="909"/>
      <c r="AS41" s="909"/>
      <c r="AT41" s="909"/>
      <c r="AU41" s="909"/>
      <c r="AV41" s="909"/>
      <c r="AW41" s="909"/>
      <c r="AX41" s="909"/>
      <c r="AY41" s="909"/>
      <c r="AZ41" s="909"/>
      <c r="BA41" s="909"/>
      <c r="BB41" s="909"/>
      <c r="BC41" s="909"/>
      <c r="BD41" s="909"/>
      <c r="BE41" s="909"/>
      <c r="BF41" s="909"/>
      <c r="BG41" s="909"/>
      <c r="BH41" s="909"/>
      <c r="BI41" s="909"/>
      <c r="BJ41" s="909"/>
      <c r="BK41" s="909"/>
      <c r="BL41" s="909"/>
      <c r="BM41" s="909"/>
      <c r="BN41" s="909"/>
      <c r="BO41" s="909"/>
      <c r="BP41" s="909"/>
      <c r="BQ41" s="909"/>
      <c r="BR41" s="909"/>
      <c r="BS41" s="909"/>
      <c r="BT41" s="909"/>
      <c r="BU41" s="909"/>
      <c r="BV41" s="909"/>
      <c r="BW41" s="909"/>
      <c r="BX41" s="909"/>
      <c r="BY41" s="909"/>
      <c r="BZ41" s="909"/>
      <c r="CA41" s="909"/>
      <c r="CB41" s="909"/>
      <c r="CC41" s="909"/>
      <c r="CD41" s="909"/>
      <c r="CE41" s="909"/>
      <c r="CF41" s="909"/>
      <c r="CG41" s="909"/>
      <c r="CH41" s="909"/>
      <c r="CI41" s="909"/>
      <c r="CJ41" s="909"/>
      <c r="CK41" s="909"/>
      <c r="CL41" s="909"/>
      <c r="CM41" s="909"/>
      <c r="CN41" s="909"/>
      <c r="CO41" s="909"/>
      <c r="CP41" s="909"/>
      <c r="CQ41" s="909"/>
      <c r="CR41" s="909"/>
      <c r="CS41" s="909"/>
      <c r="CT41" s="909"/>
      <c r="CU41" s="909"/>
      <c r="CV41" s="909"/>
      <c r="CW41" s="909"/>
      <c r="CX41" s="909"/>
      <c r="CY41" s="909"/>
      <c r="CZ41" s="909"/>
      <c r="DA41" s="909"/>
      <c r="DB41" s="909"/>
      <c r="DC41" s="909"/>
      <c r="DD41" s="909"/>
      <c r="DE41" s="909"/>
      <c r="DF41" s="909"/>
      <c r="DG41" s="909"/>
      <c r="DH41" s="909"/>
      <c r="DI41" s="909"/>
      <c r="DJ41" s="909"/>
      <c r="DK41" s="909"/>
      <c r="DL41" s="909"/>
      <c r="DM41" s="909"/>
      <c r="DN41" s="909"/>
      <c r="DO41" s="909"/>
      <c r="DP41" s="909"/>
      <c r="DQ41" s="909"/>
      <c r="DR41" s="909"/>
      <c r="DS41" s="909"/>
      <c r="DT41" s="909"/>
      <c r="DU41" s="909"/>
      <c r="DV41" s="909"/>
      <c r="DW41" s="909"/>
      <c r="DX41" s="909"/>
      <c r="DY41" s="909"/>
      <c r="DZ41" s="909"/>
      <c r="EA41" s="909"/>
      <c r="EB41" s="909"/>
      <c r="EC41" s="909"/>
      <c r="ED41" s="909"/>
      <c r="EE41" s="909"/>
      <c r="EF41" s="909"/>
      <c r="EG41" s="909"/>
      <c r="EH41" s="909"/>
      <c r="EI41" s="909"/>
      <c r="EJ41" s="909"/>
      <c r="EK41" s="909"/>
      <c r="EL41" s="909"/>
      <c r="EM41" s="909"/>
      <c r="EN41" s="909"/>
      <c r="EO41" s="909"/>
      <c r="EP41" s="909"/>
      <c r="EQ41" s="909"/>
      <c r="ER41" s="909"/>
      <c r="ES41" s="909"/>
      <c r="ET41" s="909"/>
      <c r="EU41" s="909"/>
      <c r="EV41" s="909"/>
      <c r="EW41" s="909"/>
      <c r="EX41" s="909"/>
      <c r="EY41" s="909"/>
      <c r="EZ41" s="909"/>
      <c r="FA41" s="909"/>
      <c r="FB41" s="909"/>
      <c r="FC41" s="909"/>
      <c r="FD41" s="909"/>
      <c r="FE41" s="909"/>
      <c r="FF41" s="909"/>
      <c r="FG41" s="909"/>
      <c r="FH41" s="909"/>
      <c r="FI41" s="909"/>
      <c r="FJ41" s="909"/>
      <c r="FK41" s="909"/>
      <c r="FL41" s="909"/>
      <c r="FM41" s="909"/>
      <c r="FN41" s="909"/>
      <c r="FO41" s="909"/>
      <c r="FP41" s="909"/>
      <c r="FQ41" s="909"/>
      <c r="FR41" s="909"/>
      <c r="FS41" s="909"/>
      <c r="FT41" s="909"/>
      <c r="FU41" s="909"/>
      <c r="FV41" s="909"/>
      <c r="FW41" s="909"/>
      <c r="FX41" s="909"/>
      <c r="FY41" s="909"/>
      <c r="FZ41" s="909"/>
      <c r="GA41" s="909"/>
      <c r="GB41" s="909"/>
      <c r="GC41" s="909"/>
      <c r="GD41" s="909"/>
      <c r="GE41" s="909"/>
      <c r="GF41" s="909"/>
      <c r="GG41" s="909"/>
      <c r="GH41" s="909"/>
      <c r="GI41" s="909"/>
      <c r="GJ41" s="909"/>
      <c r="GK41" s="909"/>
      <c r="GL41" s="909"/>
      <c r="GM41" s="909"/>
      <c r="GN41" s="909"/>
      <c r="GO41" s="909"/>
      <c r="GP41" s="909"/>
      <c r="GQ41" s="909"/>
      <c r="GR41" s="909"/>
      <c r="GS41" s="909"/>
      <c r="GT41" s="909"/>
      <c r="GU41" s="909"/>
      <c r="GV41" s="909"/>
      <c r="GW41" s="909"/>
      <c r="GX41" s="909"/>
      <c r="GY41" s="909"/>
      <c r="GZ41" s="909"/>
      <c r="HA41" s="909"/>
      <c r="HB41" s="909"/>
      <c r="HC41" s="909"/>
      <c r="HD41" s="909"/>
      <c r="HE41" s="909"/>
      <c r="HF41" s="909"/>
      <c r="HG41" s="909"/>
      <c r="HH41" s="909"/>
      <c r="HI41" s="909"/>
      <c r="HJ41" s="909"/>
      <c r="HK41" s="909"/>
      <c r="HL41" s="909"/>
      <c r="HM41" s="909"/>
      <c r="HN41" s="909"/>
      <c r="HO41" s="909"/>
      <c r="HP41" s="909"/>
      <c r="HQ41" s="909"/>
      <c r="HR41" s="909"/>
      <c r="HS41" s="909"/>
      <c r="HT41" s="909"/>
      <c r="HU41" s="909"/>
      <c r="HV41" s="909"/>
      <c r="HW41" s="909"/>
      <c r="HX41" s="909"/>
      <c r="HY41" s="909"/>
      <c r="HZ41" s="909"/>
      <c r="IA41" s="909"/>
      <c r="IB41" s="909"/>
      <c r="IC41" s="909"/>
      <c r="ID41" s="909"/>
      <c r="IE41" s="909"/>
      <c r="IF41" s="909"/>
      <c r="IG41" s="909"/>
      <c r="IH41" s="909"/>
      <c r="II41" s="909"/>
      <c r="IJ41" s="909"/>
      <c r="IK41" s="909"/>
      <c r="IL41" s="909"/>
      <c r="IM41" s="909"/>
      <c r="IN41" s="909"/>
      <c r="IO41" s="909"/>
      <c r="IP41" s="909"/>
      <c r="IQ41" s="909"/>
      <c r="IR41" s="909"/>
      <c r="IS41" s="909"/>
      <c r="IT41" s="909"/>
      <c r="IU41" s="909"/>
      <c r="IV41" s="909"/>
    </row>
    <row r="42" spans="1:256" ht="17.25">
      <c r="A42" s="384" t="s">
        <v>538</v>
      </c>
      <c r="B42" s="983"/>
      <c r="C42" s="384"/>
      <c r="D42" s="384"/>
      <c r="E42" s="2019" t="s">
        <v>757</v>
      </c>
      <c r="F42" s="2019"/>
      <c r="G42" s="984"/>
      <c r="H42" s="984"/>
      <c r="I42" s="984"/>
      <c r="J42" s="983"/>
      <c r="L42" s="985"/>
      <c r="M42" s="986"/>
      <c r="N42" s="983"/>
      <c r="O42" s="983"/>
      <c r="P42" s="983"/>
      <c r="Q42" s="983"/>
      <c r="R42" s="983"/>
      <c r="S42" s="983"/>
      <c r="T42" s="983"/>
      <c r="U42" s="983"/>
      <c r="V42" s="983"/>
      <c r="W42" s="983"/>
      <c r="X42" s="983"/>
      <c r="Y42" s="983"/>
      <c r="Z42" s="983"/>
      <c r="AA42" s="983"/>
      <c r="AB42" s="983"/>
      <c r="AC42" s="983"/>
      <c r="AD42" s="983"/>
      <c r="AE42" s="983"/>
      <c r="AF42" s="983"/>
      <c r="AG42" s="983"/>
      <c r="AH42" s="983"/>
      <c r="AI42" s="983"/>
      <c r="AJ42" s="983"/>
      <c r="AK42" s="983"/>
      <c r="AL42" s="983"/>
      <c r="AM42" s="983"/>
      <c r="AN42" s="983"/>
      <c r="AO42" s="983"/>
      <c r="AP42" s="983"/>
      <c r="AQ42" s="983"/>
      <c r="AR42" s="983"/>
      <c r="AS42" s="983"/>
      <c r="AT42" s="983"/>
      <c r="AU42" s="983"/>
      <c r="AV42" s="983"/>
      <c r="AW42" s="983"/>
      <c r="AX42" s="983"/>
      <c r="AY42" s="983"/>
      <c r="AZ42" s="983"/>
      <c r="BA42" s="983"/>
      <c r="BB42" s="983"/>
      <c r="BC42" s="983"/>
      <c r="BD42" s="983"/>
      <c r="BE42" s="983"/>
      <c r="BF42" s="983"/>
      <c r="BG42" s="983"/>
      <c r="BH42" s="983"/>
      <c r="BI42" s="983"/>
      <c r="BJ42" s="983"/>
      <c r="BK42" s="983"/>
      <c r="BL42" s="983"/>
      <c r="BM42" s="983"/>
      <c r="BN42" s="983"/>
      <c r="BO42" s="983"/>
      <c r="BP42" s="983"/>
      <c r="BQ42" s="983"/>
      <c r="BR42" s="983"/>
      <c r="BS42" s="983"/>
      <c r="BT42" s="983"/>
      <c r="BU42" s="983"/>
      <c r="BV42" s="983"/>
      <c r="BW42" s="983"/>
      <c r="BX42" s="983"/>
      <c r="BY42" s="983"/>
      <c r="BZ42" s="983"/>
      <c r="CA42" s="983"/>
      <c r="CB42" s="983"/>
      <c r="CC42" s="983"/>
      <c r="CD42" s="983"/>
      <c r="CE42" s="983"/>
      <c r="CF42" s="983"/>
      <c r="CG42" s="983"/>
      <c r="CH42" s="983"/>
      <c r="CI42" s="983"/>
      <c r="CJ42" s="983"/>
      <c r="CK42" s="983"/>
      <c r="CL42" s="983"/>
      <c r="CM42" s="983"/>
      <c r="CN42" s="983"/>
      <c r="CO42" s="983"/>
      <c r="CP42" s="983"/>
      <c r="CQ42" s="983"/>
      <c r="CR42" s="983"/>
      <c r="CS42" s="983"/>
      <c r="CT42" s="983"/>
      <c r="CU42" s="983"/>
      <c r="CV42" s="983"/>
      <c r="CW42" s="983"/>
      <c r="CX42" s="983"/>
      <c r="CY42" s="983"/>
      <c r="CZ42" s="983"/>
      <c r="DA42" s="983"/>
      <c r="DB42" s="983"/>
      <c r="DC42" s="983"/>
      <c r="DD42" s="983"/>
      <c r="DE42" s="983"/>
      <c r="DF42" s="983"/>
      <c r="DG42" s="983"/>
      <c r="DH42" s="983"/>
      <c r="DI42" s="983"/>
      <c r="DJ42" s="983"/>
      <c r="DK42" s="983"/>
      <c r="DL42" s="983"/>
      <c r="DM42" s="983"/>
      <c r="DN42" s="983"/>
      <c r="DO42" s="983"/>
      <c r="DP42" s="983"/>
      <c r="DQ42" s="983"/>
      <c r="DR42" s="983"/>
      <c r="DS42" s="983"/>
      <c r="DT42" s="983"/>
      <c r="DU42" s="983"/>
      <c r="DV42" s="983"/>
      <c r="DW42" s="983"/>
      <c r="DX42" s="983"/>
      <c r="DY42" s="983"/>
      <c r="DZ42" s="983"/>
      <c r="EA42" s="983"/>
      <c r="EB42" s="983"/>
      <c r="EC42" s="983"/>
      <c r="ED42" s="983"/>
      <c r="EE42" s="983"/>
      <c r="EF42" s="983"/>
      <c r="EG42" s="983"/>
      <c r="EH42" s="983"/>
      <c r="EI42" s="983"/>
      <c r="EJ42" s="983"/>
      <c r="EK42" s="983"/>
      <c r="EL42" s="983"/>
      <c r="EM42" s="983"/>
      <c r="EN42" s="983"/>
      <c r="EO42" s="983"/>
      <c r="EP42" s="983"/>
      <c r="EQ42" s="983"/>
      <c r="ER42" s="983"/>
      <c r="ES42" s="983"/>
      <c r="ET42" s="983"/>
      <c r="EU42" s="983"/>
      <c r="EV42" s="983"/>
      <c r="EW42" s="983"/>
      <c r="EX42" s="983"/>
      <c r="EY42" s="983"/>
      <c r="EZ42" s="983"/>
      <c r="FA42" s="983"/>
      <c r="FB42" s="983"/>
      <c r="FC42" s="983"/>
      <c r="FD42" s="983"/>
      <c r="FE42" s="983"/>
      <c r="FF42" s="983"/>
      <c r="FG42" s="983"/>
      <c r="FH42" s="983"/>
      <c r="FI42" s="983"/>
      <c r="FJ42" s="983"/>
      <c r="FK42" s="983"/>
      <c r="FL42" s="983"/>
      <c r="FM42" s="983"/>
      <c r="FN42" s="983"/>
      <c r="FO42" s="983"/>
      <c r="FP42" s="983"/>
      <c r="FQ42" s="983"/>
      <c r="FR42" s="983"/>
      <c r="FS42" s="983"/>
      <c r="FT42" s="983"/>
      <c r="FU42" s="983"/>
      <c r="FV42" s="983"/>
      <c r="FW42" s="983"/>
      <c r="FX42" s="983"/>
      <c r="FY42" s="983"/>
      <c r="FZ42" s="983"/>
      <c r="GA42" s="983"/>
      <c r="GB42" s="983"/>
      <c r="GC42" s="983"/>
      <c r="GD42" s="983"/>
      <c r="GE42" s="983"/>
      <c r="GF42" s="983"/>
      <c r="GG42" s="983"/>
      <c r="GH42" s="983"/>
      <c r="GI42" s="983"/>
      <c r="GJ42" s="983"/>
      <c r="GK42" s="983"/>
      <c r="GL42" s="983"/>
      <c r="GM42" s="983"/>
      <c r="GN42" s="983"/>
      <c r="GO42" s="983"/>
      <c r="GP42" s="983"/>
      <c r="GQ42" s="983"/>
      <c r="GR42" s="983"/>
      <c r="GS42" s="983"/>
      <c r="GT42" s="983"/>
      <c r="GU42" s="983"/>
      <c r="GV42" s="983"/>
      <c r="GW42" s="983"/>
      <c r="GX42" s="983"/>
      <c r="GY42" s="983"/>
      <c r="GZ42" s="983"/>
      <c r="HA42" s="983"/>
      <c r="HB42" s="983"/>
      <c r="HC42" s="983"/>
      <c r="HD42" s="983"/>
      <c r="HE42" s="983"/>
      <c r="HF42" s="983"/>
      <c r="HG42" s="983"/>
      <c r="HH42" s="983"/>
      <c r="HI42" s="983"/>
      <c r="HJ42" s="983"/>
      <c r="HK42" s="983"/>
      <c r="HL42" s="983"/>
      <c r="HM42" s="983"/>
      <c r="HN42" s="983"/>
      <c r="HO42" s="983"/>
      <c r="HP42" s="983"/>
      <c r="HQ42" s="983"/>
      <c r="HR42" s="983"/>
      <c r="HS42" s="983"/>
      <c r="HT42" s="983"/>
      <c r="HU42" s="983"/>
      <c r="HV42" s="983"/>
      <c r="HW42" s="983"/>
      <c r="HX42" s="983"/>
      <c r="HY42" s="983"/>
      <c r="HZ42" s="983"/>
      <c r="IA42" s="983"/>
      <c r="IB42" s="983"/>
      <c r="IC42" s="983"/>
      <c r="ID42" s="983"/>
      <c r="IE42" s="983"/>
      <c r="IF42" s="983"/>
      <c r="IG42" s="983"/>
      <c r="IH42" s="983"/>
      <c r="II42" s="983"/>
      <c r="IJ42" s="983"/>
      <c r="IK42" s="983"/>
      <c r="IL42" s="983"/>
      <c r="IM42" s="983"/>
      <c r="IN42" s="983"/>
      <c r="IO42" s="983"/>
      <c r="IP42" s="983"/>
      <c r="IQ42" s="983"/>
      <c r="IR42" s="983"/>
      <c r="IS42" s="983"/>
      <c r="IT42" s="983"/>
      <c r="IU42" s="983"/>
      <c r="IV42" s="983"/>
    </row>
    <row r="43" spans="1:256" ht="17.25">
      <c r="A43" s="987"/>
      <c r="B43" s="988"/>
      <c r="C43" s="989"/>
      <c r="D43" s="990"/>
      <c r="E43" s="991"/>
      <c r="F43" s="69"/>
      <c r="G43" s="923"/>
      <c r="H43" s="923"/>
      <c r="I43" s="923"/>
      <c r="J43" s="923"/>
      <c r="L43" s="923"/>
      <c r="M43" s="923"/>
      <c r="N43" s="923"/>
      <c r="O43" s="923"/>
      <c r="P43" s="923"/>
      <c r="Q43" s="923"/>
      <c r="R43" s="923"/>
      <c r="S43" s="923"/>
      <c r="T43" s="923"/>
      <c r="U43" s="923"/>
      <c r="V43" s="923"/>
      <c r="W43" s="923"/>
      <c r="X43" s="923"/>
      <c r="Y43" s="923"/>
      <c r="Z43" s="923"/>
      <c r="AA43" s="923"/>
      <c r="AB43" s="923"/>
      <c r="AC43" s="923"/>
      <c r="AD43" s="923"/>
      <c r="AE43" s="923"/>
      <c r="AF43" s="923"/>
      <c r="AG43" s="923"/>
      <c r="AH43" s="923"/>
      <c r="AI43" s="923"/>
      <c r="AJ43" s="923"/>
      <c r="AK43" s="923"/>
      <c r="AL43" s="923"/>
      <c r="AM43" s="923"/>
      <c r="AN43" s="923"/>
      <c r="AO43" s="923"/>
      <c r="AP43" s="923"/>
      <c r="AQ43" s="923"/>
      <c r="AR43" s="923"/>
      <c r="AS43" s="923"/>
      <c r="AT43" s="923"/>
      <c r="AU43" s="923"/>
      <c r="AV43" s="923"/>
      <c r="AW43" s="923"/>
      <c r="AX43" s="923"/>
      <c r="AY43" s="923"/>
      <c r="AZ43" s="923"/>
      <c r="BA43" s="923"/>
      <c r="BB43" s="923"/>
      <c r="BC43" s="923"/>
      <c r="BD43" s="923"/>
      <c r="BE43" s="923"/>
      <c r="BF43" s="923"/>
      <c r="BG43" s="923"/>
      <c r="BH43" s="923"/>
      <c r="BI43" s="923"/>
      <c r="BJ43" s="923"/>
      <c r="BK43" s="923"/>
      <c r="BL43" s="923"/>
      <c r="BM43" s="923"/>
      <c r="BN43" s="923"/>
      <c r="BO43" s="923"/>
      <c r="BP43" s="923"/>
      <c r="BQ43" s="923"/>
      <c r="BR43" s="923"/>
      <c r="BS43" s="923"/>
      <c r="BT43" s="923"/>
      <c r="BU43" s="923"/>
      <c r="BV43" s="923"/>
      <c r="BW43" s="923"/>
      <c r="BX43" s="923"/>
      <c r="BY43" s="923"/>
      <c r="BZ43" s="923"/>
      <c r="CA43" s="923"/>
      <c r="CB43" s="923"/>
      <c r="CC43" s="923"/>
      <c r="CD43" s="923"/>
      <c r="CE43" s="923"/>
      <c r="CF43" s="923"/>
      <c r="CG43" s="923"/>
      <c r="CH43" s="923"/>
      <c r="CI43" s="923"/>
      <c r="CJ43" s="923"/>
      <c r="CK43" s="923"/>
      <c r="CL43" s="923"/>
      <c r="CM43" s="923"/>
      <c r="CN43" s="923"/>
      <c r="CO43" s="923"/>
      <c r="CP43" s="923"/>
      <c r="CQ43" s="923"/>
      <c r="CR43" s="923"/>
      <c r="CS43" s="923"/>
      <c r="CT43" s="923"/>
      <c r="CU43" s="923"/>
      <c r="CV43" s="923"/>
      <c r="CW43" s="923"/>
      <c r="CX43" s="923"/>
      <c r="CY43" s="923"/>
      <c r="CZ43" s="923"/>
      <c r="DA43" s="923"/>
      <c r="DB43" s="923"/>
      <c r="DC43" s="923"/>
      <c r="DD43" s="923"/>
      <c r="DE43" s="923"/>
      <c r="DF43" s="923"/>
      <c r="DG43" s="923"/>
      <c r="DH43" s="923"/>
      <c r="DI43" s="923"/>
      <c r="DJ43" s="923"/>
      <c r="DK43" s="923"/>
      <c r="DL43" s="923"/>
      <c r="DM43" s="923"/>
      <c r="DN43" s="923"/>
      <c r="DO43" s="923"/>
      <c r="DP43" s="923"/>
      <c r="DQ43" s="923"/>
      <c r="DR43" s="923"/>
      <c r="DS43" s="923"/>
      <c r="DT43" s="923"/>
      <c r="DU43" s="923"/>
      <c r="DV43" s="923"/>
      <c r="DW43" s="923"/>
      <c r="DX43" s="923"/>
      <c r="DY43" s="923"/>
      <c r="DZ43" s="923"/>
      <c r="EA43" s="923"/>
      <c r="EB43" s="923"/>
      <c r="EC43" s="923"/>
      <c r="ED43" s="923"/>
      <c r="EE43" s="923"/>
      <c r="EF43" s="923"/>
      <c r="EG43" s="923"/>
      <c r="EH43" s="923"/>
      <c r="EI43" s="923"/>
      <c r="EJ43" s="923"/>
      <c r="EK43" s="923"/>
      <c r="EL43" s="923"/>
      <c r="EM43" s="923"/>
      <c r="EN43" s="923"/>
      <c r="EO43" s="923"/>
      <c r="EP43" s="923"/>
      <c r="EQ43" s="923"/>
      <c r="ER43" s="923"/>
      <c r="ES43" s="923"/>
      <c r="ET43" s="923"/>
      <c r="EU43" s="923"/>
      <c r="EV43" s="923"/>
      <c r="EW43" s="923"/>
      <c r="EX43" s="923"/>
      <c r="EY43" s="923"/>
      <c r="EZ43" s="923"/>
      <c r="FA43" s="923"/>
      <c r="FB43" s="923"/>
      <c r="FC43" s="923"/>
      <c r="FD43" s="923"/>
      <c r="FE43" s="923"/>
      <c r="FF43" s="923"/>
      <c r="FG43" s="923"/>
      <c r="FH43" s="923"/>
      <c r="FI43" s="923"/>
      <c r="FJ43" s="923"/>
      <c r="FK43" s="923"/>
      <c r="FL43" s="923"/>
      <c r="FM43" s="923"/>
      <c r="FN43" s="923"/>
      <c r="FO43" s="923"/>
      <c r="FP43" s="923"/>
      <c r="FQ43" s="923"/>
      <c r="FR43" s="923"/>
      <c r="FS43" s="923"/>
      <c r="FT43" s="923"/>
      <c r="FU43" s="923"/>
      <c r="FV43" s="923"/>
      <c r="FW43" s="923"/>
      <c r="FX43" s="923"/>
      <c r="FY43" s="923"/>
      <c r="FZ43" s="923"/>
      <c r="GA43" s="923"/>
      <c r="GB43" s="923"/>
      <c r="GC43" s="923"/>
      <c r="GD43" s="923"/>
      <c r="GE43" s="923"/>
      <c r="GF43" s="923"/>
      <c r="GG43" s="923"/>
      <c r="GH43" s="923"/>
      <c r="GI43" s="923"/>
      <c r="GJ43" s="923"/>
      <c r="GK43" s="923"/>
      <c r="GL43" s="923"/>
      <c r="GM43" s="923"/>
      <c r="GN43" s="923"/>
      <c r="GO43" s="923"/>
      <c r="GP43" s="923"/>
      <c r="GQ43" s="923"/>
      <c r="GR43" s="923"/>
      <c r="GS43" s="923"/>
      <c r="GT43" s="923"/>
      <c r="GU43" s="923"/>
      <c r="GV43" s="923"/>
      <c r="GW43" s="923"/>
      <c r="GX43" s="923"/>
      <c r="GY43" s="923"/>
      <c r="GZ43" s="923"/>
      <c r="HA43" s="923"/>
      <c r="HB43" s="923"/>
      <c r="HC43" s="923"/>
      <c r="HD43" s="923"/>
      <c r="HE43" s="923"/>
      <c r="HF43" s="923"/>
      <c r="HG43" s="923"/>
      <c r="HH43" s="923"/>
      <c r="HI43" s="923"/>
      <c r="HJ43" s="923"/>
      <c r="HK43" s="923"/>
      <c r="HL43" s="923"/>
      <c r="HM43" s="923"/>
      <c r="HN43" s="923"/>
      <c r="HO43" s="923"/>
      <c r="HP43" s="923"/>
      <c r="HQ43" s="923"/>
      <c r="HR43" s="923"/>
      <c r="HS43" s="923"/>
      <c r="HT43" s="923"/>
      <c r="HU43" s="923"/>
      <c r="HV43" s="923"/>
      <c r="HW43" s="923"/>
      <c r="HX43" s="923"/>
      <c r="HY43" s="923"/>
      <c r="HZ43" s="923"/>
      <c r="IA43" s="923"/>
      <c r="IB43" s="923"/>
      <c r="IC43" s="923"/>
      <c r="ID43" s="923"/>
      <c r="IE43" s="923"/>
      <c r="IF43" s="923"/>
      <c r="IG43" s="923"/>
      <c r="IH43" s="923"/>
      <c r="II43" s="923"/>
      <c r="IJ43" s="923"/>
      <c r="IK43" s="923"/>
      <c r="IL43" s="923"/>
      <c r="IM43" s="923"/>
      <c r="IN43" s="923"/>
      <c r="IO43" s="923"/>
      <c r="IP43" s="923"/>
      <c r="IQ43" s="923"/>
      <c r="IR43" s="923"/>
      <c r="IS43" s="923"/>
      <c r="IT43" s="923"/>
      <c r="IU43" s="923"/>
      <c r="IV43" s="923"/>
    </row>
    <row r="44" spans="5:256" ht="21">
      <c r="E44" s="40"/>
      <c r="F44" s="40"/>
      <c r="G44" s="909"/>
      <c r="H44" s="909"/>
      <c r="I44" s="909"/>
      <c r="J44" s="909"/>
      <c r="K44" s="909"/>
      <c r="L44" s="909"/>
      <c r="M44" s="909"/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09"/>
      <c r="Y44" s="909"/>
      <c r="Z44" s="909"/>
      <c r="AA44" s="909"/>
      <c r="AB44" s="909"/>
      <c r="AC44" s="909"/>
      <c r="AD44" s="909"/>
      <c r="AE44" s="909"/>
      <c r="AF44" s="909"/>
      <c r="AG44" s="909"/>
      <c r="AH44" s="909"/>
      <c r="AI44" s="909"/>
      <c r="AJ44" s="909"/>
      <c r="AK44" s="909"/>
      <c r="AL44" s="909"/>
      <c r="AM44" s="909"/>
      <c r="AN44" s="909"/>
      <c r="AO44" s="909"/>
      <c r="AP44" s="909"/>
      <c r="AQ44" s="909"/>
      <c r="AR44" s="909"/>
      <c r="AS44" s="909"/>
      <c r="AT44" s="909"/>
      <c r="AU44" s="909"/>
      <c r="AV44" s="909"/>
      <c r="AW44" s="909"/>
      <c r="AX44" s="909"/>
      <c r="AY44" s="909"/>
      <c r="AZ44" s="909"/>
      <c r="BA44" s="909"/>
      <c r="BB44" s="909"/>
      <c r="BC44" s="909"/>
      <c r="BD44" s="909"/>
      <c r="BE44" s="909"/>
      <c r="BF44" s="909"/>
      <c r="BG44" s="909"/>
      <c r="BH44" s="909"/>
      <c r="BI44" s="909"/>
      <c r="BJ44" s="909"/>
      <c r="BK44" s="909"/>
      <c r="BL44" s="909"/>
      <c r="BM44" s="909"/>
      <c r="BN44" s="909"/>
      <c r="BO44" s="909"/>
      <c r="BP44" s="909"/>
      <c r="BQ44" s="909"/>
      <c r="BR44" s="909"/>
      <c r="BS44" s="909"/>
      <c r="BT44" s="909"/>
      <c r="BU44" s="909"/>
      <c r="BV44" s="909"/>
      <c r="BW44" s="909"/>
      <c r="BX44" s="909"/>
      <c r="BY44" s="909"/>
      <c r="BZ44" s="909"/>
      <c r="CA44" s="909"/>
      <c r="CB44" s="909"/>
      <c r="CC44" s="909"/>
      <c r="CD44" s="909"/>
      <c r="CE44" s="909"/>
      <c r="CF44" s="909"/>
      <c r="CG44" s="909"/>
      <c r="CH44" s="909"/>
      <c r="CI44" s="909"/>
      <c r="CJ44" s="909"/>
      <c r="CK44" s="909"/>
      <c r="CL44" s="909"/>
      <c r="CM44" s="909"/>
      <c r="CN44" s="909"/>
      <c r="CO44" s="909"/>
      <c r="CP44" s="909"/>
      <c r="CQ44" s="909"/>
      <c r="CR44" s="909"/>
      <c r="CS44" s="909"/>
      <c r="CT44" s="909"/>
      <c r="CU44" s="909"/>
      <c r="CV44" s="909"/>
      <c r="CW44" s="909"/>
      <c r="CX44" s="909"/>
      <c r="CY44" s="909"/>
      <c r="CZ44" s="909"/>
      <c r="DA44" s="909"/>
      <c r="DB44" s="909"/>
      <c r="DC44" s="909"/>
      <c r="DD44" s="909"/>
      <c r="DE44" s="909"/>
      <c r="DF44" s="909"/>
      <c r="DG44" s="909"/>
      <c r="DH44" s="909"/>
      <c r="DI44" s="909"/>
      <c r="DJ44" s="909"/>
      <c r="DK44" s="909"/>
      <c r="DL44" s="909"/>
      <c r="DM44" s="909"/>
      <c r="DN44" s="909"/>
      <c r="DO44" s="909"/>
      <c r="DP44" s="909"/>
      <c r="DQ44" s="909"/>
      <c r="DR44" s="909"/>
      <c r="DS44" s="909"/>
      <c r="DT44" s="909"/>
      <c r="DU44" s="909"/>
      <c r="DV44" s="909"/>
      <c r="DW44" s="909"/>
      <c r="DX44" s="909"/>
      <c r="DY44" s="909"/>
      <c r="DZ44" s="909"/>
      <c r="EA44" s="909"/>
      <c r="EB44" s="909"/>
      <c r="EC44" s="909"/>
      <c r="ED44" s="909"/>
      <c r="EE44" s="909"/>
      <c r="EF44" s="909"/>
      <c r="EG44" s="909"/>
      <c r="EH44" s="909"/>
      <c r="EI44" s="909"/>
      <c r="EJ44" s="909"/>
      <c r="EK44" s="909"/>
      <c r="EL44" s="909"/>
      <c r="EM44" s="909"/>
      <c r="EN44" s="909"/>
      <c r="EO44" s="909"/>
      <c r="EP44" s="909"/>
      <c r="EQ44" s="909"/>
      <c r="ER44" s="909"/>
      <c r="ES44" s="909"/>
      <c r="ET44" s="909"/>
      <c r="EU44" s="909"/>
      <c r="EV44" s="909"/>
      <c r="EW44" s="909"/>
      <c r="EX44" s="909"/>
      <c r="EY44" s="909"/>
      <c r="EZ44" s="909"/>
      <c r="FA44" s="909"/>
      <c r="FB44" s="909"/>
      <c r="FC44" s="909"/>
      <c r="FD44" s="909"/>
      <c r="FE44" s="909"/>
      <c r="FF44" s="909"/>
      <c r="FG44" s="909"/>
      <c r="FH44" s="909"/>
      <c r="FI44" s="909"/>
      <c r="FJ44" s="909"/>
      <c r="FK44" s="909"/>
      <c r="FL44" s="909"/>
      <c r="FM44" s="909"/>
      <c r="FN44" s="909"/>
      <c r="FO44" s="909"/>
      <c r="FP44" s="909"/>
      <c r="FQ44" s="909"/>
      <c r="FR44" s="909"/>
      <c r="FS44" s="909"/>
      <c r="FT44" s="909"/>
      <c r="FU44" s="909"/>
      <c r="FV44" s="909"/>
      <c r="FW44" s="909"/>
      <c r="FX44" s="909"/>
      <c r="FY44" s="909"/>
      <c r="FZ44" s="909"/>
      <c r="GA44" s="909"/>
      <c r="GB44" s="909"/>
      <c r="GC44" s="909"/>
      <c r="GD44" s="909"/>
      <c r="GE44" s="909"/>
      <c r="GF44" s="909"/>
      <c r="GG44" s="909"/>
      <c r="GH44" s="909"/>
      <c r="GI44" s="909"/>
      <c r="GJ44" s="909"/>
      <c r="GK44" s="909"/>
      <c r="GL44" s="909"/>
      <c r="GM44" s="909"/>
      <c r="GN44" s="909"/>
      <c r="GO44" s="909"/>
      <c r="GP44" s="909"/>
      <c r="GQ44" s="909"/>
      <c r="GR44" s="909"/>
      <c r="GS44" s="909"/>
      <c r="GT44" s="909"/>
      <c r="GU44" s="909"/>
      <c r="GV44" s="909"/>
      <c r="GW44" s="909"/>
      <c r="GX44" s="909"/>
      <c r="GY44" s="909"/>
      <c r="GZ44" s="909"/>
      <c r="HA44" s="909"/>
      <c r="HB44" s="909"/>
      <c r="HC44" s="909"/>
      <c r="HD44" s="909"/>
      <c r="HE44" s="909"/>
      <c r="HF44" s="909"/>
      <c r="HG44" s="909"/>
      <c r="HH44" s="909"/>
      <c r="HI44" s="909"/>
      <c r="HJ44" s="909"/>
      <c r="HK44" s="909"/>
      <c r="HL44" s="909"/>
      <c r="HM44" s="909"/>
      <c r="HN44" s="909"/>
      <c r="HO44" s="909"/>
      <c r="HP44" s="909"/>
      <c r="HQ44" s="909"/>
      <c r="HR44" s="909"/>
      <c r="HS44" s="909"/>
      <c r="HT44" s="909"/>
      <c r="HU44" s="909"/>
      <c r="HV44" s="909"/>
      <c r="HW44" s="909"/>
      <c r="HX44" s="909"/>
      <c r="HY44" s="909"/>
      <c r="HZ44" s="909"/>
      <c r="IA44" s="909"/>
      <c r="IB44" s="909"/>
      <c r="IC44" s="909"/>
      <c r="ID44" s="909"/>
      <c r="IE44" s="909"/>
      <c r="IF44" s="909"/>
      <c r="IG44" s="909"/>
      <c r="IH44" s="909"/>
      <c r="II44" s="909"/>
      <c r="IJ44" s="909"/>
      <c r="IK44" s="909"/>
      <c r="IL44" s="909"/>
      <c r="IM44" s="909"/>
      <c r="IN44" s="909"/>
      <c r="IO44" s="909"/>
      <c r="IP44" s="909"/>
      <c r="IQ44" s="909"/>
      <c r="IR44" s="909"/>
      <c r="IS44" s="909"/>
      <c r="IT44" s="909"/>
      <c r="IU44" s="909"/>
      <c r="IV44" s="909"/>
    </row>
    <row r="45" spans="1:4" ht="15">
      <c r="A45" s="991"/>
      <c r="C45" s="988"/>
      <c r="D45" s="991"/>
    </row>
    <row r="46" spans="1:5" ht="15">
      <c r="A46" s="991"/>
      <c r="C46" s="991"/>
      <c r="D46" s="69"/>
      <c r="E46" s="992"/>
    </row>
  </sheetData>
  <sheetProtection/>
  <mergeCells count="28">
    <mergeCell ref="E42:F42"/>
    <mergeCell ref="G9:G12"/>
    <mergeCell ref="D14:E14"/>
    <mergeCell ref="D15:E15"/>
    <mergeCell ref="A7:F7"/>
    <mergeCell ref="A9:A12"/>
    <mergeCell ref="B9:B12"/>
    <mergeCell ref="C9:C12"/>
    <mergeCell ref="D9:D12"/>
    <mergeCell ref="E9:E12"/>
    <mergeCell ref="C28:C34"/>
    <mergeCell ref="D28:D34"/>
    <mergeCell ref="H9:H12"/>
    <mergeCell ref="A16:A23"/>
    <mergeCell ref="B16:B23"/>
    <mergeCell ref="C16:C23"/>
    <mergeCell ref="D16:D23"/>
    <mergeCell ref="F9:F12"/>
    <mergeCell ref="D35:D39"/>
    <mergeCell ref="C35:C39"/>
    <mergeCell ref="B35:B39"/>
    <mergeCell ref="A35:A39"/>
    <mergeCell ref="A24:A27"/>
    <mergeCell ref="B24:B27"/>
    <mergeCell ref="C24:C27"/>
    <mergeCell ref="D24:D27"/>
    <mergeCell ref="A28:A34"/>
    <mergeCell ref="B28:B3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45" r:id="rId1"/>
  <colBreaks count="1" manualBreakCount="1">
    <brk id="8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90" zoomScaleNormal="70" zoomScaleSheetLayoutView="90" zoomScalePageLayoutView="0" workbookViewId="0" topLeftCell="A1">
      <selection activeCell="H2" sqref="H2:I4"/>
    </sheetView>
  </sheetViews>
  <sheetFormatPr defaultColWidth="9.50390625" defaultRowHeight="12.75"/>
  <cols>
    <col min="1" max="1" width="10.50390625" style="40" customWidth="1"/>
    <col min="2" max="2" width="52.50390625" style="40" customWidth="1"/>
    <col min="3" max="3" width="19.50390625" style="40" customWidth="1"/>
    <col min="4" max="4" width="18.375" style="40" customWidth="1"/>
    <col min="5" max="5" width="20.50390625" style="40" customWidth="1"/>
    <col min="6" max="6" width="18.375" style="40" customWidth="1"/>
    <col min="7" max="7" width="20.00390625" style="40" customWidth="1"/>
    <col min="8" max="9" width="17.50390625" style="40" customWidth="1"/>
    <col min="10" max="10" width="15.00390625" style="40" customWidth="1"/>
    <col min="11" max="11" width="11.50390625" style="40" customWidth="1"/>
    <col min="12" max="16384" width="9.50390625" style="40" customWidth="1"/>
  </cols>
  <sheetData>
    <row r="1" spans="8:10" ht="19.5" customHeight="1">
      <c r="H1" s="1717" t="s">
        <v>795</v>
      </c>
      <c r="I1" s="41"/>
      <c r="J1" s="42"/>
    </row>
    <row r="2" spans="8:10" ht="19.5" customHeight="1">
      <c r="H2" s="1704" t="s">
        <v>799</v>
      </c>
      <c r="I2" s="69"/>
      <c r="J2" s="42"/>
    </row>
    <row r="3" spans="8:10" ht="19.5" customHeight="1">
      <c r="H3" s="1705" t="s">
        <v>800</v>
      </c>
      <c r="I3" s="359"/>
      <c r="J3" s="611"/>
    </row>
    <row r="4" spans="8:10" ht="18.75" customHeight="1">
      <c r="H4" s="1706" t="s">
        <v>801</v>
      </c>
      <c r="I4" s="289"/>
      <c r="J4" s="6"/>
    </row>
    <row r="6" spans="1:10" ht="17.25">
      <c r="A6" s="1736" t="s">
        <v>794</v>
      </c>
      <c r="B6" s="1736"/>
      <c r="C6" s="1736"/>
      <c r="D6" s="1736"/>
      <c r="E6" s="1736"/>
      <c r="F6" s="1736"/>
      <c r="G6" s="1736"/>
      <c r="H6" s="1736"/>
      <c r="I6" s="1736"/>
      <c r="J6" s="1737"/>
    </row>
    <row r="7" spans="1:10" ht="17.25">
      <c r="A7" s="1733">
        <v>15591000000</v>
      </c>
      <c r="B7" s="1733"/>
      <c r="C7" s="287"/>
      <c r="D7" s="287"/>
      <c r="E7" s="287"/>
      <c r="F7" s="287"/>
      <c r="G7" s="287"/>
      <c r="H7" s="287"/>
      <c r="I7" s="287"/>
      <c r="J7" s="288"/>
    </row>
    <row r="8" spans="1:10" ht="17.25">
      <c r="A8" s="1718" t="s">
        <v>330</v>
      </c>
      <c r="B8" s="1718"/>
      <c r="C8" s="287"/>
      <c r="D8" s="287"/>
      <c r="E8" s="287"/>
      <c r="F8" s="287"/>
      <c r="G8" s="287"/>
      <c r="H8" s="287"/>
      <c r="I8" s="287"/>
      <c r="J8" s="288"/>
    </row>
    <row r="9" ht="13.5" thickBot="1">
      <c r="J9" s="40" t="s">
        <v>302</v>
      </c>
    </row>
    <row r="10" spans="1:10" ht="15">
      <c r="A10" s="1738" t="s">
        <v>171</v>
      </c>
      <c r="B10" s="1740" t="s">
        <v>317</v>
      </c>
      <c r="C10" s="1742" t="s">
        <v>315</v>
      </c>
      <c r="D10" s="1743"/>
      <c r="E10" s="1742" t="s">
        <v>249</v>
      </c>
      <c r="F10" s="1744"/>
      <c r="G10" s="1745" t="s">
        <v>240</v>
      </c>
      <c r="H10" s="1746"/>
      <c r="I10" s="1747"/>
      <c r="J10" s="1748"/>
    </row>
    <row r="11" spans="1:10" s="44" customFormat="1" ht="65.25" customHeight="1">
      <c r="A11" s="1739"/>
      <c r="B11" s="1741"/>
      <c r="C11" s="309" t="s">
        <v>517</v>
      </c>
      <c r="D11" s="275" t="s">
        <v>728</v>
      </c>
      <c r="E11" s="309" t="s">
        <v>517</v>
      </c>
      <c r="F11" s="275" t="s">
        <v>728</v>
      </c>
      <c r="G11" s="309" t="s">
        <v>517</v>
      </c>
      <c r="H11" s="43" t="s">
        <v>316</v>
      </c>
      <c r="I11" s="43" t="s">
        <v>728</v>
      </c>
      <c r="J11" s="933" t="s">
        <v>316</v>
      </c>
    </row>
    <row r="12" spans="1:10" ht="12.75" customHeight="1">
      <c r="A12" s="45">
        <v>1</v>
      </c>
      <c r="B12" s="46">
        <v>2</v>
      </c>
      <c r="C12" s="332" t="s">
        <v>306</v>
      </c>
      <c r="D12" s="333">
        <v>4</v>
      </c>
      <c r="E12" s="45">
        <v>5</v>
      </c>
      <c r="F12" s="333">
        <v>6</v>
      </c>
      <c r="G12" s="45">
        <v>7</v>
      </c>
      <c r="H12" s="47">
        <v>8</v>
      </c>
      <c r="I12" s="47">
        <v>9</v>
      </c>
      <c r="J12" s="48">
        <v>10</v>
      </c>
    </row>
    <row r="13" spans="1:10" s="349" customFormat="1" ht="23.25" customHeight="1">
      <c r="A13" s="1734" t="s">
        <v>311</v>
      </c>
      <c r="B13" s="1735"/>
      <c r="C13" s="334"/>
      <c r="D13" s="345"/>
      <c r="E13" s="346"/>
      <c r="F13" s="347"/>
      <c r="G13" s="346"/>
      <c r="H13" s="348"/>
      <c r="I13" s="348"/>
      <c r="J13" s="347"/>
    </row>
    <row r="14" spans="1:10" s="49" customFormat="1" ht="15">
      <c r="A14" s="90">
        <v>200000</v>
      </c>
      <c r="B14" s="91" t="s">
        <v>173</v>
      </c>
      <c r="C14" s="584">
        <f>E14+G14</f>
        <v>174112252</v>
      </c>
      <c r="D14" s="276">
        <f>F14+I14</f>
        <v>154750536.98000002</v>
      </c>
      <c r="E14" s="338">
        <f aca="true" t="shared" si="0" ref="E14:J14">E15</f>
        <v>35675833</v>
      </c>
      <c r="F14" s="338">
        <f t="shared" si="0"/>
        <v>64503599.67</v>
      </c>
      <c r="G14" s="338">
        <f t="shared" si="0"/>
        <v>138436419</v>
      </c>
      <c r="H14" s="157">
        <f t="shared" si="0"/>
        <v>137838740</v>
      </c>
      <c r="I14" s="157">
        <f t="shared" si="0"/>
        <v>90246937.31</v>
      </c>
      <c r="J14" s="162">
        <f t="shared" si="0"/>
        <v>90139258.31</v>
      </c>
    </row>
    <row r="15" spans="1:10" s="44" customFormat="1" ht="35.25" customHeight="1">
      <c r="A15" s="92">
        <v>208000</v>
      </c>
      <c r="B15" s="94" t="s">
        <v>174</v>
      </c>
      <c r="C15" s="582">
        <f>E15+G15</f>
        <v>174112252</v>
      </c>
      <c r="D15" s="163">
        <f>F15+I15</f>
        <v>154750536.98000002</v>
      </c>
      <c r="E15" s="339">
        <f>E16-E17+E18</f>
        <v>35675833</v>
      </c>
      <c r="F15" s="340">
        <f>F16-F17+F18</f>
        <v>64503599.67</v>
      </c>
      <c r="G15" s="335">
        <f>G16+G18</f>
        <v>138436419</v>
      </c>
      <c r="H15" s="158">
        <f>H16+H18</f>
        <v>137838740</v>
      </c>
      <c r="I15" s="160">
        <f>I16+I18</f>
        <v>90246937.31</v>
      </c>
      <c r="J15" s="163">
        <f>J16+J18</f>
        <v>90139258.31</v>
      </c>
    </row>
    <row r="16" spans="1:10" s="44" customFormat="1" ht="21" customHeight="1">
      <c r="A16" s="92">
        <v>208100</v>
      </c>
      <c r="B16" s="95" t="s">
        <v>175</v>
      </c>
      <c r="C16" s="582">
        <f>E16+G16</f>
        <v>175112252</v>
      </c>
      <c r="D16" s="167">
        <f>F16+I16</f>
        <v>155750536.98</v>
      </c>
      <c r="E16" s="580">
        <f>1000000+145028783+300000+18495790</f>
        <v>164824573</v>
      </c>
      <c r="F16" s="1716">
        <f>154566182-8183990</f>
        <v>146382192</v>
      </c>
      <c r="G16" s="341">
        <v>10287679</v>
      </c>
      <c r="H16" s="583">
        <v>9690000</v>
      </c>
      <c r="I16" s="577">
        <v>9368344.98</v>
      </c>
      <c r="J16" s="616">
        <v>9260665.98</v>
      </c>
    </row>
    <row r="17" spans="1:15" s="44" customFormat="1" ht="20.25" customHeight="1">
      <c r="A17" s="92">
        <v>208200</v>
      </c>
      <c r="B17" s="95" t="s">
        <v>176</v>
      </c>
      <c r="C17" s="335">
        <f aca="true" t="shared" si="1" ref="C17:C26">E17+G17</f>
        <v>1000000</v>
      </c>
      <c r="D17" s="167">
        <f>F17+I17</f>
        <v>1000000</v>
      </c>
      <c r="E17" s="341">
        <v>1000000</v>
      </c>
      <c r="F17" s="118">
        <v>1000000</v>
      </c>
      <c r="G17" s="341"/>
      <c r="H17" s="161"/>
      <c r="I17" s="577"/>
      <c r="J17" s="616"/>
      <c r="O17" s="40"/>
    </row>
    <row r="18" spans="1:17" ht="33" customHeight="1">
      <c r="A18" s="92">
        <v>208400</v>
      </c>
      <c r="B18" s="94" t="s">
        <v>177</v>
      </c>
      <c r="C18" s="335">
        <f t="shared" si="1"/>
        <v>0</v>
      </c>
      <c r="D18" s="167">
        <f>F18+I18</f>
        <v>0</v>
      </c>
      <c r="E18" s="341">
        <v>-128148740</v>
      </c>
      <c r="F18" s="118">
        <v>-80878592.33</v>
      </c>
      <c r="G18" s="1715">
        <v>128148740</v>
      </c>
      <c r="H18" s="578">
        <f>G18</f>
        <v>128148740</v>
      </c>
      <c r="I18" s="578">
        <v>80878592.33</v>
      </c>
      <c r="J18" s="616">
        <f>I18</f>
        <v>80878592.33</v>
      </c>
      <c r="Q18" s="311"/>
    </row>
    <row r="19" spans="1:22" ht="15">
      <c r="A19" s="96" t="s">
        <v>256</v>
      </c>
      <c r="B19" s="91" t="s">
        <v>312</v>
      </c>
      <c r="C19" s="585">
        <f aca="true" t="shared" si="2" ref="C19:J19">C14</f>
        <v>174112252</v>
      </c>
      <c r="D19" s="276">
        <f t="shared" si="2"/>
        <v>154750536.98000002</v>
      </c>
      <c r="E19" s="336">
        <f t="shared" si="2"/>
        <v>35675833</v>
      </c>
      <c r="F19" s="612">
        <f t="shared" si="2"/>
        <v>64503599.67</v>
      </c>
      <c r="G19" s="336">
        <f t="shared" si="2"/>
        <v>138436419</v>
      </c>
      <c r="H19" s="159">
        <f t="shared" si="2"/>
        <v>137838740</v>
      </c>
      <c r="I19" s="618">
        <f t="shared" si="2"/>
        <v>90246937.31</v>
      </c>
      <c r="J19" s="612">
        <f t="shared" si="2"/>
        <v>90139258.31</v>
      </c>
      <c r="V19" s="311"/>
    </row>
    <row r="20" spans="1:10" ht="15">
      <c r="A20" s="96"/>
      <c r="B20" s="91"/>
      <c r="C20" s="336"/>
      <c r="D20" s="166"/>
      <c r="E20" s="342"/>
      <c r="F20" s="613"/>
      <c r="G20" s="344"/>
      <c r="H20" s="165"/>
      <c r="I20" s="619"/>
      <c r="J20" s="620"/>
    </row>
    <row r="21" spans="1:10" s="44" customFormat="1" ht="21" customHeight="1">
      <c r="A21" s="1734" t="s">
        <v>313</v>
      </c>
      <c r="B21" s="1735"/>
      <c r="C21" s="336"/>
      <c r="D21" s="581"/>
      <c r="E21" s="350"/>
      <c r="F21" s="614"/>
      <c r="G21" s="341"/>
      <c r="H21" s="161"/>
      <c r="I21" s="577"/>
      <c r="J21" s="616"/>
    </row>
    <row r="22" spans="1:10" s="49" customFormat="1" ht="30.75" customHeight="1">
      <c r="A22" s="90">
        <v>600000</v>
      </c>
      <c r="B22" s="97" t="s">
        <v>178</v>
      </c>
      <c r="C22" s="585">
        <f>E22+G22</f>
        <v>174112252</v>
      </c>
      <c r="D22" s="581">
        <f>F22+I22</f>
        <v>154750536.98000002</v>
      </c>
      <c r="E22" s="343">
        <f aca="true" t="shared" si="3" ref="E22:J22">E23</f>
        <v>35675833</v>
      </c>
      <c r="F22" s="615">
        <f t="shared" si="3"/>
        <v>64503599.67</v>
      </c>
      <c r="G22" s="931">
        <f t="shared" si="3"/>
        <v>138436419</v>
      </c>
      <c r="H22" s="932">
        <f t="shared" si="3"/>
        <v>137838740</v>
      </c>
      <c r="I22" s="618">
        <f t="shared" si="3"/>
        <v>90246937.31</v>
      </c>
      <c r="J22" s="612">
        <f t="shared" si="3"/>
        <v>90139258.31</v>
      </c>
    </row>
    <row r="23" spans="1:14" s="44" customFormat="1" ht="23.25" customHeight="1">
      <c r="A23" s="92">
        <v>602000</v>
      </c>
      <c r="B23" s="95" t="s">
        <v>314</v>
      </c>
      <c r="C23" s="582">
        <f t="shared" si="1"/>
        <v>174112252</v>
      </c>
      <c r="D23" s="164">
        <f>F23+I23</f>
        <v>154750536.98000002</v>
      </c>
      <c r="E23" s="341">
        <f aca="true" t="shared" si="4" ref="E23:J24">E15</f>
        <v>35675833</v>
      </c>
      <c r="F23" s="616">
        <f t="shared" si="4"/>
        <v>64503599.67</v>
      </c>
      <c r="G23" s="341">
        <f t="shared" si="4"/>
        <v>138436419</v>
      </c>
      <c r="H23" s="161">
        <f t="shared" si="4"/>
        <v>137838740</v>
      </c>
      <c r="I23" s="577">
        <f t="shared" si="4"/>
        <v>90246937.31</v>
      </c>
      <c r="J23" s="118">
        <f t="shared" si="4"/>
        <v>90139258.31</v>
      </c>
      <c r="N23" s="44" t="s">
        <v>172</v>
      </c>
    </row>
    <row r="24" spans="1:10" s="44" customFormat="1" ht="18" customHeight="1">
      <c r="A24" s="92">
        <v>602100</v>
      </c>
      <c r="B24" s="95" t="s">
        <v>175</v>
      </c>
      <c r="C24" s="582">
        <f t="shared" si="1"/>
        <v>175112252</v>
      </c>
      <c r="D24" s="167">
        <f>F24+I24</f>
        <v>155750536.98</v>
      </c>
      <c r="E24" s="341">
        <f t="shared" si="4"/>
        <v>164824573</v>
      </c>
      <c r="F24" s="118">
        <f t="shared" si="4"/>
        <v>146382192</v>
      </c>
      <c r="G24" s="341">
        <f t="shared" si="4"/>
        <v>10287679</v>
      </c>
      <c r="H24" s="161">
        <f t="shared" si="4"/>
        <v>9690000</v>
      </c>
      <c r="I24" s="577">
        <f t="shared" si="4"/>
        <v>9368344.98</v>
      </c>
      <c r="J24" s="118">
        <f t="shared" si="4"/>
        <v>9260665.98</v>
      </c>
    </row>
    <row r="25" spans="1:10" s="44" customFormat="1" ht="18" customHeight="1">
      <c r="A25" s="98">
        <v>602200</v>
      </c>
      <c r="B25" s="99" t="s">
        <v>176</v>
      </c>
      <c r="C25" s="335">
        <f t="shared" si="1"/>
        <v>1000000</v>
      </c>
      <c r="D25" s="167">
        <f>F25+I25</f>
        <v>1000000</v>
      </c>
      <c r="E25" s="930">
        <v>1000000</v>
      </c>
      <c r="F25" s="617">
        <v>1000000</v>
      </c>
      <c r="G25" s="341"/>
      <c r="H25" s="161"/>
      <c r="I25" s="577"/>
      <c r="J25" s="118"/>
    </row>
    <row r="26" spans="1:10" ht="49.5" customHeight="1">
      <c r="A26" s="92">
        <v>602400</v>
      </c>
      <c r="B26" s="94" t="s">
        <v>177</v>
      </c>
      <c r="C26" s="335">
        <f t="shared" si="1"/>
        <v>0</v>
      </c>
      <c r="D26" s="167">
        <f>F26+I26</f>
        <v>0</v>
      </c>
      <c r="E26" s="341">
        <f aca="true" t="shared" si="5" ref="E26:J26">E18</f>
        <v>-128148740</v>
      </c>
      <c r="F26" s="118">
        <f t="shared" si="5"/>
        <v>-80878592.33</v>
      </c>
      <c r="G26" s="341">
        <f t="shared" si="5"/>
        <v>128148740</v>
      </c>
      <c r="H26" s="161">
        <f t="shared" si="5"/>
        <v>128148740</v>
      </c>
      <c r="I26" s="577">
        <f t="shared" si="5"/>
        <v>80878592.33</v>
      </c>
      <c r="J26" s="118">
        <f t="shared" si="5"/>
        <v>80878592.33</v>
      </c>
    </row>
    <row r="27" spans="1:10" s="55" customFormat="1" ht="15.75" thickBot="1">
      <c r="A27" s="277" t="s">
        <v>256</v>
      </c>
      <c r="B27" s="278" t="s">
        <v>312</v>
      </c>
      <c r="C27" s="586">
        <f>C22</f>
        <v>174112252</v>
      </c>
      <c r="D27" s="280">
        <f aca="true" t="shared" si="6" ref="D27:J27">D22</f>
        <v>154750536.98000002</v>
      </c>
      <c r="E27" s="337">
        <f t="shared" si="6"/>
        <v>35675833</v>
      </c>
      <c r="F27" s="280">
        <f t="shared" si="6"/>
        <v>64503599.67</v>
      </c>
      <c r="G27" s="337">
        <f t="shared" si="6"/>
        <v>138436419</v>
      </c>
      <c r="H27" s="279">
        <f t="shared" si="6"/>
        <v>137838740</v>
      </c>
      <c r="I27" s="279">
        <f t="shared" si="6"/>
        <v>90246937.31</v>
      </c>
      <c r="J27" s="280">
        <f t="shared" si="6"/>
        <v>90139258.31</v>
      </c>
    </row>
    <row r="28" spans="1:10" s="55" customFormat="1" ht="15">
      <c r="A28" s="209"/>
      <c r="B28" s="210"/>
      <c r="C28" s="50"/>
      <c r="D28" s="50"/>
      <c r="E28" s="51"/>
      <c r="F28" s="52"/>
      <c r="G28" s="53"/>
      <c r="H28" s="54"/>
      <c r="I28" s="53"/>
      <c r="J28" s="53"/>
    </row>
    <row r="29" spans="1:10" s="55" customFormat="1" ht="15">
      <c r="A29" s="56"/>
      <c r="B29" s="57"/>
      <c r="C29" s="57"/>
      <c r="D29" s="57"/>
      <c r="E29" s="58"/>
      <c r="F29" s="58"/>
      <c r="G29" s="59"/>
      <c r="H29" s="59"/>
      <c r="I29" s="59"/>
      <c r="J29" s="59"/>
    </row>
    <row r="30" spans="1:7" ht="17.25">
      <c r="A30" s="384" t="s">
        <v>538</v>
      </c>
      <c r="B30" s="384"/>
      <c r="D30" s="40"/>
      <c r="G30" s="780" t="s">
        <v>757</v>
      </c>
    </row>
    <row r="31" spans="1:6" ht="12.75">
      <c r="A31" s="61"/>
      <c r="B31" s="62"/>
      <c r="C31" s="62"/>
      <c r="D31" s="62"/>
      <c r="E31" s="62"/>
      <c r="F31" s="62"/>
    </row>
    <row r="32" spans="1:6" ht="12.75">
      <c r="A32" s="61"/>
      <c r="B32" s="62"/>
      <c r="C32" s="62"/>
      <c r="D32" s="62"/>
      <c r="E32" s="62"/>
      <c r="F32" s="62"/>
    </row>
    <row r="33" spans="1:6" ht="12.75">
      <c r="A33" s="61"/>
      <c r="B33" s="62"/>
      <c r="C33" s="62"/>
      <c r="D33" s="62"/>
      <c r="E33" s="62"/>
      <c r="F33" s="63"/>
    </row>
    <row r="34" ht="12.75">
      <c r="A34" s="61"/>
    </row>
    <row r="35" ht="12.75">
      <c r="A35" s="61"/>
    </row>
    <row r="36" ht="12.75">
      <c r="A36" s="61"/>
    </row>
    <row r="37" ht="12.75">
      <c r="A37" s="61"/>
    </row>
  </sheetData>
  <sheetProtection/>
  <mergeCells count="10">
    <mergeCell ref="A13:B13"/>
    <mergeCell ref="A21:B21"/>
    <mergeCell ref="A6:J6"/>
    <mergeCell ref="A7:B7"/>
    <mergeCell ref="A8:B8"/>
    <mergeCell ref="A10:A11"/>
    <mergeCell ref="B10:B11"/>
    <mergeCell ref="C10:D10"/>
    <mergeCell ref="E10:F10"/>
    <mergeCell ref="G10:J1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V705"/>
  <sheetViews>
    <sheetView view="pageBreakPreview" zoomScaleNormal="60" zoomScaleSheetLayoutView="100" zoomScalePageLayoutView="70" workbookViewId="0" topLeftCell="A1">
      <selection activeCell="K2" sqref="K2:L4"/>
    </sheetView>
  </sheetViews>
  <sheetFormatPr defaultColWidth="9.50390625" defaultRowHeight="12.75"/>
  <cols>
    <col min="1" max="1" width="12.50390625" style="130" customWidth="1"/>
    <col min="2" max="3" width="7.50390625" style="131" customWidth="1"/>
    <col min="4" max="4" width="41.50390625" style="81" customWidth="1"/>
    <col min="5" max="5" width="16.50390625" style="367" customWidth="1"/>
    <col min="6" max="6" width="17.125" style="497" customWidth="1"/>
    <col min="7" max="7" width="10.50390625" style="562" customWidth="1"/>
    <col min="8" max="8" width="15.625" style="367" customWidth="1"/>
    <col min="9" max="9" width="16.375" style="1308" customWidth="1"/>
    <col min="10" max="10" width="13.625" style="367" customWidth="1"/>
    <col min="11" max="11" width="15.875" style="497" customWidth="1"/>
    <col min="12" max="12" width="16.50390625" style="367" customWidth="1"/>
    <col min="13" max="13" width="11.00390625" style="130" customWidth="1"/>
    <col min="14" max="14" width="13.00390625" style="81" customWidth="1"/>
    <col min="15" max="15" width="16.50390625" style="81" bestFit="1" customWidth="1"/>
    <col min="16" max="16" width="13.00390625" style="81" bestFit="1" customWidth="1"/>
    <col min="17" max="16384" width="9.50390625" style="81" customWidth="1"/>
  </cols>
  <sheetData>
    <row r="1" spans="7:15" ht="15">
      <c r="G1" s="498"/>
      <c r="K1" s="73" t="s">
        <v>796</v>
      </c>
      <c r="N1" s="360"/>
      <c r="O1" s="77"/>
    </row>
    <row r="2" spans="7:15" ht="15">
      <c r="G2" s="498"/>
      <c r="K2" s="1704" t="s">
        <v>799</v>
      </c>
      <c r="L2" s="69"/>
      <c r="M2" s="499"/>
      <c r="N2" s="360"/>
      <c r="O2" s="77"/>
    </row>
    <row r="3" spans="7:15" ht="15">
      <c r="G3" s="498"/>
      <c r="K3" s="1705" t="s">
        <v>800</v>
      </c>
      <c r="L3" s="359"/>
      <c r="N3" s="77"/>
      <c r="O3" s="77"/>
    </row>
    <row r="4" spans="7:15" ht="15">
      <c r="G4" s="498"/>
      <c r="K4" s="1706" t="s">
        <v>801</v>
      </c>
      <c r="L4" s="289"/>
      <c r="M4" s="131"/>
      <c r="N4" s="77"/>
      <c r="O4" s="77"/>
    </row>
    <row r="5" spans="7:15" ht="5.25" customHeight="1">
      <c r="G5" s="498"/>
      <c r="N5" s="77"/>
      <c r="O5" s="77"/>
    </row>
    <row r="6" spans="2:15" ht="22.5" customHeight="1">
      <c r="B6" s="81"/>
      <c r="C6" s="1767" t="s">
        <v>727</v>
      </c>
      <c r="D6" s="1767"/>
      <c r="E6" s="1767"/>
      <c r="F6" s="1767"/>
      <c r="G6" s="1767"/>
      <c r="H6" s="1767"/>
      <c r="I6" s="1767"/>
      <c r="J6" s="1767"/>
      <c r="K6" s="1767"/>
      <c r="L6" s="1767"/>
      <c r="M6" s="1767"/>
      <c r="N6" s="77"/>
      <c r="O6" s="77"/>
    </row>
    <row r="7" spans="2:13" ht="15" customHeight="1">
      <c r="B7" s="81"/>
      <c r="C7" s="128"/>
      <c r="D7" s="128"/>
      <c r="E7" s="128"/>
      <c r="F7" s="128"/>
      <c r="G7" s="128"/>
      <c r="H7" s="128"/>
      <c r="I7" s="1309"/>
      <c r="J7" s="128"/>
      <c r="K7" s="128"/>
      <c r="L7" s="128"/>
      <c r="M7" s="128"/>
    </row>
    <row r="8" spans="1:13" ht="22.5" customHeight="1">
      <c r="A8" s="1733">
        <v>15591000000</v>
      </c>
      <c r="B8" s="1733"/>
      <c r="C8" s="1733"/>
      <c r="D8" s="1733"/>
      <c r="E8" s="128"/>
      <c r="F8" s="128"/>
      <c r="G8" s="128"/>
      <c r="H8" s="128"/>
      <c r="I8" s="1309"/>
      <c r="J8" s="128"/>
      <c r="K8" s="128"/>
      <c r="L8" s="128"/>
      <c r="M8" s="128"/>
    </row>
    <row r="9" spans="1:13" ht="18" customHeight="1">
      <c r="A9" s="1718" t="s">
        <v>330</v>
      </c>
      <c r="B9" s="1718"/>
      <c r="C9" s="1718"/>
      <c r="D9" s="1718"/>
      <c r="E9" s="128"/>
      <c r="F9" s="128"/>
      <c r="G9" s="128"/>
      <c r="H9" s="128"/>
      <c r="I9" s="1309"/>
      <c r="J9" s="128"/>
      <c r="K9" s="128"/>
      <c r="L9" s="128"/>
      <c r="M9" s="128"/>
    </row>
    <row r="10" spans="4:13" ht="19.5" customHeight="1" thickBot="1">
      <c r="D10" s="77"/>
      <c r="E10" s="131"/>
      <c r="F10" s="137"/>
      <c r="G10" s="500"/>
      <c r="H10" s="131"/>
      <c r="I10" s="1310"/>
      <c r="J10" s="131"/>
      <c r="K10" s="137"/>
      <c r="L10" s="131"/>
      <c r="M10" s="80" t="s">
        <v>302</v>
      </c>
    </row>
    <row r="11" spans="1:15" ht="69" customHeight="1">
      <c r="A11" s="1756" t="s">
        <v>334</v>
      </c>
      <c r="B11" s="1750" t="s">
        <v>335</v>
      </c>
      <c r="C11" s="1753" t="s">
        <v>303</v>
      </c>
      <c r="D11" s="1770" t="s">
        <v>336</v>
      </c>
      <c r="E11" s="1771" t="s">
        <v>190</v>
      </c>
      <c r="F11" s="1772"/>
      <c r="G11" s="1773"/>
      <c r="H11" s="1776" t="s">
        <v>240</v>
      </c>
      <c r="I11" s="1776"/>
      <c r="J11" s="1776"/>
      <c r="K11" s="1774" t="s">
        <v>189</v>
      </c>
      <c r="L11" s="1774"/>
      <c r="M11" s="1775"/>
      <c r="O11" s="133"/>
    </row>
    <row r="12" spans="1:13" ht="16.5" customHeight="1">
      <c r="A12" s="1757"/>
      <c r="B12" s="1751"/>
      <c r="C12" s="1754"/>
      <c r="D12" s="1768"/>
      <c r="E12" s="1761" t="s">
        <v>480</v>
      </c>
      <c r="F12" s="1763" t="s">
        <v>731</v>
      </c>
      <c r="G12" s="1768" t="s">
        <v>239</v>
      </c>
      <c r="H12" s="1761" t="s">
        <v>480</v>
      </c>
      <c r="I12" s="1763" t="s">
        <v>730</v>
      </c>
      <c r="J12" s="1768" t="s">
        <v>239</v>
      </c>
      <c r="K12" s="1761" t="s">
        <v>480</v>
      </c>
      <c r="L12" s="1763" t="s">
        <v>729</v>
      </c>
      <c r="M12" s="1765" t="s">
        <v>239</v>
      </c>
    </row>
    <row r="13" spans="1:13" ht="53.25" customHeight="1" thickBot="1">
      <c r="A13" s="1758"/>
      <c r="B13" s="1752"/>
      <c r="C13" s="1755"/>
      <c r="D13" s="1769"/>
      <c r="E13" s="1762"/>
      <c r="F13" s="1764"/>
      <c r="G13" s="1769"/>
      <c r="H13" s="1762"/>
      <c r="I13" s="1764"/>
      <c r="J13" s="1769"/>
      <c r="K13" s="1762"/>
      <c r="L13" s="1764"/>
      <c r="M13" s="1766"/>
    </row>
    <row r="14" spans="1:13" ht="15.75" thickBot="1">
      <c r="A14" s="187">
        <v>1</v>
      </c>
      <c r="B14" s="188">
        <v>2</v>
      </c>
      <c r="C14" s="188">
        <v>3</v>
      </c>
      <c r="D14" s="188">
        <v>4</v>
      </c>
      <c r="E14" s="188">
        <v>5</v>
      </c>
      <c r="F14" s="211">
        <v>6</v>
      </c>
      <c r="G14" s="188" t="s">
        <v>241</v>
      </c>
      <c r="H14" s="188">
        <v>8</v>
      </c>
      <c r="I14" s="1311">
        <v>9</v>
      </c>
      <c r="J14" s="188" t="s">
        <v>242</v>
      </c>
      <c r="K14" s="188">
        <v>11</v>
      </c>
      <c r="L14" s="188">
        <v>12</v>
      </c>
      <c r="M14" s="189" t="s">
        <v>243</v>
      </c>
    </row>
    <row r="15" spans="1:15" s="127" customFormat="1" ht="48.75" customHeight="1" thickBot="1">
      <c r="A15" s="184" t="s">
        <v>77</v>
      </c>
      <c r="B15" s="185"/>
      <c r="C15" s="185"/>
      <c r="D15" s="186" t="s">
        <v>8</v>
      </c>
      <c r="E15" s="1170">
        <f>E16</f>
        <v>111909776</v>
      </c>
      <c r="F15" s="1171">
        <f>F16</f>
        <v>107036735.13000001</v>
      </c>
      <c r="G15" s="501">
        <f aca="true" t="shared" si="0" ref="G15:G20">F15/E15</f>
        <v>0.9564556284162342</v>
      </c>
      <c r="H15" s="1170">
        <f>H16</f>
        <v>26422950</v>
      </c>
      <c r="I15" s="1170">
        <f>I16</f>
        <v>26377081.54</v>
      </c>
      <c r="J15" s="634">
        <f>I15/H15</f>
        <v>0.9982640674110952</v>
      </c>
      <c r="K15" s="368">
        <f>E15+H15</f>
        <v>138332726</v>
      </c>
      <c r="L15" s="368">
        <f aca="true" t="shared" si="1" ref="K15:L28">F15+I15</f>
        <v>133413816.67000002</v>
      </c>
      <c r="M15" s="502">
        <f aca="true" t="shared" si="2" ref="M15:M34">L15/K15</f>
        <v>0.9644414631863758</v>
      </c>
      <c r="N15" s="134"/>
      <c r="O15" s="134"/>
    </row>
    <row r="16" spans="1:15" s="132" customFormat="1" ht="48.75" customHeight="1">
      <c r="A16" s="660" t="s">
        <v>78</v>
      </c>
      <c r="B16" s="653"/>
      <c r="C16" s="653"/>
      <c r="D16" s="668" t="s">
        <v>9</v>
      </c>
      <c r="E16" s="1172">
        <f>E17+E27+E31+E35+E38+E44+E48+E50+E52+E54+E57+E63+E61</f>
        <v>111909776</v>
      </c>
      <c r="F16" s="1172">
        <f>F17+F27+F31+F35+F38+F44+F48+F50+F52+F54+F57+F63+F61</f>
        <v>107036735.13000001</v>
      </c>
      <c r="G16" s="656">
        <f>F16/E16</f>
        <v>0.9564556284162342</v>
      </c>
      <c r="H16" s="1172">
        <f>H17+H27+H31+H35+H38+H41+H46+H48+H50+H52+H54+H57+H63</f>
        <v>26422950</v>
      </c>
      <c r="I16" s="1172">
        <f>I17+I27+I31+I35+I38+I41+I46+I48+I50+I52+I54+I57+I63</f>
        <v>26377081.54</v>
      </c>
      <c r="J16" s="657">
        <f>I16/H16</f>
        <v>0.9982640674110952</v>
      </c>
      <c r="K16" s="655">
        <f>E16+H16</f>
        <v>138332726</v>
      </c>
      <c r="L16" s="655">
        <f t="shared" si="1"/>
        <v>133413816.67000002</v>
      </c>
      <c r="M16" s="669">
        <f t="shared" si="2"/>
        <v>0.9644414631863758</v>
      </c>
      <c r="N16" s="134"/>
      <c r="O16" s="134"/>
    </row>
    <row r="17" spans="1:15" ht="84" customHeight="1">
      <c r="A17" s="155" t="s">
        <v>79</v>
      </c>
      <c r="B17" s="156" t="s">
        <v>80</v>
      </c>
      <c r="C17" s="156" t="s">
        <v>192</v>
      </c>
      <c r="D17" s="111" t="s">
        <v>186</v>
      </c>
      <c r="E17" s="1166">
        <f>E18</f>
        <v>26727743</v>
      </c>
      <c r="F17" s="1167">
        <f>F18</f>
        <v>25698032.32</v>
      </c>
      <c r="G17" s="504">
        <f t="shared" si="0"/>
        <v>0.9614740878045707</v>
      </c>
      <c r="H17" s="1166">
        <f>H18+H21</f>
        <v>2095737</v>
      </c>
      <c r="I17" s="1166">
        <f>I18+I21</f>
        <v>2095757.69</v>
      </c>
      <c r="J17" s="505">
        <f>I17/H17</f>
        <v>1.000009872421969</v>
      </c>
      <c r="K17" s="369">
        <f aca="true" t="shared" si="3" ref="K17:K22">E17+H17</f>
        <v>28823480</v>
      </c>
      <c r="L17" s="369">
        <f t="shared" si="1"/>
        <v>27793790.01</v>
      </c>
      <c r="M17" s="506">
        <f t="shared" si="2"/>
        <v>0.9642760003302864</v>
      </c>
      <c r="N17" s="134"/>
      <c r="O17" s="134"/>
    </row>
    <row r="18" spans="1:15" s="132" customFormat="1" ht="15.75">
      <c r="A18" s="194"/>
      <c r="B18" s="178"/>
      <c r="C18" s="178"/>
      <c r="D18" s="103" t="s">
        <v>244</v>
      </c>
      <c r="E18" s="1169">
        <v>26727743</v>
      </c>
      <c r="F18" s="1173">
        <v>25698032.32</v>
      </c>
      <c r="G18" s="507">
        <f>F18/E18</f>
        <v>0.9614740878045707</v>
      </c>
      <c r="H18" s="1169">
        <v>0</v>
      </c>
      <c r="I18" s="1169">
        <f>21.74+0.02</f>
        <v>21.759999999999998</v>
      </c>
      <c r="J18" s="505"/>
      <c r="K18" s="370">
        <f t="shared" si="3"/>
        <v>26727743</v>
      </c>
      <c r="L18" s="370">
        <f>F18+I18</f>
        <v>25698054.080000002</v>
      </c>
      <c r="M18" s="508">
        <f t="shared" si="2"/>
        <v>0.9614749019399057</v>
      </c>
      <c r="N18" s="464"/>
      <c r="O18" s="464"/>
    </row>
    <row r="19" spans="1:15" ht="15">
      <c r="A19" s="149"/>
      <c r="B19" s="153"/>
      <c r="C19" s="153"/>
      <c r="D19" s="106" t="s">
        <v>245</v>
      </c>
      <c r="E19" s="1174">
        <v>19425889</v>
      </c>
      <c r="F19" s="1175">
        <v>18660582.81</v>
      </c>
      <c r="G19" s="509">
        <f t="shared" si="0"/>
        <v>0.9606038009380162</v>
      </c>
      <c r="H19" s="1174">
        <v>0</v>
      </c>
      <c r="I19" s="1174"/>
      <c r="J19" s="110"/>
      <c r="K19" s="110">
        <f t="shared" si="3"/>
        <v>19425889</v>
      </c>
      <c r="L19" s="110">
        <f t="shared" si="1"/>
        <v>18660582.81</v>
      </c>
      <c r="M19" s="510">
        <f t="shared" si="2"/>
        <v>0.9606038009380162</v>
      </c>
      <c r="N19" s="134"/>
      <c r="O19" s="134"/>
    </row>
    <row r="20" spans="1:15" ht="30.75">
      <c r="A20" s="149"/>
      <c r="B20" s="153"/>
      <c r="C20" s="153"/>
      <c r="D20" s="106" t="s">
        <v>246</v>
      </c>
      <c r="E20" s="1174">
        <v>2041034</v>
      </c>
      <c r="F20" s="1175">
        <v>1851595.98</v>
      </c>
      <c r="G20" s="509">
        <f t="shared" si="0"/>
        <v>0.9071852698191211</v>
      </c>
      <c r="H20" s="1174">
        <v>0</v>
      </c>
      <c r="I20" s="1174"/>
      <c r="J20" s="110"/>
      <c r="K20" s="110">
        <f t="shared" si="3"/>
        <v>2041034</v>
      </c>
      <c r="L20" s="110">
        <f t="shared" si="1"/>
        <v>1851595.98</v>
      </c>
      <c r="M20" s="510">
        <f t="shared" si="2"/>
        <v>0.9071852698191211</v>
      </c>
      <c r="N20" s="134"/>
      <c r="O20" s="134"/>
    </row>
    <row r="21" spans="1:15" ht="15">
      <c r="A21" s="149"/>
      <c r="B21" s="153"/>
      <c r="C21" s="153"/>
      <c r="D21" s="103" t="s">
        <v>247</v>
      </c>
      <c r="E21" s="1169"/>
      <c r="F21" s="1173"/>
      <c r="G21" s="511"/>
      <c r="H21" s="1169">
        <f>H22</f>
        <v>2095737</v>
      </c>
      <c r="I21" s="1169">
        <f>I22</f>
        <v>2095735.93</v>
      </c>
      <c r="J21" s="518">
        <f>I21/H21</f>
        <v>0.9999994894397531</v>
      </c>
      <c r="K21" s="370">
        <f t="shared" si="3"/>
        <v>2095737</v>
      </c>
      <c r="L21" s="370">
        <f t="shared" si="1"/>
        <v>2095735.93</v>
      </c>
      <c r="M21" s="532">
        <f t="shared" si="2"/>
        <v>0.9999994894397531</v>
      </c>
      <c r="N21" s="134"/>
      <c r="O21" s="134"/>
    </row>
    <row r="22" spans="1:15" s="117" customFormat="1" ht="15" customHeight="1">
      <c r="A22" s="194"/>
      <c r="B22" s="178"/>
      <c r="C22" s="178"/>
      <c r="D22" s="106" t="s">
        <v>248</v>
      </c>
      <c r="E22" s="1169"/>
      <c r="F22" s="1173"/>
      <c r="G22" s="371"/>
      <c r="H22" s="1175">
        <v>2095737</v>
      </c>
      <c r="I22" s="1175">
        <v>2095735.93</v>
      </c>
      <c r="J22" s="519">
        <f>I22/H22</f>
        <v>0.9999994894397531</v>
      </c>
      <c r="K22" s="110">
        <f t="shared" si="3"/>
        <v>2095737</v>
      </c>
      <c r="L22" s="110">
        <f>F22+I22</f>
        <v>2095735.93</v>
      </c>
      <c r="M22" s="533">
        <f>L22/K22</f>
        <v>0.9999994894397531</v>
      </c>
      <c r="N22" s="134"/>
      <c r="O22" s="134"/>
    </row>
    <row r="23" spans="1:16" s="117" customFormat="1" ht="15.75">
      <c r="A23" s="116" t="s">
        <v>329</v>
      </c>
      <c r="B23" s="178" t="s">
        <v>319</v>
      </c>
      <c r="C23" s="178"/>
      <c r="D23" s="103" t="s">
        <v>756</v>
      </c>
      <c r="E23" s="1169">
        <f>E27+E31</f>
        <v>25542738</v>
      </c>
      <c r="F23" s="1169">
        <f>F27+F31</f>
        <v>24675780.97</v>
      </c>
      <c r="G23" s="511">
        <f>F23/E23</f>
        <v>0.9660585709331552</v>
      </c>
      <c r="H23" s="1169">
        <f>H24+H25</f>
        <v>14421230</v>
      </c>
      <c r="I23" s="1169">
        <f>I24+I25</f>
        <v>14380421.44</v>
      </c>
      <c r="J23" s="518">
        <f>I23/H23</f>
        <v>0.9971702441469972</v>
      </c>
      <c r="K23" s="372">
        <f t="shared" si="1"/>
        <v>39963968</v>
      </c>
      <c r="L23" s="372">
        <f t="shared" si="1"/>
        <v>39056202.41</v>
      </c>
      <c r="M23" s="512">
        <f t="shared" si="2"/>
        <v>0.9772853989373627</v>
      </c>
      <c r="N23" s="464"/>
      <c r="O23" s="464"/>
      <c r="P23" s="136"/>
    </row>
    <row r="24" spans="1:15" s="117" customFormat="1" ht="15.75">
      <c r="A24" s="194"/>
      <c r="B24" s="178"/>
      <c r="C24" s="178"/>
      <c r="D24" s="103" t="s">
        <v>244</v>
      </c>
      <c r="E24" s="1169">
        <f>E28+E32</f>
        <v>25542738</v>
      </c>
      <c r="F24" s="1169">
        <f>F28+F32</f>
        <v>24675780.97</v>
      </c>
      <c r="G24" s="511">
        <f>F24/E24</f>
        <v>0.9660585709331552</v>
      </c>
      <c r="H24" s="1169"/>
      <c r="I24" s="1169"/>
      <c r="J24" s="518"/>
      <c r="K24" s="372">
        <f t="shared" si="1"/>
        <v>25542738</v>
      </c>
      <c r="L24" s="372">
        <f t="shared" si="1"/>
        <v>24675780.97</v>
      </c>
      <c r="M24" s="512">
        <f t="shared" si="2"/>
        <v>0.9660585709331552</v>
      </c>
      <c r="N24" s="464"/>
      <c r="O24" s="464"/>
    </row>
    <row r="25" spans="1:15" s="117" customFormat="1" ht="18" customHeight="1">
      <c r="A25" s="194"/>
      <c r="B25" s="178"/>
      <c r="C25" s="178"/>
      <c r="D25" s="103" t="s">
        <v>247</v>
      </c>
      <c r="E25" s="1169"/>
      <c r="F25" s="1173"/>
      <c r="G25" s="371"/>
      <c r="H25" s="1173">
        <f>H29+H33</f>
        <v>14421230</v>
      </c>
      <c r="I25" s="1173">
        <f>I29+I33</f>
        <v>14380421.44</v>
      </c>
      <c r="J25" s="518">
        <f>I25/H25</f>
        <v>0.9971702441469972</v>
      </c>
      <c r="K25" s="372">
        <f t="shared" si="1"/>
        <v>14421230</v>
      </c>
      <c r="L25" s="372">
        <f t="shared" si="1"/>
        <v>14380421.44</v>
      </c>
      <c r="M25" s="535">
        <f t="shared" si="2"/>
        <v>0.9971702441469972</v>
      </c>
      <c r="N25" s="464"/>
      <c r="O25" s="464"/>
    </row>
    <row r="26" spans="1:15" s="77" customFormat="1" ht="15" customHeight="1">
      <c r="A26" s="149"/>
      <c r="B26" s="153"/>
      <c r="C26" s="153"/>
      <c r="D26" s="106" t="s">
        <v>248</v>
      </c>
      <c r="E26" s="1174"/>
      <c r="F26" s="1175"/>
      <c r="G26" s="1702"/>
      <c r="H26" s="1175">
        <f>H30+H34</f>
        <v>14421230</v>
      </c>
      <c r="I26" s="1175">
        <f>I30+I34</f>
        <v>14380421.44</v>
      </c>
      <c r="J26" s="519">
        <f>I26/H26</f>
        <v>0.9971702441469972</v>
      </c>
      <c r="K26" s="110">
        <f t="shared" si="1"/>
        <v>14421230</v>
      </c>
      <c r="L26" s="110">
        <f t="shared" si="1"/>
        <v>14380421.44</v>
      </c>
      <c r="M26" s="533">
        <f t="shared" si="2"/>
        <v>0.9971702441469972</v>
      </c>
      <c r="N26" s="134"/>
      <c r="O26" s="134"/>
    </row>
    <row r="27" spans="1:15" s="77" customFormat="1" ht="30.75">
      <c r="A27" s="149" t="s">
        <v>81</v>
      </c>
      <c r="B27" s="153" t="s">
        <v>218</v>
      </c>
      <c r="C27" s="153" t="s">
        <v>193</v>
      </c>
      <c r="D27" s="151" t="s">
        <v>214</v>
      </c>
      <c r="E27" s="1174">
        <f>E28</f>
        <v>22993934</v>
      </c>
      <c r="F27" s="1175">
        <f>F28</f>
        <v>22411695.84</v>
      </c>
      <c r="G27" s="509">
        <f>F27/E27</f>
        <v>0.9746786191523382</v>
      </c>
      <c r="H27" s="1174">
        <f>H29</f>
        <v>14117230</v>
      </c>
      <c r="I27" s="1174">
        <f>I29</f>
        <v>14076421.6</v>
      </c>
      <c r="J27" s="516">
        <f>I27/H27</f>
        <v>0.9971093196044832</v>
      </c>
      <c r="K27" s="370">
        <f>E27+H27</f>
        <v>37111164</v>
      </c>
      <c r="L27" s="110">
        <f t="shared" si="1"/>
        <v>36488117.44</v>
      </c>
      <c r="M27" s="510">
        <f t="shared" si="2"/>
        <v>0.9832113441658688</v>
      </c>
      <c r="N27" s="134"/>
      <c r="O27" s="134"/>
    </row>
    <row r="28" spans="1:15" s="117" customFormat="1" ht="15.75">
      <c r="A28" s="194"/>
      <c r="B28" s="178"/>
      <c r="C28" s="2"/>
      <c r="D28" s="103" t="s">
        <v>244</v>
      </c>
      <c r="E28" s="1169">
        <v>22993934</v>
      </c>
      <c r="F28" s="1169">
        <v>22411695.84</v>
      </c>
      <c r="G28" s="507">
        <f>F28/E28</f>
        <v>0.9746786191523382</v>
      </c>
      <c r="H28" s="1169"/>
      <c r="I28" s="1169"/>
      <c r="J28" s="527"/>
      <c r="K28" s="370">
        <f aca="true" t="shared" si="4" ref="K28:K34">E28+H28</f>
        <v>22993934</v>
      </c>
      <c r="L28" s="370">
        <f t="shared" si="1"/>
        <v>22411695.84</v>
      </c>
      <c r="M28" s="508">
        <f t="shared" si="2"/>
        <v>0.9746786191523382</v>
      </c>
      <c r="N28" s="464"/>
      <c r="O28" s="464"/>
    </row>
    <row r="29" spans="1:15" s="117" customFormat="1" ht="15.75">
      <c r="A29" s="194"/>
      <c r="B29" s="178"/>
      <c r="C29" s="2"/>
      <c r="D29" s="103" t="s">
        <v>247</v>
      </c>
      <c r="E29" s="1169"/>
      <c r="F29" s="1173"/>
      <c r="G29" s="507"/>
      <c r="H29" s="1169">
        <f>H30</f>
        <v>14117230</v>
      </c>
      <c r="I29" s="1169">
        <f>I30</f>
        <v>14076421.6</v>
      </c>
      <c r="J29" s="518">
        <f>I29/H29</f>
        <v>0.9971093196044832</v>
      </c>
      <c r="K29" s="370">
        <f>E29+H29</f>
        <v>14117230</v>
      </c>
      <c r="L29" s="370">
        <f>F29+I29</f>
        <v>14076421.6</v>
      </c>
      <c r="M29" s="532">
        <f>L29/K29</f>
        <v>0.9971093196044832</v>
      </c>
      <c r="N29" s="464"/>
      <c r="O29" s="464"/>
    </row>
    <row r="30" spans="1:15" s="117" customFormat="1" ht="15">
      <c r="A30" s="194"/>
      <c r="B30" s="178"/>
      <c r="C30" s="2"/>
      <c r="D30" s="106" t="s">
        <v>248</v>
      </c>
      <c r="E30" s="1169"/>
      <c r="F30" s="1173"/>
      <c r="G30" s="507"/>
      <c r="H30" s="1174">
        <v>14117230</v>
      </c>
      <c r="I30" s="1174">
        <v>14076421.6</v>
      </c>
      <c r="J30" s="525">
        <f>I30/H30</f>
        <v>0.9971093196044832</v>
      </c>
      <c r="K30" s="110">
        <f>E30+H30</f>
        <v>14117230</v>
      </c>
      <c r="L30" s="110">
        <f>F30+I30</f>
        <v>14076421.6</v>
      </c>
      <c r="M30" s="533">
        <f>L30/K30</f>
        <v>0.9971093196044832</v>
      </c>
      <c r="N30" s="134"/>
      <c r="O30" s="134"/>
    </row>
    <row r="31" spans="1:15" s="77" customFormat="1" ht="48.75" customHeight="1">
      <c r="A31" s="195" t="s">
        <v>272</v>
      </c>
      <c r="B31" s="153" t="s">
        <v>273</v>
      </c>
      <c r="C31" s="1" t="s">
        <v>274</v>
      </c>
      <c r="D31" s="106" t="s">
        <v>301</v>
      </c>
      <c r="E31" s="1174">
        <f>E32</f>
        <v>2548804</v>
      </c>
      <c r="F31" s="1175">
        <f>F32</f>
        <v>2264085.13</v>
      </c>
      <c r="G31" s="509">
        <f>F31/E31</f>
        <v>0.8882931484727739</v>
      </c>
      <c r="H31" s="1174">
        <f>H33</f>
        <v>304000</v>
      </c>
      <c r="I31" s="1174">
        <f>I33</f>
        <v>303999.84</v>
      </c>
      <c r="J31" s="519">
        <f>I31/H31</f>
        <v>0.9999994736842106</v>
      </c>
      <c r="K31" s="110">
        <f t="shared" si="4"/>
        <v>2852804</v>
      </c>
      <c r="L31" s="110">
        <f aca="true" t="shared" si="5" ref="L31:L54">F31+I31</f>
        <v>2568084.9699999997</v>
      </c>
      <c r="M31" s="510">
        <f t="shared" si="2"/>
        <v>0.9001967783275682</v>
      </c>
      <c r="N31" s="134"/>
      <c r="O31" s="134"/>
    </row>
    <row r="32" spans="1:15" s="117" customFormat="1" ht="15.75">
      <c r="A32" s="198"/>
      <c r="B32" s="178"/>
      <c r="C32" s="2"/>
      <c r="D32" s="103" t="s">
        <v>244</v>
      </c>
      <c r="E32" s="1169">
        <v>2548804</v>
      </c>
      <c r="F32" s="1173">
        <v>2264085.13</v>
      </c>
      <c r="G32" s="507">
        <f>F32/E32</f>
        <v>0.8882931484727739</v>
      </c>
      <c r="H32" s="1169"/>
      <c r="I32" s="1169"/>
      <c r="J32" s="518"/>
      <c r="K32" s="370">
        <f t="shared" si="4"/>
        <v>2548804</v>
      </c>
      <c r="L32" s="370">
        <f t="shared" si="5"/>
        <v>2264085.13</v>
      </c>
      <c r="M32" s="508">
        <f t="shared" si="2"/>
        <v>0.8882931484727739</v>
      </c>
      <c r="N32" s="464"/>
      <c r="O32" s="464"/>
    </row>
    <row r="33" spans="1:15" s="117" customFormat="1" ht="15.75">
      <c r="A33" s="198"/>
      <c r="B33" s="178"/>
      <c r="C33" s="146"/>
      <c r="D33" s="103" t="s">
        <v>247</v>
      </c>
      <c r="E33" s="1169"/>
      <c r="F33" s="1173"/>
      <c r="G33" s="507"/>
      <c r="H33" s="1173">
        <f>H34</f>
        <v>304000</v>
      </c>
      <c r="I33" s="1173">
        <f>I34</f>
        <v>303999.84</v>
      </c>
      <c r="J33" s="526">
        <f aca="true" t="shared" si="6" ref="J33:J43">I33/H33</f>
        <v>0.9999994736842106</v>
      </c>
      <c r="K33" s="370">
        <f t="shared" si="4"/>
        <v>304000</v>
      </c>
      <c r="L33" s="370">
        <f t="shared" si="5"/>
        <v>303999.84</v>
      </c>
      <c r="M33" s="523">
        <f t="shared" si="2"/>
        <v>0.9999994736842106</v>
      </c>
      <c r="N33" s="464"/>
      <c r="O33" s="464"/>
    </row>
    <row r="34" spans="1:15" s="77" customFormat="1" ht="15">
      <c r="A34" s="195"/>
      <c r="B34" s="153"/>
      <c r="C34" s="1701"/>
      <c r="D34" s="106" t="s">
        <v>248</v>
      </c>
      <c r="E34" s="1174"/>
      <c r="F34" s="1175"/>
      <c r="G34" s="504"/>
      <c r="H34" s="1167">
        <v>304000</v>
      </c>
      <c r="I34" s="1166">
        <v>303999.84</v>
      </c>
      <c r="J34" s="519">
        <f t="shared" si="6"/>
        <v>0.9999994736842106</v>
      </c>
      <c r="K34" s="110">
        <f t="shared" si="4"/>
        <v>304000</v>
      </c>
      <c r="L34" s="110">
        <f t="shared" si="5"/>
        <v>303999.84</v>
      </c>
      <c r="M34" s="522">
        <f t="shared" si="2"/>
        <v>0.9999994736842106</v>
      </c>
      <c r="N34" s="134"/>
      <c r="O34" s="134"/>
    </row>
    <row r="35" spans="1:15" s="77" customFormat="1" ht="30.75">
      <c r="A35" s="676" t="s">
        <v>275</v>
      </c>
      <c r="B35" s="677" t="s">
        <v>276</v>
      </c>
      <c r="C35" s="677" t="s">
        <v>277</v>
      </c>
      <c r="D35" s="633" t="s">
        <v>481</v>
      </c>
      <c r="E35" s="1166">
        <f>E36</f>
        <v>458149</v>
      </c>
      <c r="F35" s="1167">
        <f>F36</f>
        <v>256465</v>
      </c>
      <c r="G35" s="519">
        <f>F35/E35</f>
        <v>0.5597851354035478</v>
      </c>
      <c r="H35" s="1167">
        <f>H36</f>
        <v>517000</v>
      </c>
      <c r="I35" s="1167">
        <f>I36</f>
        <v>516800</v>
      </c>
      <c r="J35" s="519">
        <f t="shared" si="6"/>
        <v>0.9996131528046421</v>
      </c>
      <c r="K35" s="369">
        <f aca="true" t="shared" si="7" ref="K35:K54">E35+H35</f>
        <v>975149</v>
      </c>
      <c r="L35" s="369">
        <f t="shared" si="5"/>
        <v>773265</v>
      </c>
      <c r="M35" s="506">
        <f aca="true" t="shared" si="8" ref="M35:M62">L35/K35</f>
        <v>0.7929711254382663</v>
      </c>
      <c r="N35" s="134"/>
      <c r="O35" s="134"/>
    </row>
    <row r="36" spans="1:15" s="117" customFormat="1" ht="15.75">
      <c r="A36" s="198"/>
      <c r="B36" s="178"/>
      <c r="C36" s="1447"/>
      <c r="D36" s="103" t="s">
        <v>247</v>
      </c>
      <c r="E36" s="1177">
        <v>458149</v>
      </c>
      <c r="F36" s="1176">
        <v>256465</v>
      </c>
      <c r="G36" s="518">
        <f>F36/E36</f>
        <v>0.5597851354035478</v>
      </c>
      <c r="H36" s="1176">
        <f>H37</f>
        <v>517000</v>
      </c>
      <c r="I36" s="1177">
        <f>I37</f>
        <v>516800</v>
      </c>
      <c r="J36" s="527">
        <f t="shared" si="6"/>
        <v>0.9996131528046421</v>
      </c>
      <c r="K36" s="372">
        <f t="shared" si="7"/>
        <v>975149</v>
      </c>
      <c r="L36" s="372">
        <f t="shared" si="5"/>
        <v>773265</v>
      </c>
      <c r="M36" s="517">
        <f t="shared" si="8"/>
        <v>0.7929711254382663</v>
      </c>
      <c r="N36" s="464"/>
      <c r="O36" s="464"/>
    </row>
    <row r="37" spans="1:15" s="77" customFormat="1" ht="15">
      <c r="A37" s="195"/>
      <c r="B37" s="101"/>
      <c r="C37" s="196"/>
      <c r="D37" s="106" t="s">
        <v>248</v>
      </c>
      <c r="E37" s="1166"/>
      <c r="F37" s="1167"/>
      <c r="G37" s="519"/>
      <c r="H37" s="1167">
        <v>517000</v>
      </c>
      <c r="I37" s="1167">
        <v>516800</v>
      </c>
      <c r="J37" s="516">
        <f t="shared" si="6"/>
        <v>0.9996131528046421</v>
      </c>
      <c r="K37" s="369">
        <f t="shared" si="7"/>
        <v>517000</v>
      </c>
      <c r="L37" s="369">
        <f t="shared" si="5"/>
        <v>516800</v>
      </c>
      <c r="M37" s="506">
        <f t="shared" si="8"/>
        <v>0.9996131528046421</v>
      </c>
      <c r="N37" s="134"/>
      <c r="O37" s="134"/>
    </row>
    <row r="38" spans="1:15" s="77" customFormat="1" ht="30.75">
      <c r="A38" s="149" t="s">
        <v>67</v>
      </c>
      <c r="B38" s="101" t="s">
        <v>68</v>
      </c>
      <c r="C38" s="197" t="s">
        <v>195</v>
      </c>
      <c r="D38" s="93" t="s">
        <v>69</v>
      </c>
      <c r="E38" s="1166"/>
      <c r="F38" s="1167"/>
      <c r="G38" s="519"/>
      <c r="H38" s="1167">
        <f>H39</f>
        <v>55057</v>
      </c>
      <c r="I38" s="1167">
        <f>I39</f>
        <v>52056.43</v>
      </c>
      <c r="J38" s="525">
        <f t="shared" si="6"/>
        <v>0.9455006629493071</v>
      </c>
      <c r="K38" s="110">
        <f t="shared" si="7"/>
        <v>55057</v>
      </c>
      <c r="L38" s="110">
        <f t="shared" si="5"/>
        <v>52056.43</v>
      </c>
      <c r="M38" s="522">
        <f t="shared" si="8"/>
        <v>0.9455006629493071</v>
      </c>
      <c r="N38" s="134"/>
      <c r="O38" s="134"/>
    </row>
    <row r="39" spans="1:15" s="117" customFormat="1" ht="15.75">
      <c r="A39" s="198"/>
      <c r="B39" s="178"/>
      <c r="C39" s="146"/>
      <c r="D39" s="103" t="s">
        <v>244</v>
      </c>
      <c r="E39" s="1169"/>
      <c r="F39" s="1173"/>
      <c r="G39" s="511"/>
      <c r="H39" s="1176">
        <f>H40</f>
        <v>55057</v>
      </c>
      <c r="I39" s="1176">
        <f>I40</f>
        <v>52056.43</v>
      </c>
      <c r="J39" s="526">
        <f t="shared" si="6"/>
        <v>0.9455006629493071</v>
      </c>
      <c r="K39" s="370">
        <f t="shared" si="7"/>
        <v>55057</v>
      </c>
      <c r="L39" s="370">
        <f t="shared" si="5"/>
        <v>52056.43</v>
      </c>
      <c r="M39" s="523">
        <f>L39/K39</f>
        <v>0.9455006629493071</v>
      </c>
      <c r="N39" s="464"/>
      <c r="O39" s="464"/>
    </row>
    <row r="40" spans="1:15" s="77" customFormat="1" ht="15">
      <c r="A40" s="195"/>
      <c r="B40" s="153"/>
      <c r="C40" s="1701"/>
      <c r="D40" s="106" t="s">
        <v>248</v>
      </c>
      <c r="E40" s="1174"/>
      <c r="F40" s="1175"/>
      <c r="G40" s="504"/>
      <c r="H40" s="1167">
        <v>55057</v>
      </c>
      <c r="I40" s="1166">
        <v>52056.43</v>
      </c>
      <c r="J40" s="525">
        <f t="shared" si="6"/>
        <v>0.9455006629493071</v>
      </c>
      <c r="K40" s="110">
        <f>E40+H40</f>
        <v>55057</v>
      </c>
      <c r="L40" s="110">
        <f t="shared" si="5"/>
        <v>52056.43</v>
      </c>
      <c r="M40" s="522">
        <f>L40/K40</f>
        <v>0.9455006629493071</v>
      </c>
      <c r="N40" s="134"/>
      <c r="O40" s="134"/>
    </row>
    <row r="41" spans="1:15" s="77" customFormat="1" ht="78">
      <c r="A41" s="1709" t="s">
        <v>722</v>
      </c>
      <c r="B41" s="153" t="s">
        <v>75</v>
      </c>
      <c r="C41" s="196" t="s">
        <v>195</v>
      </c>
      <c r="D41" s="93" t="s">
        <v>76</v>
      </c>
      <c r="E41" s="1166"/>
      <c r="F41" s="1167"/>
      <c r="G41" s="504"/>
      <c r="H41" s="1167">
        <f>H42</f>
        <v>3880</v>
      </c>
      <c r="I41" s="1167">
        <f>I42</f>
        <v>2000</v>
      </c>
      <c r="J41" s="525">
        <f t="shared" si="6"/>
        <v>0.5154639175257731</v>
      </c>
      <c r="K41" s="110">
        <f>E41+H41</f>
        <v>3880</v>
      </c>
      <c r="L41" s="110">
        <f t="shared" si="5"/>
        <v>2000</v>
      </c>
      <c r="M41" s="522">
        <f>L41/K41</f>
        <v>0.5154639175257731</v>
      </c>
      <c r="N41" s="134"/>
      <c r="O41" s="134"/>
    </row>
    <row r="42" spans="1:15" s="117" customFormat="1" ht="15">
      <c r="A42" s="198"/>
      <c r="B42" s="178"/>
      <c r="C42" s="1447"/>
      <c r="D42" s="103" t="s">
        <v>244</v>
      </c>
      <c r="E42" s="1177"/>
      <c r="F42" s="1176"/>
      <c r="G42" s="511"/>
      <c r="H42" s="1167">
        <f>H43</f>
        <v>3880</v>
      </c>
      <c r="I42" s="1166">
        <f>I43</f>
        <v>2000</v>
      </c>
      <c r="J42" s="526">
        <f t="shared" si="6"/>
        <v>0.5154639175257731</v>
      </c>
      <c r="K42" s="110">
        <f>E42+H42</f>
        <v>3880</v>
      </c>
      <c r="L42" s="110">
        <f t="shared" si="5"/>
        <v>2000</v>
      </c>
      <c r="M42" s="522">
        <f>L42/K42</f>
        <v>0.5154639175257731</v>
      </c>
      <c r="N42" s="134"/>
      <c r="O42" s="134"/>
    </row>
    <row r="43" spans="1:15" s="117" customFormat="1" ht="15">
      <c r="A43" s="198"/>
      <c r="B43" s="178"/>
      <c r="C43" s="1447"/>
      <c r="D43" s="106" t="s">
        <v>248</v>
      </c>
      <c r="E43" s="1177"/>
      <c r="F43" s="1176"/>
      <c r="G43" s="511"/>
      <c r="H43" s="1167">
        <v>3880</v>
      </c>
      <c r="I43" s="1166">
        <v>2000</v>
      </c>
      <c r="J43" s="525">
        <f t="shared" si="6"/>
        <v>0.5154639175257731</v>
      </c>
      <c r="K43" s="110">
        <f>E43+H43</f>
        <v>3880</v>
      </c>
      <c r="L43" s="110">
        <f t="shared" si="5"/>
        <v>2000</v>
      </c>
      <c r="M43" s="522">
        <f>L43/K43</f>
        <v>0.5154639175257731</v>
      </c>
      <c r="N43" s="134"/>
      <c r="O43" s="134"/>
    </row>
    <row r="44" spans="1:15" s="77" customFormat="1" ht="33" customHeight="1">
      <c r="A44" s="195" t="s">
        <v>285</v>
      </c>
      <c r="B44" s="153" t="s">
        <v>286</v>
      </c>
      <c r="C44" s="197" t="s">
        <v>195</v>
      </c>
      <c r="D44" s="93" t="s">
        <v>287</v>
      </c>
      <c r="E44" s="1166">
        <f>E45</f>
        <v>35276</v>
      </c>
      <c r="F44" s="1166">
        <f>F45</f>
        <v>35276</v>
      </c>
      <c r="G44" s="519">
        <f>F44/E44</f>
        <v>1</v>
      </c>
      <c r="H44" s="1167"/>
      <c r="I44" s="1166"/>
      <c r="J44" s="369"/>
      <c r="K44" s="369">
        <f t="shared" si="7"/>
        <v>35276</v>
      </c>
      <c r="L44" s="369">
        <f t="shared" si="5"/>
        <v>35276</v>
      </c>
      <c r="M44" s="520">
        <f t="shared" si="8"/>
        <v>1</v>
      </c>
      <c r="N44" s="134"/>
      <c r="O44" s="134"/>
    </row>
    <row r="45" spans="1:15" s="77" customFormat="1" ht="15">
      <c r="A45" s="149"/>
      <c r="B45" s="153"/>
      <c r="C45" s="196"/>
      <c r="D45" s="103" t="s">
        <v>244</v>
      </c>
      <c r="E45" s="1177">
        <v>35276</v>
      </c>
      <c r="F45" s="1176">
        <v>35276</v>
      </c>
      <c r="G45" s="518">
        <f>F45/E45</f>
        <v>1</v>
      </c>
      <c r="H45" s="1167"/>
      <c r="I45" s="1166"/>
      <c r="J45" s="369"/>
      <c r="K45" s="372">
        <f t="shared" si="7"/>
        <v>35276</v>
      </c>
      <c r="L45" s="372">
        <f t="shared" si="5"/>
        <v>35276</v>
      </c>
      <c r="M45" s="521">
        <f t="shared" si="8"/>
        <v>1</v>
      </c>
      <c r="N45" s="134"/>
      <c r="O45" s="134"/>
    </row>
    <row r="46" spans="1:15" s="77" customFormat="1" ht="135">
      <c r="A46" s="688" t="s">
        <v>492</v>
      </c>
      <c r="B46" s="680" t="s">
        <v>493</v>
      </c>
      <c r="C46" s="680" t="s">
        <v>195</v>
      </c>
      <c r="D46" s="936" t="s">
        <v>494</v>
      </c>
      <c r="E46" s="1166"/>
      <c r="F46" s="1167"/>
      <c r="G46" s="519"/>
      <c r="H46" s="1167">
        <f>H47</f>
        <v>93504</v>
      </c>
      <c r="I46" s="1166">
        <f>I47</f>
        <v>93504</v>
      </c>
      <c r="J46" s="525">
        <f>I46/H46</f>
        <v>1</v>
      </c>
      <c r="K46" s="110">
        <f t="shared" si="7"/>
        <v>93504</v>
      </c>
      <c r="L46" s="110">
        <f t="shared" si="5"/>
        <v>93504</v>
      </c>
      <c r="M46" s="522">
        <f>L46/K46</f>
        <v>1</v>
      </c>
      <c r="N46" s="134"/>
      <c r="O46" s="134"/>
    </row>
    <row r="47" spans="1:15" s="117" customFormat="1" ht="15">
      <c r="A47" s="198"/>
      <c r="B47" s="178"/>
      <c r="C47" s="146"/>
      <c r="D47" s="103" t="s">
        <v>247</v>
      </c>
      <c r="E47" s="1169"/>
      <c r="F47" s="1173"/>
      <c r="G47" s="507"/>
      <c r="H47" s="1173">
        <v>93504</v>
      </c>
      <c r="I47" s="1173">
        <v>93504</v>
      </c>
      <c r="J47" s="526">
        <f>I47/H47</f>
        <v>1</v>
      </c>
      <c r="K47" s="370">
        <f t="shared" si="7"/>
        <v>93504</v>
      </c>
      <c r="L47" s="370">
        <f t="shared" si="5"/>
        <v>93504</v>
      </c>
      <c r="M47" s="523">
        <f>L47/K47</f>
        <v>1</v>
      </c>
      <c r="N47" s="134"/>
      <c r="O47" s="134"/>
    </row>
    <row r="48" spans="1:15" s="77" customFormat="1" ht="46.5">
      <c r="A48" s="149" t="s">
        <v>420</v>
      </c>
      <c r="B48" s="101" t="s">
        <v>419</v>
      </c>
      <c r="C48" s="197" t="s">
        <v>196</v>
      </c>
      <c r="D48" s="93" t="s">
        <v>421</v>
      </c>
      <c r="E48" s="1177">
        <f>E49</f>
        <v>1744195</v>
      </c>
      <c r="F48" s="1175">
        <f>F49</f>
        <v>1730285</v>
      </c>
      <c r="G48" s="519">
        <f aca="true" t="shared" si="9" ref="G48:G53">F48/E48</f>
        <v>0.9920249742717987</v>
      </c>
      <c r="H48" s="1175"/>
      <c r="I48" s="1174"/>
      <c r="J48" s="514"/>
      <c r="K48" s="110">
        <f t="shared" si="7"/>
        <v>1744195</v>
      </c>
      <c r="L48" s="110">
        <f t="shared" si="5"/>
        <v>1730285</v>
      </c>
      <c r="M48" s="522">
        <f>L48/K48</f>
        <v>0.9920249742717987</v>
      </c>
      <c r="N48" s="134"/>
      <c r="O48" s="134"/>
    </row>
    <row r="49" spans="1:15" s="77" customFormat="1" ht="15">
      <c r="A49" s="149"/>
      <c r="B49" s="153"/>
      <c r="C49" s="196"/>
      <c r="D49" s="103" t="s">
        <v>244</v>
      </c>
      <c r="E49" s="1177">
        <v>1744195</v>
      </c>
      <c r="F49" s="1176">
        <v>1730285</v>
      </c>
      <c r="G49" s="518">
        <f>F49/E49</f>
        <v>0.9920249742717987</v>
      </c>
      <c r="H49" s="1173"/>
      <c r="I49" s="1169"/>
      <c r="J49" s="515"/>
      <c r="K49" s="370">
        <f t="shared" si="7"/>
        <v>1744195</v>
      </c>
      <c r="L49" s="370">
        <f t="shared" si="5"/>
        <v>1730285</v>
      </c>
      <c r="M49" s="523">
        <f>L49/K49</f>
        <v>0.9920249742717987</v>
      </c>
      <c r="N49" s="134"/>
      <c r="O49" s="134"/>
    </row>
    <row r="50" spans="1:15" ht="30.75" customHeight="1">
      <c r="A50" s="149" t="s">
        <v>118</v>
      </c>
      <c r="B50" s="179">
        <v>8220</v>
      </c>
      <c r="C50" s="145" t="s">
        <v>182</v>
      </c>
      <c r="D50" s="108" t="s">
        <v>119</v>
      </c>
      <c r="E50" s="1174">
        <f>E51</f>
        <v>12000</v>
      </c>
      <c r="F50" s="1175">
        <f>F51</f>
        <v>0</v>
      </c>
      <c r="G50" s="519">
        <f t="shared" si="9"/>
        <v>0</v>
      </c>
      <c r="H50" s="1175"/>
      <c r="I50" s="1174"/>
      <c r="J50" s="514"/>
      <c r="K50" s="110">
        <f t="shared" si="7"/>
        <v>12000</v>
      </c>
      <c r="L50" s="110">
        <f t="shared" si="5"/>
        <v>0</v>
      </c>
      <c r="M50" s="522">
        <f t="shared" si="8"/>
        <v>0</v>
      </c>
      <c r="N50" s="134"/>
      <c r="O50" s="134"/>
    </row>
    <row r="51" spans="1:15" s="132" customFormat="1" ht="15">
      <c r="A51" s="194"/>
      <c r="B51" s="190"/>
      <c r="C51" s="102"/>
      <c r="D51" s="103" t="s">
        <v>244</v>
      </c>
      <c r="E51" s="1169">
        <v>12000</v>
      </c>
      <c r="F51" s="1173">
        <v>0</v>
      </c>
      <c r="G51" s="518">
        <f t="shared" si="9"/>
        <v>0</v>
      </c>
      <c r="H51" s="1173"/>
      <c r="I51" s="1169"/>
      <c r="J51" s="515"/>
      <c r="K51" s="370">
        <f t="shared" si="7"/>
        <v>12000</v>
      </c>
      <c r="L51" s="370">
        <f t="shared" si="5"/>
        <v>0</v>
      </c>
      <c r="M51" s="523">
        <f t="shared" si="8"/>
        <v>0</v>
      </c>
      <c r="N51" s="134"/>
      <c r="O51" s="134"/>
    </row>
    <row r="52" spans="1:15" ht="30.75">
      <c r="A52" s="676" t="s">
        <v>482</v>
      </c>
      <c r="B52" s="677" t="s">
        <v>483</v>
      </c>
      <c r="C52" s="677" t="s">
        <v>182</v>
      </c>
      <c r="D52" s="633" t="s">
        <v>484</v>
      </c>
      <c r="E52" s="1174">
        <f>E53</f>
        <v>17315214</v>
      </c>
      <c r="F52" s="1175">
        <f>F53</f>
        <v>16390538.22</v>
      </c>
      <c r="G52" s="504">
        <f t="shared" si="9"/>
        <v>0.9465974962827488</v>
      </c>
      <c r="H52" s="1175"/>
      <c r="I52" s="1174"/>
      <c r="J52" s="514"/>
      <c r="K52" s="110">
        <f t="shared" si="7"/>
        <v>17315214</v>
      </c>
      <c r="L52" s="110">
        <f t="shared" si="5"/>
        <v>16390538.22</v>
      </c>
      <c r="M52" s="510">
        <f>L52/K52</f>
        <v>0.9465974962827488</v>
      </c>
      <c r="N52" s="134"/>
      <c r="O52" s="134"/>
    </row>
    <row r="53" spans="1:15" s="132" customFormat="1" ht="15">
      <c r="A53" s="194"/>
      <c r="B53" s="190"/>
      <c r="C53" s="102"/>
      <c r="D53" s="103" t="s">
        <v>244</v>
      </c>
      <c r="E53" s="1169">
        <v>17315214</v>
      </c>
      <c r="F53" s="1173">
        <v>16390538.22</v>
      </c>
      <c r="G53" s="511">
        <f t="shared" si="9"/>
        <v>0.9465974962827488</v>
      </c>
      <c r="H53" s="1173"/>
      <c r="I53" s="1169"/>
      <c r="J53" s="515"/>
      <c r="K53" s="370">
        <f t="shared" si="7"/>
        <v>17315214</v>
      </c>
      <c r="L53" s="370">
        <f t="shared" si="5"/>
        <v>16390538.22</v>
      </c>
      <c r="M53" s="508">
        <f>L53/K53</f>
        <v>0.9465974962827488</v>
      </c>
      <c r="N53" s="134"/>
      <c r="O53" s="134"/>
    </row>
    <row r="54" spans="1:15" s="132" customFormat="1" ht="30.75">
      <c r="A54" s="149" t="s">
        <v>455</v>
      </c>
      <c r="B54" s="179">
        <v>8240</v>
      </c>
      <c r="C54" s="622" t="s">
        <v>182</v>
      </c>
      <c r="D54" s="621" t="s">
        <v>456</v>
      </c>
      <c r="E54" s="1174"/>
      <c r="F54" s="1174"/>
      <c r="G54" s="504"/>
      <c r="H54" s="1167">
        <f>H55</f>
        <v>755000</v>
      </c>
      <c r="I54" s="1167">
        <f>I55</f>
        <v>755000</v>
      </c>
      <c r="J54" s="623">
        <f>I54/H54</f>
        <v>1</v>
      </c>
      <c r="K54" s="381">
        <f t="shared" si="7"/>
        <v>755000</v>
      </c>
      <c r="L54" s="381">
        <f t="shared" si="5"/>
        <v>755000</v>
      </c>
      <c r="M54" s="637">
        <f>L54/K54</f>
        <v>1</v>
      </c>
      <c r="N54" s="134"/>
      <c r="O54" s="134"/>
    </row>
    <row r="55" spans="1:15" ht="15.75">
      <c r="A55" s="104"/>
      <c r="B55" s="179"/>
      <c r="C55" s="153"/>
      <c r="D55" s="103" t="s">
        <v>247</v>
      </c>
      <c r="E55" s="1174"/>
      <c r="F55" s="1169"/>
      <c r="G55" s="507"/>
      <c r="H55" s="1169">
        <f>H56</f>
        <v>755000</v>
      </c>
      <c r="I55" s="1169">
        <f>I56</f>
        <v>755000</v>
      </c>
      <c r="J55" s="527">
        <f>I55/H55</f>
        <v>1</v>
      </c>
      <c r="K55" s="370">
        <f aca="true" t="shared" si="10" ref="K55:L57">E55+H55</f>
        <v>755000</v>
      </c>
      <c r="L55" s="370">
        <f t="shared" si="10"/>
        <v>755000</v>
      </c>
      <c r="M55" s="523">
        <f t="shared" si="8"/>
        <v>1</v>
      </c>
      <c r="N55" s="464"/>
      <c r="O55" s="134"/>
    </row>
    <row r="56" spans="1:15" ht="15">
      <c r="A56" s="104"/>
      <c r="B56" s="179"/>
      <c r="C56" s="153"/>
      <c r="D56" s="106" t="s">
        <v>248</v>
      </c>
      <c r="E56" s="1174"/>
      <c r="F56" s="1169"/>
      <c r="G56" s="507"/>
      <c r="H56" s="1174">
        <v>755000</v>
      </c>
      <c r="I56" s="1174">
        <v>755000</v>
      </c>
      <c r="J56" s="516">
        <f>I56/H56</f>
        <v>1</v>
      </c>
      <c r="K56" s="110">
        <f t="shared" si="10"/>
        <v>755000</v>
      </c>
      <c r="L56" s="110">
        <f t="shared" si="10"/>
        <v>755000</v>
      </c>
      <c r="M56" s="522">
        <f t="shared" si="8"/>
        <v>1</v>
      </c>
      <c r="N56" s="134"/>
      <c r="O56" s="134"/>
    </row>
    <row r="57" spans="1:15" ht="30.75">
      <c r="A57" s="107" t="s">
        <v>82</v>
      </c>
      <c r="B57" s="689">
        <v>8410</v>
      </c>
      <c r="C57" s="100" t="s">
        <v>194</v>
      </c>
      <c r="D57" s="109" t="s">
        <v>83</v>
      </c>
      <c r="E57" s="1166">
        <f>E58</f>
        <v>3048561</v>
      </c>
      <c r="F57" s="1167">
        <f>F58</f>
        <v>3031632.4</v>
      </c>
      <c r="G57" s="504">
        <f>F57/E57</f>
        <v>0.9944470194298227</v>
      </c>
      <c r="H57" s="1167">
        <f>H59</f>
        <v>26942</v>
      </c>
      <c r="I57" s="1167">
        <f>I59</f>
        <v>26941.98</v>
      </c>
      <c r="J57" s="516">
        <f>I57/H57</f>
        <v>0.9999992576646128</v>
      </c>
      <c r="K57" s="369">
        <f>E57+H57</f>
        <v>3075503</v>
      </c>
      <c r="L57" s="369">
        <f t="shared" si="10"/>
        <v>3058574.38</v>
      </c>
      <c r="M57" s="506">
        <f t="shared" si="8"/>
        <v>0.9944956581086085</v>
      </c>
      <c r="N57" s="134"/>
      <c r="O57" s="134"/>
    </row>
    <row r="58" spans="1:15" s="132" customFormat="1" ht="15.75">
      <c r="A58" s="116"/>
      <c r="B58" s="190"/>
      <c r="C58" s="361"/>
      <c r="D58" s="103" t="s">
        <v>244</v>
      </c>
      <c r="E58" s="1177">
        <v>3048561</v>
      </c>
      <c r="F58" s="1176">
        <v>3031632.4</v>
      </c>
      <c r="G58" s="511">
        <f>F58/E58</f>
        <v>0.9944470194298227</v>
      </c>
      <c r="H58" s="1176"/>
      <c r="I58" s="1177"/>
      <c r="J58" s="527"/>
      <c r="K58" s="372">
        <f>E58+H58</f>
        <v>3048561</v>
      </c>
      <c r="L58" s="372">
        <f aca="true" t="shared" si="11" ref="K58:L62">F58+I58</f>
        <v>3031632.4</v>
      </c>
      <c r="M58" s="517">
        <f t="shared" si="8"/>
        <v>0.9944470194298227</v>
      </c>
      <c r="N58" s="464"/>
      <c r="O58" s="464"/>
    </row>
    <row r="59" spans="1:15" s="132" customFormat="1" ht="15.75">
      <c r="A59" s="573"/>
      <c r="B59" s="190"/>
      <c r="C59" s="361"/>
      <c r="D59" s="103" t="s">
        <v>247</v>
      </c>
      <c r="E59" s="1177"/>
      <c r="F59" s="1176"/>
      <c r="G59" s="511"/>
      <c r="H59" s="1176">
        <v>26942</v>
      </c>
      <c r="I59" s="1177">
        <v>26941.98</v>
      </c>
      <c r="J59" s="527">
        <f>I59/H59</f>
        <v>0.9999992576646128</v>
      </c>
      <c r="K59" s="372">
        <f>E59+H59</f>
        <v>26942</v>
      </c>
      <c r="L59" s="372">
        <f t="shared" si="11"/>
        <v>26941.98</v>
      </c>
      <c r="M59" s="517">
        <f t="shared" si="8"/>
        <v>0.9999992576646128</v>
      </c>
      <c r="N59" s="464"/>
      <c r="O59" s="464"/>
    </row>
    <row r="60" spans="1:15" ht="15">
      <c r="A60" s="107"/>
      <c r="B60" s="179"/>
      <c r="C60" s="100"/>
      <c r="D60" s="106" t="s">
        <v>248</v>
      </c>
      <c r="E60" s="1177"/>
      <c r="F60" s="1176"/>
      <c r="G60" s="511"/>
      <c r="H60" s="1167">
        <v>26942</v>
      </c>
      <c r="I60" s="1166">
        <v>26941.98</v>
      </c>
      <c r="J60" s="516">
        <f>I60/H60</f>
        <v>0.9999992576646128</v>
      </c>
      <c r="K60" s="372"/>
      <c r="L60" s="372"/>
      <c r="M60" s="517"/>
      <c r="N60" s="134"/>
      <c r="O60" s="134"/>
    </row>
    <row r="61" spans="1:15" ht="15">
      <c r="A61" s="107" t="s">
        <v>657</v>
      </c>
      <c r="B61" s="179">
        <v>9770</v>
      </c>
      <c r="C61" s="1214" t="s">
        <v>213</v>
      </c>
      <c r="D61" s="106" t="s">
        <v>324</v>
      </c>
      <c r="E61" s="1166">
        <f>E62</f>
        <v>26500000</v>
      </c>
      <c r="F61" s="1167">
        <f>F62</f>
        <v>26500000</v>
      </c>
      <c r="G61" s="511"/>
      <c r="H61" s="1167"/>
      <c r="I61" s="1166"/>
      <c r="J61" s="524"/>
      <c r="K61" s="372">
        <f t="shared" si="11"/>
        <v>26500000</v>
      </c>
      <c r="L61" s="372">
        <f t="shared" si="11"/>
        <v>26500000</v>
      </c>
      <c r="M61" s="517">
        <f t="shared" si="8"/>
        <v>1</v>
      </c>
      <c r="N61" s="134"/>
      <c r="O61" s="134"/>
    </row>
    <row r="62" spans="1:15" ht="15">
      <c r="A62" s="104"/>
      <c r="B62" s="179"/>
      <c r="C62" s="100"/>
      <c r="D62" s="103" t="s">
        <v>244</v>
      </c>
      <c r="E62" s="1177">
        <v>26500000</v>
      </c>
      <c r="F62" s="1176">
        <v>26500000</v>
      </c>
      <c r="G62" s="1165">
        <f>F62/E62</f>
        <v>1</v>
      </c>
      <c r="H62" s="1167"/>
      <c r="I62" s="1166"/>
      <c r="J62" s="524"/>
      <c r="K62" s="372">
        <f t="shared" si="11"/>
        <v>26500000</v>
      </c>
      <c r="L62" s="372">
        <f t="shared" si="11"/>
        <v>26500000</v>
      </c>
      <c r="M62" s="517">
        <f t="shared" si="8"/>
        <v>1</v>
      </c>
      <c r="N62" s="134"/>
      <c r="O62" s="134"/>
    </row>
    <row r="63" spans="1:15" ht="62.25">
      <c r="A63" s="104" t="s">
        <v>434</v>
      </c>
      <c r="B63" s="179">
        <v>9800</v>
      </c>
      <c r="C63" s="153" t="s">
        <v>213</v>
      </c>
      <c r="D63" s="106" t="s">
        <v>448</v>
      </c>
      <c r="E63" s="1174">
        <f>E64</f>
        <v>10525900</v>
      </c>
      <c r="F63" s="1174">
        <f>F64</f>
        <v>8718725.22</v>
      </c>
      <c r="G63" s="525">
        <f>F63/E63</f>
        <v>0.8283116142087613</v>
      </c>
      <c r="H63" s="1174">
        <f>H65</f>
        <v>8454600</v>
      </c>
      <c r="I63" s="1174">
        <f>I65</f>
        <v>8454600</v>
      </c>
      <c r="J63" s="516">
        <f>I63/H63</f>
        <v>1</v>
      </c>
      <c r="K63" s="110">
        <f aca="true" t="shared" si="12" ref="K63:L66">E63+H63</f>
        <v>18980500</v>
      </c>
      <c r="L63" s="110">
        <f t="shared" si="12"/>
        <v>17173325.22</v>
      </c>
      <c r="M63" s="510">
        <f>L63/K63</f>
        <v>0.9047878201311872</v>
      </c>
      <c r="N63" s="134"/>
      <c r="O63" s="134"/>
    </row>
    <row r="64" spans="1:15" ht="20.25" customHeight="1">
      <c r="A64" s="104"/>
      <c r="B64" s="179"/>
      <c r="C64" s="153"/>
      <c r="D64" s="103" t="s">
        <v>244</v>
      </c>
      <c r="E64" s="1169">
        <v>10525900</v>
      </c>
      <c r="F64" s="1169">
        <v>8718725.22</v>
      </c>
      <c r="G64" s="526">
        <f>F64/E64</f>
        <v>0.8283116142087613</v>
      </c>
      <c r="H64" s="1169"/>
      <c r="I64" s="1169"/>
      <c r="J64" s="516"/>
      <c r="K64" s="370">
        <f t="shared" si="12"/>
        <v>10525900</v>
      </c>
      <c r="L64" s="370">
        <f t="shared" si="12"/>
        <v>8718725.22</v>
      </c>
      <c r="M64" s="523">
        <f>L64/K64</f>
        <v>0.8283116142087613</v>
      </c>
      <c r="N64" s="134"/>
      <c r="O64" s="134"/>
    </row>
    <row r="65" spans="1:15" ht="15.75">
      <c r="A65" s="104"/>
      <c r="B65" s="179"/>
      <c r="C65" s="153"/>
      <c r="D65" s="103" t="s">
        <v>247</v>
      </c>
      <c r="E65" s="1174"/>
      <c r="F65" s="1169"/>
      <c r="G65" s="507"/>
      <c r="H65" s="1169">
        <f>H66</f>
        <v>8454600</v>
      </c>
      <c r="I65" s="1169">
        <f>I66</f>
        <v>8454600</v>
      </c>
      <c r="J65" s="527">
        <f>I65/H65</f>
        <v>1</v>
      </c>
      <c r="K65" s="370">
        <f t="shared" si="12"/>
        <v>8454600</v>
      </c>
      <c r="L65" s="370">
        <f t="shared" si="12"/>
        <v>8454600</v>
      </c>
      <c r="M65" s="523">
        <f>L65/K65</f>
        <v>1</v>
      </c>
      <c r="N65" s="464"/>
      <c r="O65" s="134"/>
    </row>
    <row r="66" spans="1:15" ht="15.75" thickBot="1">
      <c r="A66" s="574"/>
      <c r="B66" s="635"/>
      <c r="C66" s="575"/>
      <c r="D66" s="443" t="s">
        <v>248</v>
      </c>
      <c r="E66" s="1178"/>
      <c r="F66" s="1179"/>
      <c r="G66" s="636"/>
      <c r="H66" s="1178">
        <v>8454600</v>
      </c>
      <c r="I66" s="1178">
        <v>8454600</v>
      </c>
      <c r="J66" s="623">
        <f>I66/H66</f>
        <v>1</v>
      </c>
      <c r="K66" s="381">
        <f t="shared" si="12"/>
        <v>8454600</v>
      </c>
      <c r="L66" s="381">
        <f t="shared" si="12"/>
        <v>8454600</v>
      </c>
      <c r="M66" s="637">
        <f>L66/K66</f>
        <v>1</v>
      </c>
      <c r="N66" s="134"/>
      <c r="O66" s="134"/>
    </row>
    <row r="67" spans="1:15" s="79" customFormat="1" ht="51.75" customHeight="1" thickBot="1">
      <c r="A67" s="147" t="s">
        <v>84</v>
      </c>
      <c r="B67" s="183"/>
      <c r="C67" s="638"/>
      <c r="D67" s="639" t="s">
        <v>14</v>
      </c>
      <c r="E67" s="1180">
        <f>E68</f>
        <v>213655233</v>
      </c>
      <c r="F67" s="1181">
        <f>F68</f>
        <v>200135170.84999996</v>
      </c>
      <c r="G67" s="538">
        <f aca="true" t="shared" si="13" ref="G67:G76">F67/E67</f>
        <v>0.9367201918709848</v>
      </c>
      <c r="H67" s="1180">
        <f>H68</f>
        <v>12564413</v>
      </c>
      <c r="I67" s="1180">
        <f>I68</f>
        <v>6985155.3100000005</v>
      </c>
      <c r="J67" s="538">
        <f>I67/H67</f>
        <v>0.5559476045558197</v>
      </c>
      <c r="K67" s="115">
        <f>E67+H67</f>
        <v>226219646</v>
      </c>
      <c r="L67" s="115">
        <f aca="true" t="shared" si="14" ref="K67:L73">F67+I67</f>
        <v>207120326.15999997</v>
      </c>
      <c r="M67" s="539">
        <f aca="true" t="shared" si="15" ref="M67:M95">L67/K67</f>
        <v>0.9155717897286426</v>
      </c>
      <c r="N67" s="134"/>
      <c r="O67" s="134"/>
    </row>
    <row r="68" spans="1:15" s="117" customFormat="1" ht="49.5" customHeight="1">
      <c r="A68" s="652" t="s">
        <v>85</v>
      </c>
      <c r="B68" s="653"/>
      <c r="C68" s="667"/>
      <c r="D68" s="668" t="s">
        <v>14</v>
      </c>
      <c r="E68" s="1172">
        <f>E69+E73+E136+E147</f>
        <v>213655233</v>
      </c>
      <c r="F68" s="1172">
        <f>F69+F73+F136+F147</f>
        <v>200135170.84999996</v>
      </c>
      <c r="G68" s="656">
        <f t="shared" si="13"/>
        <v>0.9367201918709848</v>
      </c>
      <c r="H68" s="1172">
        <f>H69+H73+H136</f>
        <v>12564413</v>
      </c>
      <c r="I68" s="1172">
        <f>I69+I73+I136</f>
        <v>6985155.3100000005</v>
      </c>
      <c r="J68" s="656">
        <f>I68/H68</f>
        <v>0.5559476045558197</v>
      </c>
      <c r="K68" s="655">
        <f t="shared" si="14"/>
        <v>226219646</v>
      </c>
      <c r="L68" s="655">
        <f t="shared" si="14"/>
        <v>207120326.15999997</v>
      </c>
      <c r="M68" s="658">
        <f t="shared" si="15"/>
        <v>0.9155717897286426</v>
      </c>
      <c r="N68" s="134"/>
      <c r="O68" s="134"/>
    </row>
    <row r="69" spans="1:15" s="77" customFormat="1" ht="62.25">
      <c r="A69" s="155" t="s">
        <v>86</v>
      </c>
      <c r="B69" s="156" t="s">
        <v>87</v>
      </c>
      <c r="C69" s="156" t="s">
        <v>192</v>
      </c>
      <c r="D69" s="111" t="s">
        <v>88</v>
      </c>
      <c r="E69" s="1166">
        <f>E70</f>
        <v>3417510</v>
      </c>
      <c r="F69" s="1167">
        <f>F70</f>
        <v>3261453.88</v>
      </c>
      <c r="G69" s="504">
        <f t="shared" si="13"/>
        <v>0.9543363091841721</v>
      </c>
      <c r="H69" s="1166"/>
      <c r="I69" s="1166"/>
      <c r="J69" s="519"/>
      <c r="K69" s="369">
        <f t="shared" si="14"/>
        <v>3417510</v>
      </c>
      <c r="L69" s="369">
        <f t="shared" si="14"/>
        <v>3261453.88</v>
      </c>
      <c r="M69" s="537">
        <f t="shared" si="15"/>
        <v>0.9543363091841721</v>
      </c>
      <c r="N69" s="134"/>
      <c r="O69" s="134"/>
    </row>
    <row r="70" spans="1:15" s="117" customFormat="1" ht="15.75">
      <c r="A70" s="194"/>
      <c r="B70" s="178"/>
      <c r="C70" s="178"/>
      <c r="D70" s="103" t="s">
        <v>244</v>
      </c>
      <c r="E70" s="1169">
        <v>3417510</v>
      </c>
      <c r="F70" s="1173">
        <v>3261453.88</v>
      </c>
      <c r="G70" s="507">
        <f t="shared" si="13"/>
        <v>0.9543363091841721</v>
      </c>
      <c r="H70" s="1169"/>
      <c r="I70" s="1169"/>
      <c r="J70" s="370"/>
      <c r="K70" s="370">
        <f t="shared" si="14"/>
        <v>3417510</v>
      </c>
      <c r="L70" s="370">
        <f t="shared" si="14"/>
        <v>3261453.88</v>
      </c>
      <c r="M70" s="513">
        <f t="shared" si="15"/>
        <v>0.9543363091841721</v>
      </c>
      <c r="N70" s="464"/>
      <c r="O70" s="464"/>
    </row>
    <row r="71" spans="1:15" s="77" customFormat="1" ht="18" customHeight="1">
      <c r="A71" s="149"/>
      <c r="B71" s="153"/>
      <c r="C71" s="153"/>
      <c r="D71" s="106" t="s">
        <v>245</v>
      </c>
      <c r="E71" s="1174">
        <v>2817022</v>
      </c>
      <c r="F71" s="1175">
        <v>2812761.82</v>
      </c>
      <c r="G71" s="509">
        <f t="shared" si="13"/>
        <v>0.9984877008415269</v>
      </c>
      <c r="H71" s="1174"/>
      <c r="I71" s="1174"/>
      <c r="J71" s="110"/>
      <c r="K71" s="110">
        <f t="shared" si="14"/>
        <v>2817022</v>
      </c>
      <c r="L71" s="110">
        <f t="shared" si="14"/>
        <v>2812761.82</v>
      </c>
      <c r="M71" s="531">
        <f t="shared" si="15"/>
        <v>0.9984877008415269</v>
      </c>
      <c r="N71" s="134"/>
      <c r="O71" s="134"/>
    </row>
    <row r="72" spans="1:15" s="77" customFormat="1" ht="30.75">
      <c r="A72" s="149"/>
      <c r="B72" s="153"/>
      <c r="C72" s="153"/>
      <c r="D72" s="106" t="s">
        <v>246</v>
      </c>
      <c r="E72" s="1174">
        <v>223066</v>
      </c>
      <c r="F72" s="1175">
        <v>120044.62</v>
      </c>
      <c r="G72" s="509">
        <v>0.23861396715080888</v>
      </c>
      <c r="H72" s="1174"/>
      <c r="I72" s="1174"/>
      <c r="J72" s="110"/>
      <c r="K72" s="110">
        <v>7902843</v>
      </c>
      <c r="L72" s="110">
        <v>1885728.72</v>
      </c>
      <c r="M72" s="531">
        <v>0.23861396715080888</v>
      </c>
      <c r="N72" s="134"/>
      <c r="O72" s="134"/>
    </row>
    <row r="73" spans="1:15" s="117" customFormat="1" ht="21.75" customHeight="1">
      <c r="A73" s="194" t="s">
        <v>450</v>
      </c>
      <c r="B73" s="178" t="s">
        <v>226</v>
      </c>
      <c r="C73" s="178"/>
      <c r="D73" s="103" t="s">
        <v>225</v>
      </c>
      <c r="E73" s="1169">
        <f>E74</f>
        <v>209880341</v>
      </c>
      <c r="F73" s="1173">
        <f>F74</f>
        <v>196873716.96999997</v>
      </c>
      <c r="G73" s="507">
        <f t="shared" si="13"/>
        <v>0.9380283833729809</v>
      </c>
      <c r="H73" s="1169">
        <f>H74+H77</f>
        <v>12564413</v>
      </c>
      <c r="I73" s="1169">
        <f>I74+I77</f>
        <v>6985155.3100000005</v>
      </c>
      <c r="J73" s="507">
        <f aca="true" t="shared" si="16" ref="J73:J80">I73/H73</f>
        <v>0.5559476045558197</v>
      </c>
      <c r="K73" s="370">
        <f t="shared" si="14"/>
        <v>222444754</v>
      </c>
      <c r="L73" s="370">
        <f t="shared" si="14"/>
        <v>203858872.27999997</v>
      </c>
      <c r="M73" s="513">
        <f t="shared" si="15"/>
        <v>0.9164472014476006</v>
      </c>
      <c r="N73" s="464"/>
      <c r="O73" s="464"/>
    </row>
    <row r="74" spans="1:15" s="117" customFormat="1" ht="18" customHeight="1">
      <c r="A74" s="194"/>
      <c r="B74" s="178"/>
      <c r="C74" s="178"/>
      <c r="D74" s="103" t="s">
        <v>244</v>
      </c>
      <c r="E74" s="1169">
        <f>E80+E87+E94+E102+E108+E115+E119+E112+E122+E127+E130+E98+E134+E138+E140</f>
        <v>209880341</v>
      </c>
      <c r="F74" s="1169">
        <f>F80+F87+F94+F102+F108+F115+F119+F112+F122+F127+F130+F98+F134+F138+F140</f>
        <v>196873716.96999997</v>
      </c>
      <c r="G74" s="507">
        <f>F74/E74</f>
        <v>0.9380283833729809</v>
      </c>
      <c r="H74" s="1169">
        <f>H80+H87+H94+H102+H108+H115+H119+H112+H122+H127+H130+H98+H134+H142+H151</f>
        <v>12120738</v>
      </c>
      <c r="I74" s="1169">
        <f>I80+I87+I94+I102+I108+I115+I119+I112+I122+I127+I130+I98+I134+I142+I151</f>
        <v>5544188.8100000005</v>
      </c>
      <c r="J74" s="507">
        <f t="shared" si="16"/>
        <v>0.4574134685528225</v>
      </c>
      <c r="K74" s="370">
        <f aca="true" t="shared" si="17" ref="K74:L84">E74+H74</f>
        <v>222001079</v>
      </c>
      <c r="L74" s="370">
        <f t="shared" si="17"/>
        <v>202417905.77999997</v>
      </c>
      <c r="M74" s="513">
        <f t="shared" si="15"/>
        <v>0.9117879367604333</v>
      </c>
      <c r="N74" s="464"/>
      <c r="O74" s="464"/>
    </row>
    <row r="75" spans="1:15" s="117" customFormat="1" ht="15">
      <c r="A75" s="194"/>
      <c r="B75" s="178"/>
      <c r="C75" s="178"/>
      <c r="D75" s="106" t="s">
        <v>245</v>
      </c>
      <c r="E75" s="1174">
        <f>E81+E88+E95+E103+E109+E116+E120+E123+E128+E131</f>
        <v>160675189</v>
      </c>
      <c r="F75" s="1174">
        <f>F81+F88+F95+F103+F109+F116+F120+F123+F128+F131</f>
        <v>156118668.29</v>
      </c>
      <c r="G75" s="509">
        <f>F75/E75</f>
        <v>0.9716414168338087</v>
      </c>
      <c r="H75" s="1174">
        <f>H81+H88+H103+H109+H116+H120</f>
        <v>3573904</v>
      </c>
      <c r="I75" s="1174">
        <v>346889.78</v>
      </c>
      <c r="J75" s="509">
        <f t="shared" si="16"/>
        <v>0.09706186288159951</v>
      </c>
      <c r="K75" s="110">
        <f t="shared" si="17"/>
        <v>164249093</v>
      </c>
      <c r="L75" s="110">
        <f t="shared" si="17"/>
        <v>156465558.07</v>
      </c>
      <c r="M75" s="531">
        <f t="shared" si="15"/>
        <v>0.9526113977993169</v>
      </c>
      <c r="N75" s="134"/>
      <c r="O75" s="134"/>
    </row>
    <row r="76" spans="1:15" s="117" customFormat="1" ht="30.75">
      <c r="A76" s="194"/>
      <c r="B76" s="178"/>
      <c r="C76" s="178"/>
      <c r="D76" s="106" t="s">
        <v>246</v>
      </c>
      <c r="E76" s="1174">
        <f>E82+E89+E104+E110+E117+E124</f>
        <v>23329936</v>
      </c>
      <c r="F76" s="1174">
        <f>F82+F89+F104+F110+F117+F124</f>
        <v>17055730.290000003</v>
      </c>
      <c r="G76" s="509">
        <f t="shared" si="13"/>
        <v>0.7310663128265762</v>
      </c>
      <c r="H76" s="1174">
        <f>H82+H89+H104+H110+H117</f>
        <v>84765</v>
      </c>
      <c r="I76" s="1174">
        <v>20327.19</v>
      </c>
      <c r="J76" s="525">
        <f t="shared" si="16"/>
        <v>0.2398064059458503</v>
      </c>
      <c r="K76" s="110">
        <f t="shared" si="17"/>
        <v>23414701</v>
      </c>
      <c r="L76" s="110">
        <f t="shared" si="17"/>
        <v>17076057.480000004</v>
      </c>
      <c r="M76" s="531">
        <f t="shared" si="15"/>
        <v>0.7292878726061889</v>
      </c>
      <c r="N76" s="134"/>
      <c r="O76" s="134"/>
    </row>
    <row r="77" spans="1:15" s="117" customFormat="1" ht="15.75">
      <c r="A77" s="194"/>
      <c r="B77" s="178"/>
      <c r="C77" s="178"/>
      <c r="D77" s="103" t="s">
        <v>247</v>
      </c>
      <c r="E77" s="1169"/>
      <c r="F77" s="1173"/>
      <c r="G77" s="370"/>
      <c r="H77" s="1169">
        <f>H90+H148</f>
        <v>443675</v>
      </c>
      <c r="I77" s="1169">
        <f>I90+I148</f>
        <v>1440966.5</v>
      </c>
      <c r="J77" s="526">
        <f t="shared" si="16"/>
        <v>3.2477973742040906</v>
      </c>
      <c r="K77" s="370">
        <f t="shared" si="17"/>
        <v>443675</v>
      </c>
      <c r="L77" s="370">
        <f t="shared" si="17"/>
        <v>1440966.5</v>
      </c>
      <c r="M77" s="513">
        <f t="shared" si="15"/>
        <v>3.2477973742040906</v>
      </c>
      <c r="N77" s="464"/>
      <c r="O77" s="464"/>
    </row>
    <row r="78" spans="1:15" s="77" customFormat="1" ht="15">
      <c r="A78" s="149"/>
      <c r="B78" s="153"/>
      <c r="C78" s="153"/>
      <c r="D78" s="106" t="s">
        <v>248</v>
      </c>
      <c r="E78" s="1174"/>
      <c r="F78" s="1175"/>
      <c r="G78" s="110"/>
      <c r="H78" s="1174">
        <f>H91</f>
        <v>395825</v>
      </c>
      <c r="I78" s="1174">
        <f>I91</f>
        <v>387155</v>
      </c>
      <c r="J78" s="525">
        <f t="shared" si="16"/>
        <v>0.9780963809764416</v>
      </c>
      <c r="K78" s="110">
        <f>E78+H78</f>
        <v>395825</v>
      </c>
      <c r="L78" s="110">
        <f>F78+I78</f>
        <v>387155</v>
      </c>
      <c r="M78" s="531">
        <f t="shared" si="15"/>
        <v>0.9780963809764416</v>
      </c>
      <c r="N78" s="134"/>
      <c r="O78" s="134"/>
    </row>
    <row r="79" spans="1:15" s="77" customFormat="1" ht="15">
      <c r="A79" s="149" t="s">
        <v>89</v>
      </c>
      <c r="B79" s="153" t="s">
        <v>207</v>
      </c>
      <c r="C79" s="153" t="s">
        <v>198</v>
      </c>
      <c r="D79" s="113" t="s">
        <v>90</v>
      </c>
      <c r="E79" s="1174">
        <f>E80</f>
        <v>67968534</v>
      </c>
      <c r="F79" s="1175">
        <f>F80</f>
        <v>63069945.26</v>
      </c>
      <c r="G79" s="509">
        <f>F79/E79</f>
        <v>0.9279285803045274</v>
      </c>
      <c r="H79" s="1174">
        <f>H80+H83</f>
        <v>2115659</v>
      </c>
      <c r="I79" s="1174">
        <f>I80+I83</f>
        <v>1477120.61</v>
      </c>
      <c r="J79" s="509">
        <f t="shared" si="16"/>
        <v>0.6981846365600506</v>
      </c>
      <c r="K79" s="110">
        <f t="shared" si="17"/>
        <v>70084193</v>
      </c>
      <c r="L79" s="110">
        <f t="shared" si="17"/>
        <v>64547065.87</v>
      </c>
      <c r="M79" s="531">
        <f t="shared" si="15"/>
        <v>0.920993209838344</v>
      </c>
      <c r="N79" s="134"/>
      <c r="O79" s="134"/>
    </row>
    <row r="80" spans="1:15" s="117" customFormat="1" ht="15">
      <c r="A80" s="194"/>
      <c r="B80" s="178"/>
      <c r="C80" s="178"/>
      <c r="D80" s="103" t="s">
        <v>244</v>
      </c>
      <c r="E80" s="1169">
        <v>67968534</v>
      </c>
      <c r="F80" s="1169">
        <v>63069945.26</v>
      </c>
      <c r="G80" s="507">
        <f>F80/E80</f>
        <v>0.9279285803045274</v>
      </c>
      <c r="H80" s="1169">
        <v>2115659</v>
      </c>
      <c r="I80" s="1169">
        <v>1477120.61</v>
      </c>
      <c r="J80" s="507">
        <f t="shared" si="16"/>
        <v>0.6981846365600506</v>
      </c>
      <c r="K80" s="370">
        <f t="shared" si="17"/>
        <v>70084193</v>
      </c>
      <c r="L80" s="370">
        <f t="shared" si="17"/>
        <v>64547065.87</v>
      </c>
      <c r="M80" s="513">
        <f t="shared" si="15"/>
        <v>0.920993209838344</v>
      </c>
      <c r="N80" s="134"/>
      <c r="O80" s="134"/>
    </row>
    <row r="81" spans="1:15" s="117" customFormat="1" ht="15">
      <c r="A81" s="149"/>
      <c r="B81" s="153"/>
      <c r="C81" s="153"/>
      <c r="D81" s="106" t="s">
        <v>245</v>
      </c>
      <c r="E81" s="1174">
        <v>50726050</v>
      </c>
      <c r="F81" s="1174">
        <v>49132787.95</v>
      </c>
      <c r="G81" s="509">
        <f>F81/E81</f>
        <v>0.9685908512490131</v>
      </c>
      <c r="H81" s="1174"/>
      <c r="I81" s="1174"/>
      <c r="J81" s="110"/>
      <c r="K81" s="110">
        <f t="shared" si="17"/>
        <v>50726050</v>
      </c>
      <c r="L81" s="110">
        <f t="shared" si="17"/>
        <v>49132787.95</v>
      </c>
      <c r="M81" s="531">
        <f t="shared" si="15"/>
        <v>0.9685908512490131</v>
      </c>
      <c r="N81" s="134"/>
      <c r="O81" s="134"/>
    </row>
    <row r="82" spans="1:15" s="117" customFormat="1" ht="30.75">
      <c r="A82" s="149"/>
      <c r="B82" s="153"/>
      <c r="C82" s="153"/>
      <c r="D82" s="106" t="s">
        <v>246</v>
      </c>
      <c r="E82" s="1174">
        <v>7902843</v>
      </c>
      <c r="F82" s="1174">
        <v>6175274.46</v>
      </c>
      <c r="G82" s="509">
        <f>F82/E82</f>
        <v>0.7813991066252993</v>
      </c>
      <c r="H82" s="1174"/>
      <c r="I82" s="1174"/>
      <c r="J82" s="110"/>
      <c r="K82" s="110">
        <f t="shared" si="17"/>
        <v>7902843</v>
      </c>
      <c r="L82" s="110">
        <f t="shared" si="17"/>
        <v>6175274.46</v>
      </c>
      <c r="M82" s="531">
        <f t="shared" si="15"/>
        <v>0.7813991066252993</v>
      </c>
      <c r="N82" s="134"/>
      <c r="O82" s="134"/>
    </row>
    <row r="83" spans="1:15" s="117" customFormat="1" ht="15" hidden="1">
      <c r="A83" s="149"/>
      <c r="B83" s="153"/>
      <c r="C83" s="153"/>
      <c r="D83" s="103" t="s">
        <v>247</v>
      </c>
      <c r="E83" s="1174"/>
      <c r="F83" s="1173"/>
      <c r="G83" s="509"/>
      <c r="H83" s="1169"/>
      <c r="I83" s="1169"/>
      <c r="J83" s="526"/>
      <c r="K83" s="370">
        <f t="shared" si="17"/>
        <v>0</v>
      </c>
      <c r="L83" s="370">
        <f t="shared" si="17"/>
        <v>0</v>
      </c>
      <c r="M83" s="532"/>
      <c r="N83" s="134"/>
      <c r="O83" s="134"/>
    </row>
    <row r="84" spans="1:15" s="117" customFormat="1" ht="15" hidden="1">
      <c r="A84" s="149"/>
      <c r="B84" s="153"/>
      <c r="C84" s="153"/>
      <c r="D84" s="106" t="s">
        <v>248</v>
      </c>
      <c r="E84" s="1174"/>
      <c r="F84" s="1173"/>
      <c r="G84" s="509"/>
      <c r="H84" s="1174"/>
      <c r="I84" s="1174"/>
      <c r="J84" s="525"/>
      <c r="K84" s="110">
        <f t="shared" si="17"/>
        <v>0</v>
      </c>
      <c r="L84" s="110">
        <f t="shared" si="17"/>
        <v>0</v>
      </c>
      <c r="M84" s="533"/>
      <c r="N84" s="134"/>
      <c r="O84" s="134"/>
    </row>
    <row r="85" spans="1:18" s="117" customFormat="1" ht="30.75">
      <c r="A85" s="104" t="s">
        <v>91</v>
      </c>
      <c r="B85" s="153" t="s">
        <v>206</v>
      </c>
      <c r="C85" s="153"/>
      <c r="D85" s="106" t="s">
        <v>487</v>
      </c>
      <c r="E85" s="1174">
        <f>E87</f>
        <v>66355447</v>
      </c>
      <c r="F85" s="1175">
        <f>F87</f>
        <v>59194923.81</v>
      </c>
      <c r="G85" s="509">
        <f>F85/E85</f>
        <v>0.8920883889155324</v>
      </c>
      <c r="H85" s="1174">
        <f>H87+H90</f>
        <v>10209789</v>
      </c>
      <c r="I85" s="1174">
        <f>I87+I90</f>
        <v>5269069.7</v>
      </c>
      <c r="J85" s="509">
        <f aca="true" t="shared" si="18" ref="J85:J91">I85/H85</f>
        <v>0.5160801756040209</v>
      </c>
      <c r="K85" s="110">
        <f aca="true" t="shared" si="19" ref="K85:L95">E85+H85</f>
        <v>76565236</v>
      </c>
      <c r="L85" s="110">
        <f t="shared" si="19"/>
        <v>64463993.510000005</v>
      </c>
      <c r="M85" s="531">
        <f t="shared" si="15"/>
        <v>0.8419486032799534</v>
      </c>
      <c r="N85" s="134"/>
      <c r="O85" s="134"/>
      <c r="P85" s="1760"/>
      <c r="Q85" s="1760"/>
      <c r="R85" s="1760"/>
    </row>
    <row r="86" spans="1:18" s="117" customFormat="1" ht="46.5">
      <c r="A86" s="194" t="s">
        <v>15</v>
      </c>
      <c r="B86" s="102" t="s">
        <v>16</v>
      </c>
      <c r="C86" s="102" t="s">
        <v>199</v>
      </c>
      <c r="D86" s="103" t="s">
        <v>485</v>
      </c>
      <c r="E86" s="1169">
        <f>E87</f>
        <v>66355447</v>
      </c>
      <c r="F86" s="1173">
        <f>F87</f>
        <v>59194923.81</v>
      </c>
      <c r="G86" s="507">
        <f>F86/E86</f>
        <v>0.8920883889155324</v>
      </c>
      <c r="H86" s="1169">
        <f>H87+H90</f>
        <v>10209789</v>
      </c>
      <c r="I86" s="1169">
        <f>I87+I90</f>
        <v>5269069.7</v>
      </c>
      <c r="J86" s="507">
        <f t="shared" si="18"/>
        <v>0.5160801756040209</v>
      </c>
      <c r="K86" s="370">
        <f>E86+H86</f>
        <v>76565236</v>
      </c>
      <c r="L86" s="370">
        <f>F86+I86</f>
        <v>64463993.510000005</v>
      </c>
      <c r="M86" s="513">
        <f>L86/K86</f>
        <v>0.8419486032799534</v>
      </c>
      <c r="N86" s="134"/>
      <c r="O86" s="134"/>
      <c r="P86" s="137"/>
      <c r="Q86" s="137"/>
      <c r="R86" s="137"/>
    </row>
    <row r="87" spans="1:18" s="117" customFormat="1" ht="15.75">
      <c r="A87" s="194"/>
      <c r="B87" s="178"/>
      <c r="C87" s="178"/>
      <c r="D87" s="103" t="s">
        <v>244</v>
      </c>
      <c r="E87" s="1169">
        <v>66355447</v>
      </c>
      <c r="F87" s="1173">
        <v>59194923.81</v>
      </c>
      <c r="G87" s="507">
        <f>F87/E87</f>
        <v>0.8920883889155324</v>
      </c>
      <c r="H87" s="1169">
        <v>9813964</v>
      </c>
      <c r="I87" s="1169">
        <v>3875953.2</v>
      </c>
      <c r="J87" s="507">
        <f t="shared" si="18"/>
        <v>0.39494267555903</v>
      </c>
      <c r="K87" s="370">
        <f>E87+H87</f>
        <v>76169411</v>
      </c>
      <c r="L87" s="370">
        <f>F87+I87</f>
        <v>63070877.010000005</v>
      </c>
      <c r="M87" s="513">
        <f t="shared" si="15"/>
        <v>0.8280341961683281</v>
      </c>
      <c r="N87" s="464"/>
      <c r="O87" s="464"/>
      <c r="P87" s="137"/>
      <c r="Q87" s="137"/>
      <c r="R87" s="137"/>
    </row>
    <row r="88" spans="1:18" s="77" customFormat="1" ht="17.25" customHeight="1">
      <c r="A88" s="149"/>
      <c r="B88" s="153"/>
      <c r="C88" s="153"/>
      <c r="D88" s="106" t="s">
        <v>245</v>
      </c>
      <c r="E88" s="1174">
        <v>35937639</v>
      </c>
      <c r="F88" s="1175">
        <v>33512649.55</v>
      </c>
      <c r="G88" s="509">
        <f>F88/E88</f>
        <v>0.9325222936876849</v>
      </c>
      <c r="H88" s="1174">
        <v>3573904</v>
      </c>
      <c r="I88" s="1174">
        <v>346889.78</v>
      </c>
      <c r="J88" s="509">
        <f t="shared" si="18"/>
        <v>0.09706186288159951</v>
      </c>
      <c r="K88" s="110">
        <f t="shared" si="19"/>
        <v>39511543</v>
      </c>
      <c r="L88" s="110">
        <f t="shared" si="19"/>
        <v>33859539.33</v>
      </c>
      <c r="M88" s="531">
        <f t="shared" si="15"/>
        <v>0.856953101780915</v>
      </c>
      <c r="N88" s="134"/>
      <c r="O88" s="134"/>
      <c r="P88" s="131"/>
      <c r="Q88" s="131"/>
      <c r="R88" s="131"/>
    </row>
    <row r="89" spans="1:18" s="77" customFormat="1" ht="30.75">
      <c r="A89" s="149"/>
      <c r="B89" s="153"/>
      <c r="C89" s="153"/>
      <c r="D89" s="106" t="s">
        <v>246</v>
      </c>
      <c r="E89" s="1174">
        <v>14501593</v>
      </c>
      <c r="F89" s="1175">
        <v>10343361.23</v>
      </c>
      <c r="G89" s="509">
        <f>F89/E89</f>
        <v>0.7132568973629311</v>
      </c>
      <c r="H89" s="1174">
        <v>84765</v>
      </c>
      <c r="I89" s="1174">
        <v>20327.19</v>
      </c>
      <c r="J89" s="525">
        <f t="shared" si="18"/>
        <v>0.2398064059458503</v>
      </c>
      <c r="K89" s="110">
        <f t="shared" si="19"/>
        <v>14586358</v>
      </c>
      <c r="L89" s="110">
        <f t="shared" si="19"/>
        <v>10363688.42</v>
      </c>
      <c r="M89" s="531">
        <f t="shared" si="15"/>
        <v>0.7105055573159523</v>
      </c>
      <c r="N89" s="134"/>
      <c r="O89" s="134"/>
      <c r="P89" s="131"/>
      <c r="Q89" s="131"/>
      <c r="R89" s="131"/>
    </row>
    <row r="90" spans="1:18" s="117" customFormat="1" ht="15.75">
      <c r="A90" s="194"/>
      <c r="B90" s="178"/>
      <c r="C90" s="178"/>
      <c r="D90" s="103" t="s">
        <v>247</v>
      </c>
      <c r="E90" s="1169"/>
      <c r="F90" s="1173"/>
      <c r="G90" s="370"/>
      <c r="H90" s="1169">
        <v>395825</v>
      </c>
      <c r="I90" s="1183">
        <v>1393116.5</v>
      </c>
      <c r="J90" s="526">
        <f t="shared" si="18"/>
        <v>3.5195263058169646</v>
      </c>
      <c r="K90" s="370">
        <f t="shared" si="19"/>
        <v>395825</v>
      </c>
      <c r="L90" s="370">
        <f t="shared" si="19"/>
        <v>1393116.5</v>
      </c>
      <c r="M90" s="682">
        <f t="shared" si="15"/>
        <v>3.5195263058169646</v>
      </c>
      <c r="N90" s="464"/>
      <c r="O90" s="464"/>
      <c r="P90" s="137"/>
      <c r="Q90" s="137"/>
      <c r="R90" s="137"/>
    </row>
    <row r="91" spans="1:18" s="77" customFormat="1" ht="15">
      <c r="A91" s="149"/>
      <c r="B91" s="153"/>
      <c r="C91" s="153"/>
      <c r="D91" s="106" t="s">
        <v>248</v>
      </c>
      <c r="E91" s="1174"/>
      <c r="F91" s="1175"/>
      <c r="G91" s="110"/>
      <c r="H91" s="1174">
        <v>395825</v>
      </c>
      <c r="I91" s="1182">
        <v>387155</v>
      </c>
      <c r="J91" s="525">
        <f t="shared" si="18"/>
        <v>0.9780963809764416</v>
      </c>
      <c r="K91" s="370">
        <f aca="true" t="shared" si="20" ref="K91:L93">E91+H91</f>
        <v>395825</v>
      </c>
      <c r="L91" s="370">
        <f t="shared" si="20"/>
        <v>387155</v>
      </c>
      <c r="M91" s="531">
        <f t="shared" si="15"/>
        <v>0.9780963809764416</v>
      </c>
      <c r="N91" s="134"/>
      <c r="O91" s="134"/>
      <c r="P91" s="131"/>
      <c r="Q91" s="131"/>
      <c r="R91" s="131"/>
    </row>
    <row r="92" spans="1:18" s="77" customFormat="1" ht="30.75">
      <c r="A92" s="149" t="s">
        <v>17</v>
      </c>
      <c r="B92" s="101" t="s">
        <v>208</v>
      </c>
      <c r="C92" s="101"/>
      <c r="D92" s="106" t="s">
        <v>18</v>
      </c>
      <c r="E92" s="1174">
        <f>E93</f>
        <v>63608200</v>
      </c>
      <c r="F92" s="1174">
        <f>F93</f>
        <v>63492389.04</v>
      </c>
      <c r="G92" s="509">
        <f aca="true" t="shared" si="21" ref="G92:G104">F92/E92</f>
        <v>0.9981793076993217</v>
      </c>
      <c r="H92" s="1169"/>
      <c r="I92" s="1169"/>
      <c r="J92" s="525"/>
      <c r="K92" s="110">
        <f t="shared" si="20"/>
        <v>63608200</v>
      </c>
      <c r="L92" s="110">
        <f t="shared" si="20"/>
        <v>63492389.04</v>
      </c>
      <c r="M92" s="531">
        <f>L92/K92</f>
        <v>0.9981793076993217</v>
      </c>
      <c r="N92" s="134"/>
      <c r="O92" s="134"/>
      <c r="P92" s="131"/>
      <c r="Q92" s="131"/>
      <c r="R92" s="131"/>
    </row>
    <row r="93" spans="1:18" s="77" customFormat="1" ht="46.5">
      <c r="A93" s="194" t="s">
        <v>19</v>
      </c>
      <c r="B93" s="102" t="s">
        <v>20</v>
      </c>
      <c r="C93" s="102" t="s">
        <v>199</v>
      </c>
      <c r="D93" s="103" t="s">
        <v>486</v>
      </c>
      <c r="E93" s="1169">
        <f>E94</f>
        <v>63608200</v>
      </c>
      <c r="F93" s="1169">
        <f>F94</f>
        <v>63492389.04</v>
      </c>
      <c r="G93" s="507">
        <f t="shared" si="21"/>
        <v>0.9981793076993217</v>
      </c>
      <c r="H93" s="1169"/>
      <c r="I93" s="1169"/>
      <c r="J93" s="525"/>
      <c r="K93" s="370">
        <f t="shared" si="20"/>
        <v>63608200</v>
      </c>
      <c r="L93" s="370">
        <f t="shared" si="20"/>
        <v>63492389.04</v>
      </c>
      <c r="M93" s="513">
        <f>L93/K93</f>
        <v>0.9981793076993217</v>
      </c>
      <c r="N93" s="134"/>
      <c r="O93" s="134"/>
      <c r="P93" s="131"/>
      <c r="Q93" s="131"/>
      <c r="R93" s="131"/>
    </row>
    <row r="94" spans="1:18" s="117" customFormat="1" ht="15">
      <c r="A94" s="194"/>
      <c r="B94" s="178"/>
      <c r="C94" s="178"/>
      <c r="D94" s="103" t="s">
        <v>244</v>
      </c>
      <c r="E94" s="1169">
        <v>63608200</v>
      </c>
      <c r="F94" s="1173">
        <v>63492389.04</v>
      </c>
      <c r="G94" s="507">
        <f t="shared" si="21"/>
        <v>0.9981793076993217</v>
      </c>
      <c r="H94" s="1169"/>
      <c r="I94" s="1174"/>
      <c r="J94" s="525"/>
      <c r="K94" s="370">
        <f t="shared" si="19"/>
        <v>63608200</v>
      </c>
      <c r="L94" s="370">
        <f t="shared" si="19"/>
        <v>63492389.04</v>
      </c>
      <c r="M94" s="513">
        <f t="shared" si="15"/>
        <v>0.9981793076993217</v>
      </c>
      <c r="N94" s="134"/>
      <c r="O94" s="134"/>
      <c r="P94" s="137"/>
      <c r="Q94" s="137"/>
      <c r="R94" s="137"/>
    </row>
    <row r="95" spans="1:18" s="77" customFormat="1" ht="15">
      <c r="A95" s="149"/>
      <c r="B95" s="153"/>
      <c r="C95" s="153"/>
      <c r="D95" s="106" t="s">
        <v>245</v>
      </c>
      <c r="E95" s="1174">
        <v>63608200</v>
      </c>
      <c r="F95" s="1175">
        <v>63492389.04</v>
      </c>
      <c r="G95" s="509">
        <f t="shared" si="21"/>
        <v>0.9981793076993217</v>
      </c>
      <c r="H95" s="1174"/>
      <c r="I95" s="1174"/>
      <c r="J95" s="525"/>
      <c r="K95" s="110">
        <f t="shared" si="19"/>
        <v>63608200</v>
      </c>
      <c r="L95" s="110">
        <f t="shared" si="19"/>
        <v>63492389.04</v>
      </c>
      <c r="M95" s="531">
        <f t="shared" si="15"/>
        <v>0.9981793076993217</v>
      </c>
      <c r="N95" s="134"/>
      <c r="O95" s="134"/>
      <c r="P95" s="131"/>
      <c r="Q95" s="131"/>
      <c r="R95" s="131"/>
    </row>
    <row r="96" spans="1:18" s="117" customFormat="1" ht="156" hidden="1">
      <c r="A96" s="149" t="s">
        <v>382</v>
      </c>
      <c r="B96" s="153" t="s">
        <v>383</v>
      </c>
      <c r="C96" s="178"/>
      <c r="D96" s="442" t="s">
        <v>381</v>
      </c>
      <c r="E96" s="1174">
        <f>E97</f>
        <v>0</v>
      </c>
      <c r="F96" s="1174">
        <f>F97</f>
        <v>0</v>
      </c>
      <c r="G96" s="507" t="e">
        <f t="shared" si="21"/>
        <v>#DIV/0!</v>
      </c>
      <c r="H96" s="1169"/>
      <c r="I96" s="1174"/>
      <c r="J96" s="525" t="e">
        <f>I96/H96</f>
        <v>#DIV/0!</v>
      </c>
      <c r="K96" s="370">
        <f aca="true" t="shared" si="22" ref="K96:L98">E96+H96</f>
        <v>0</v>
      </c>
      <c r="L96" s="370">
        <f t="shared" si="22"/>
        <v>0</v>
      </c>
      <c r="M96" s="513" t="e">
        <f>L96/K96</f>
        <v>#DIV/0!</v>
      </c>
      <c r="N96" s="134"/>
      <c r="O96" s="134"/>
      <c r="P96" s="137"/>
      <c r="Q96" s="137"/>
      <c r="R96" s="137"/>
    </row>
    <row r="97" spans="1:18" s="117" customFormat="1" ht="30" customHeight="1" hidden="1">
      <c r="A97" s="194" t="s">
        <v>385</v>
      </c>
      <c r="B97" s="178" t="s">
        <v>386</v>
      </c>
      <c r="C97" s="178" t="s">
        <v>199</v>
      </c>
      <c r="D97" s="482" t="s">
        <v>384</v>
      </c>
      <c r="E97" s="1174">
        <f>E98</f>
        <v>0</v>
      </c>
      <c r="F97" s="1174">
        <f>F98</f>
        <v>0</v>
      </c>
      <c r="G97" s="507" t="e">
        <f t="shared" si="21"/>
        <v>#DIV/0!</v>
      </c>
      <c r="H97" s="1169"/>
      <c r="I97" s="1169"/>
      <c r="J97" s="525" t="e">
        <f>I97/H97</f>
        <v>#DIV/0!</v>
      </c>
      <c r="K97" s="370">
        <f t="shared" si="22"/>
        <v>0</v>
      </c>
      <c r="L97" s="370">
        <f t="shared" si="22"/>
        <v>0</v>
      </c>
      <c r="M97" s="513" t="e">
        <f>L97/K97</f>
        <v>#DIV/0!</v>
      </c>
      <c r="N97" s="134"/>
      <c r="O97" s="134"/>
      <c r="P97" s="137"/>
      <c r="Q97" s="137"/>
      <c r="R97" s="137"/>
    </row>
    <row r="98" spans="1:18" s="117" customFormat="1" ht="15" hidden="1">
      <c r="A98" s="194"/>
      <c r="B98" s="178"/>
      <c r="C98" s="178"/>
      <c r="D98" s="103" t="s">
        <v>185</v>
      </c>
      <c r="E98" s="1169">
        <v>0</v>
      </c>
      <c r="F98" s="1175">
        <v>0</v>
      </c>
      <c r="G98" s="507" t="e">
        <f t="shared" si="21"/>
        <v>#DIV/0!</v>
      </c>
      <c r="H98" s="1169"/>
      <c r="I98" s="1174"/>
      <c r="J98" s="525" t="e">
        <f>I98/H98</f>
        <v>#DIV/0!</v>
      </c>
      <c r="K98" s="370">
        <f t="shared" si="22"/>
        <v>0</v>
      </c>
      <c r="L98" s="370">
        <f t="shared" si="22"/>
        <v>0</v>
      </c>
      <c r="M98" s="513" t="e">
        <f>L98/K98</f>
        <v>#DIV/0!</v>
      </c>
      <c r="N98" s="134"/>
      <c r="O98" s="134"/>
      <c r="P98" s="137"/>
      <c r="Q98" s="137"/>
      <c r="R98" s="137"/>
    </row>
    <row r="99" spans="1:18" s="117" customFormat="1" ht="15" hidden="1">
      <c r="A99" s="194"/>
      <c r="B99" s="178"/>
      <c r="C99" s="178"/>
      <c r="D99" s="103" t="s">
        <v>439</v>
      </c>
      <c r="E99" s="1169"/>
      <c r="F99" s="1175"/>
      <c r="G99" s="526"/>
      <c r="H99" s="1169"/>
      <c r="I99" s="1174"/>
      <c r="J99" s="525" t="e">
        <f>I99/H99</f>
        <v>#DIV/0!</v>
      </c>
      <c r="K99" s="370"/>
      <c r="L99" s="370"/>
      <c r="M99" s="532"/>
      <c r="N99" s="134"/>
      <c r="O99" s="134"/>
      <c r="P99" s="137"/>
      <c r="Q99" s="137"/>
      <c r="R99" s="137"/>
    </row>
    <row r="100" spans="1:18" s="117" customFormat="1" ht="15" hidden="1">
      <c r="A100" s="194"/>
      <c r="B100" s="178"/>
      <c r="C100" s="178"/>
      <c r="D100" s="106" t="s">
        <v>248</v>
      </c>
      <c r="E100" s="1169"/>
      <c r="F100" s="1175"/>
      <c r="G100" s="525"/>
      <c r="H100" s="1174"/>
      <c r="I100" s="1174"/>
      <c r="J100" s="525" t="e">
        <f>I100/H100</f>
        <v>#DIV/0!</v>
      </c>
      <c r="K100" s="110"/>
      <c r="L100" s="110"/>
      <c r="M100" s="532"/>
      <c r="N100" s="134"/>
      <c r="O100" s="134"/>
      <c r="P100" s="137"/>
      <c r="Q100" s="137"/>
      <c r="R100" s="137"/>
    </row>
    <row r="101" spans="1:15" s="117" customFormat="1" ht="48" customHeight="1">
      <c r="A101" s="149" t="s">
        <v>21</v>
      </c>
      <c r="B101" s="153" t="s">
        <v>209</v>
      </c>
      <c r="C101" s="153" t="s">
        <v>200</v>
      </c>
      <c r="D101" s="106" t="s">
        <v>337</v>
      </c>
      <c r="E101" s="1174">
        <f>E102</f>
        <v>4400703</v>
      </c>
      <c r="F101" s="1175">
        <f>F102</f>
        <v>4197470.23</v>
      </c>
      <c r="G101" s="509">
        <f t="shared" si="21"/>
        <v>0.9538181126969942</v>
      </c>
      <c r="H101" s="1174"/>
      <c r="I101" s="1174"/>
      <c r="J101" s="525"/>
      <c r="K101" s="110">
        <f aca="true" t="shared" si="23" ref="K101:L110">E101+H101</f>
        <v>4400703</v>
      </c>
      <c r="L101" s="110">
        <f t="shared" si="23"/>
        <v>4197470.23</v>
      </c>
      <c r="M101" s="531">
        <f aca="true" t="shared" si="24" ref="M101:M117">L101/K101</f>
        <v>0.9538181126969942</v>
      </c>
      <c r="N101" s="134"/>
      <c r="O101" s="134"/>
    </row>
    <row r="102" spans="1:15" s="117" customFormat="1" ht="15">
      <c r="A102" s="149"/>
      <c r="B102" s="153"/>
      <c r="C102" s="153"/>
      <c r="D102" s="103" t="s">
        <v>244</v>
      </c>
      <c r="E102" s="1174">
        <v>4400703</v>
      </c>
      <c r="F102" s="1173">
        <v>4197470.23</v>
      </c>
      <c r="G102" s="507">
        <f t="shared" si="21"/>
        <v>0.9538181126969942</v>
      </c>
      <c r="H102" s="1174"/>
      <c r="I102" s="1174"/>
      <c r="J102" s="525"/>
      <c r="K102" s="370">
        <f t="shared" si="23"/>
        <v>4400703</v>
      </c>
      <c r="L102" s="370">
        <f t="shared" si="23"/>
        <v>4197470.23</v>
      </c>
      <c r="M102" s="513">
        <f t="shared" si="24"/>
        <v>0.9538181126969942</v>
      </c>
      <c r="N102" s="134"/>
      <c r="O102" s="134"/>
    </row>
    <row r="103" spans="1:15" s="117" customFormat="1" ht="15">
      <c r="A103" s="149"/>
      <c r="B103" s="153"/>
      <c r="C103" s="153"/>
      <c r="D103" s="106" t="s">
        <v>245</v>
      </c>
      <c r="E103" s="1174">
        <v>3891442</v>
      </c>
      <c r="F103" s="1175">
        <v>3862682.15</v>
      </c>
      <c r="G103" s="509">
        <f t="shared" si="21"/>
        <v>0.9926094619937802</v>
      </c>
      <c r="H103" s="1174"/>
      <c r="I103" s="1174"/>
      <c r="J103" s="525"/>
      <c r="K103" s="110">
        <f t="shared" si="23"/>
        <v>3891442</v>
      </c>
      <c r="L103" s="110">
        <f t="shared" si="23"/>
        <v>3862682.15</v>
      </c>
      <c r="M103" s="531">
        <f t="shared" si="24"/>
        <v>0.9926094619937802</v>
      </c>
      <c r="N103" s="134"/>
      <c r="O103" s="134"/>
    </row>
    <row r="104" spans="1:15" s="117" customFormat="1" ht="30.75">
      <c r="A104" s="149"/>
      <c r="B104" s="153"/>
      <c r="C104" s="153"/>
      <c r="D104" s="106" t="s">
        <v>246</v>
      </c>
      <c r="E104" s="1174">
        <v>307415</v>
      </c>
      <c r="F104" s="1175">
        <v>140914.45</v>
      </c>
      <c r="G104" s="509">
        <f t="shared" si="21"/>
        <v>0.4583850820552023</v>
      </c>
      <c r="H104" s="1174"/>
      <c r="I104" s="1174"/>
      <c r="J104" s="525"/>
      <c r="K104" s="110">
        <f t="shared" si="23"/>
        <v>307415</v>
      </c>
      <c r="L104" s="110">
        <f t="shared" si="23"/>
        <v>140914.45</v>
      </c>
      <c r="M104" s="531">
        <f t="shared" si="24"/>
        <v>0.4583850820552023</v>
      </c>
      <c r="N104" s="134"/>
      <c r="O104" s="134"/>
    </row>
    <row r="105" spans="1:15" s="117" customFormat="1" ht="15" hidden="1">
      <c r="A105" s="149"/>
      <c r="B105" s="153"/>
      <c r="C105" s="153"/>
      <c r="D105" s="112" t="s">
        <v>247</v>
      </c>
      <c r="E105" s="1166"/>
      <c r="F105" s="1176"/>
      <c r="G105" s="534"/>
      <c r="H105" s="1177"/>
      <c r="I105" s="1177"/>
      <c r="J105" s="525" t="e">
        <f>I105/H105</f>
        <v>#DIV/0!</v>
      </c>
      <c r="K105" s="372"/>
      <c r="L105" s="372"/>
      <c r="M105" s="535"/>
      <c r="N105" s="134"/>
      <c r="O105" s="134"/>
    </row>
    <row r="106" spans="1:15" s="117" customFormat="1" ht="15" hidden="1">
      <c r="A106" s="149"/>
      <c r="B106" s="153"/>
      <c r="C106" s="153"/>
      <c r="D106" s="106" t="s">
        <v>248</v>
      </c>
      <c r="E106" s="1166"/>
      <c r="F106" s="1176"/>
      <c r="G106" s="534"/>
      <c r="H106" s="1166"/>
      <c r="I106" s="1166"/>
      <c r="J106" s="525" t="e">
        <f>I106/H106</f>
        <v>#DIV/0!</v>
      </c>
      <c r="K106" s="369"/>
      <c r="L106" s="369"/>
      <c r="M106" s="536"/>
      <c r="N106" s="134"/>
      <c r="O106" s="134"/>
    </row>
    <row r="107" spans="1:15" s="117" customFormat="1" ht="30.75">
      <c r="A107" s="149" t="s">
        <v>22</v>
      </c>
      <c r="B107" s="101" t="s">
        <v>23</v>
      </c>
      <c r="C107" s="101" t="s">
        <v>201</v>
      </c>
      <c r="D107" s="106" t="s">
        <v>144</v>
      </c>
      <c r="E107" s="1166">
        <f>E108</f>
        <v>3575746</v>
      </c>
      <c r="F107" s="1167">
        <f>F108</f>
        <v>3546556.42</v>
      </c>
      <c r="G107" s="504">
        <f>F107/E107</f>
        <v>0.9918367859462053</v>
      </c>
      <c r="H107" s="1166"/>
      <c r="I107" s="1166"/>
      <c r="J107" s="525"/>
      <c r="K107" s="369">
        <f t="shared" si="23"/>
        <v>3575746</v>
      </c>
      <c r="L107" s="369">
        <f t="shared" si="23"/>
        <v>3546556.42</v>
      </c>
      <c r="M107" s="537">
        <f t="shared" si="24"/>
        <v>0.9918367859462053</v>
      </c>
      <c r="N107" s="134"/>
      <c r="O107" s="134"/>
    </row>
    <row r="108" spans="1:15" s="117" customFormat="1" ht="15">
      <c r="A108" s="194"/>
      <c r="B108" s="178"/>
      <c r="C108" s="178"/>
      <c r="D108" s="103" t="s">
        <v>244</v>
      </c>
      <c r="E108" s="1177">
        <v>3575746</v>
      </c>
      <c r="F108" s="1176">
        <v>3546556.42</v>
      </c>
      <c r="G108" s="511">
        <f>F108/E108</f>
        <v>0.9918367859462053</v>
      </c>
      <c r="H108" s="1176"/>
      <c r="I108" s="1177"/>
      <c r="J108" s="525"/>
      <c r="K108" s="372">
        <f t="shared" si="23"/>
        <v>3575746</v>
      </c>
      <c r="L108" s="372">
        <f t="shared" si="23"/>
        <v>3546556.42</v>
      </c>
      <c r="M108" s="512">
        <f t="shared" si="24"/>
        <v>0.9918367859462053</v>
      </c>
      <c r="N108" s="134"/>
      <c r="O108" s="134"/>
    </row>
    <row r="109" spans="1:15" s="117" customFormat="1" ht="15">
      <c r="A109" s="149"/>
      <c r="B109" s="153"/>
      <c r="C109" s="153"/>
      <c r="D109" s="106" t="s">
        <v>245</v>
      </c>
      <c r="E109" s="1166">
        <v>3242530</v>
      </c>
      <c r="F109" s="1167">
        <v>3242516.07</v>
      </c>
      <c r="G109" s="504">
        <f>F109/E109</f>
        <v>0.9999957039718984</v>
      </c>
      <c r="H109" s="1167"/>
      <c r="I109" s="1166"/>
      <c r="J109" s="525"/>
      <c r="K109" s="369">
        <f t="shared" si="23"/>
        <v>3242530</v>
      </c>
      <c r="L109" s="369">
        <f t="shared" si="23"/>
        <v>3242516.07</v>
      </c>
      <c r="M109" s="537">
        <f t="shared" si="24"/>
        <v>0.9999957039718984</v>
      </c>
      <c r="N109" s="134"/>
      <c r="O109" s="134"/>
    </row>
    <row r="110" spans="1:15" s="117" customFormat="1" ht="30.75">
      <c r="A110" s="149"/>
      <c r="B110" s="153"/>
      <c r="C110" s="153"/>
      <c r="D110" s="106" t="s">
        <v>246</v>
      </c>
      <c r="E110" s="1166">
        <v>120017</v>
      </c>
      <c r="F110" s="1167">
        <v>95669.92</v>
      </c>
      <c r="G110" s="504">
        <f>F110/E110</f>
        <v>0.7971364056758625</v>
      </c>
      <c r="H110" s="1167"/>
      <c r="I110" s="1166"/>
      <c r="J110" s="525"/>
      <c r="K110" s="369">
        <f t="shared" si="23"/>
        <v>120017</v>
      </c>
      <c r="L110" s="369">
        <f t="shared" si="23"/>
        <v>95669.92</v>
      </c>
      <c r="M110" s="537">
        <f t="shared" si="24"/>
        <v>0.7971364056758625</v>
      </c>
      <c r="N110" s="134"/>
      <c r="O110" s="134"/>
    </row>
    <row r="111" spans="1:15" s="117" customFormat="1" ht="21" customHeight="1">
      <c r="A111" s="149" t="s">
        <v>24</v>
      </c>
      <c r="B111" s="101" t="s">
        <v>25</v>
      </c>
      <c r="C111" s="101" t="s">
        <v>201</v>
      </c>
      <c r="D111" s="106" t="s">
        <v>120</v>
      </c>
      <c r="E111" s="1174">
        <f>E112</f>
        <v>18100</v>
      </c>
      <c r="F111" s="1175">
        <f>F112</f>
        <v>18100</v>
      </c>
      <c r="G111" s="509">
        <f aca="true" t="shared" si="25" ref="G111:G117">F111/E111</f>
        <v>1</v>
      </c>
      <c r="H111" s="1174"/>
      <c r="I111" s="1174"/>
      <c r="J111" s="525"/>
      <c r="K111" s="110">
        <f>E111+H111</f>
        <v>18100</v>
      </c>
      <c r="L111" s="110">
        <f>F111+I111</f>
        <v>18100</v>
      </c>
      <c r="M111" s="531">
        <f>L111/K111</f>
        <v>1</v>
      </c>
      <c r="N111" s="134"/>
      <c r="O111" s="134"/>
    </row>
    <row r="112" spans="1:15" s="117" customFormat="1" ht="18" customHeight="1">
      <c r="A112" s="104"/>
      <c r="B112" s="153"/>
      <c r="C112" s="153"/>
      <c r="D112" s="103" t="s">
        <v>244</v>
      </c>
      <c r="E112" s="1169">
        <v>18100</v>
      </c>
      <c r="F112" s="1173">
        <v>18100</v>
      </c>
      <c r="G112" s="507">
        <f t="shared" si="25"/>
        <v>1</v>
      </c>
      <c r="H112" s="1174"/>
      <c r="I112" s="1174"/>
      <c r="J112" s="525"/>
      <c r="K112" s="370">
        <f>E112+H112</f>
        <v>18100</v>
      </c>
      <c r="L112" s="370">
        <f>F112+I112</f>
        <v>18100</v>
      </c>
      <c r="M112" s="513">
        <f>L112/K112</f>
        <v>1</v>
      </c>
      <c r="N112" s="134"/>
      <c r="O112" s="134"/>
    </row>
    <row r="113" spans="1:15" s="77" customFormat="1" ht="30.75">
      <c r="A113" s="149" t="s">
        <v>92</v>
      </c>
      <c r="B113" s="100" t="s">
        <v>93</v>
      </c>
      <c r="C113" s="100"/>
      <c r="D113" s="106" t="s">
        <v>26</v>
      </c>
      <c r="E113" s="1174">
        <f>E115+E118</f>
        <v>2115465</v>
      </c>
      <c r="F113" s="1174">
        <f>F115+F118</f>
        <v>1711968.48</v>
      </c>
      <c r="G113" s="504">
        <f t="shared" si="25"/>
        <v>0.8092634385347902</v>
      </c>
      <c r="H113" s="1174"/>
      <c r="I113" s="1174"/>
      <c r="J113" s="525"/>
      <c r="K113" s="369">
        <f aca="true" t="shared" si="26" ref="K113:L120">E113+H113</f>
        <v>2115465</v>
      </c>
      <c r="L113" s="369">
        <f t="shared" si="26"/>
        <v>1711968.48</v>
      </c>
      <c r="M113" s="537">
        <f t="shared" si="24"/>
        <v>0.8092634385347902</v>
      </c>
      <c r="N113" s="134"/>
      <c r="O113" s="134"/>
    </row>
    <row r="114" spans="1:15" s="77" customFormat="1" ht="46.5">
      <c r="A114" s="194" t="s">
        <v>27</v>
      </c>
      <c r="B114" s="361" t="s">
        <v>28</v>
      </c>
      <c r="C114" s="361" t="s">
        <v>201</v>
      </c>
      <c r="D114" s="103" t="s">
        <v>29</v>
      </c>
      <c r="E114" s="1169">
        <f>E115</f>
        <v>655125</v>
      </c>
      <c r="F114" s="1169">
        <f>F115</f>
        <v>426039.66</v>
      </c>
      <c r="G114" s="511">
        <f t="shared" si="25"/>
        <v>0.6503181224957069</v>
      </c>
      <c r="H114" s="1169"/>
      <c r="I114" s="1169"/>
      <c r="J114" s="525"/>
      <c r="K114" s="372">
        <f>E114+H114</f>
        <v>655125</v>
      </c>
      <c r="L114" s="372">
        <f>F114+I114</f>
        <v>426039.66</v>
      </c>
      <c r="M114" s="512">
        <f>L114/K114</f>
        <v>0.6503181224957069</v>
      </c>
      <c r="N114" s="134"/>
      <c r="O114" s="134"/>
    </row>
    <row r="115" spans="1:15" s="117" customFormat="1" ht="15">
      <c r="A115" s="149"/>
      <c r="B115" s="153"/>
      <c r="C115" s="153"/>
      <c r="D115" s="103" t="s">
        <v>244</v>
      </c>
      <c r="E115" s="1169">
        <v>655125</v>
      </c>
      <c r="F115" s="1173">
        <v>426039.66</v>
      </c>
      <c r="G115" s="511">
        <f t="shared" si="25"/>
        <v>0.6503181224957069</v>
      </c>
      <c r="H115" s="1174"/>
      <c r="I115" s="1174"/>
      <c r="J115" s="525"/>
      <c r="K115" s="372">
        <f t="shared" si="26"/>
        <v>655125</v>
      </c>
      <c r="L115" s="372">
        <f t="shared" si="26"/>
        <v>426039.66</v>
      </c>
      <c r="M115" s="512">
        <f t="shared" si="24"/>
        <v>0.6503181224957069</v>
      </c>
      <c r="N115" s="134"/>
      <c r="O115" s="134"/>
    </row>
    <row r="116" spans="1:15" s="117" customFormat="1" ht="15">
      <c r="A116" s="149"/>
      <c r="B116" s="153"/>
      <c r="C116" s="153"/>
      <c r="D116" s="106" t="s">
        <v>245</v>
      </c>
      <c r="E116" s="1174">
        <v>151813</v>
      </c>
      <c r="F116" s="1175">
        <v>120440.44</v>
      </c>
      <c r="G116" s="504">
        <f t="shared" si="25"/>
        <v>0.7933473417954984</v>
      </c>
      <c r="H116" s="1174"/>
      <c r="I116" s="1174"/>
      <c r="J116" s="525"/>
      <c r="K116" s="369">
        <f t="shared" si="26"/>
        <v>151813</v>
      </c>
      <c r="L116" s="369">
        <f t="shared" si="26"/>
        <v>120440.44</v>
      </c>
      <c r="M116" s="537">
        <f t="shared" si="24"/>
        <v>0.7933473417954984</v>
      </c>
      <c r="N116" s="134"/>
      <c r="O116" s="134"/>
    </row>
    <row r="117" spans="1:15" s="117" customFormat="1" ht="30.75">
      <c r="A117" s="149"/>
      <c r="B117" s="153"/>
      <c r="C117" s="153"/>
      <c r="D117" s="106" t="s">
        <v>246</v>
      </c>
      <c r="E117" s="1174">
        <v>467487</v>
      </c>
      <c r="F117" s="1175">
        <v>277260.31</v>
      </c>
      <c r="G117" s="509">
        <f t="shared" si="25"/>
        <v>0.593086674067942</v>
      </c>
      <c r="H117" s="1174"/>
      <c r="I117" s="1174"/>
      <c r="J117" s="525"/>
      <c r="K117" s="110">
        <f t="shared" si="26"/>
        <v>467487</v>
      </c>
      <c r="L117" s="110">
        <f t="shared" si="26"/>
        <v>277260.31</v>
      </c>
      <c r="M117" s="531">
        <f t="shared" si="24"/>
        <v>0.593086674067942</v>
      </c>
      <c r="N117" s="134"/>
      <c r="O117" s="134"/>
    </row>
    <row r="118" spans="1:15" s="117" customFormat="1" ht="46.5">
      <c r="A118" s="362" t="s">
        <v>30</v>
      </c>
      <c r="B118" s="361" t="s">
        <v>31</v>
      </c>
      <c r="C118" s="361" t="s">
        <v>201</v>
      </c>
      <c r="D118" s="103" t="s">
        <v>32</v>
      </c>
      <c r="E118" s="1169">
        <f>E119</f>
        <v>1460340</v>
      </c>
      <c r="F118" s="1173">
        <f>F119</f>
        <v>1285928.82</v>
      </c>
      <c r="G118" s="511">
        <f aca="true" t="shared" si="27" ref="G118:G124">F118/E118</f>
        <v>0.8805681005793172</v>
      </c>
      <c r="H118" s="1169"/>
      <c r="I118" s="1169"/>
      <c r="J118" s="526"/>
      <c r="K118" s="372">
        <f t="shared" si="26"/>
        <v>1460340</v>
      </c>
      <c r="L118" s="372">
        <f t="shared" si="26"/>
        <v>1285928.82</v>
      </c>
      <c r="M118" s="512">
        <f aca="true" t="shared" si="28" ref="M118:M124">L118/K118</f>
        <v>0.8805681005793172</v>
      </c>
      <c r="N118" s="464"/>
      <c r="O118" s="464"/>
    </row>
    <row r="119" spans="1:15" s="117" customFormat="1" ht="18.75" customHeight="1">
      <c r="A119" s="194"/>
      <c r="B119" s="178"/>
      <c r="C119" s="178"/>
      <c r="D119" s="103" t="s">
        <v>244</v>
      </c>
      <c r="E119" s="1169">
        <v>1460340</v>
      </c>
      <c r="F119" s="1173">
        <v>1285928.82</v>
      </c>
      <c r="G119" s="511">
        <f t="shared" si="27"/>
        <v>0.8805681005793172</v>
      </c>
      <c r="H119" s="1169"/>
      <c r="I119" s="1174"/>
      <c r="J119" s="525"/>
      <c r="K119" s="372">
        <f t="shared" si="26"/>
        <v>1460340</v>
      </c>
      <c r="L119" s="372">
        <f t="shared" si="26"/>
        <v>1285928.82</v>
      </c>
      <c r="M119" s="512">
        <f t="shared" si="28"/>
        <v>0.8805681005793172</v>
      </c>
      <c r="N119" s="134"/>
      <c r="O119" s="134"/>
    </row>
    <row r="120" spans="1:15" s="117" customFormat="1" ht="15">
      <c r="A120" s="149"/>
      <c r="B120" s="153"/>
      <c r="C120" s="153"/>
      <c r="D120" s="106" t="s">
        <v>245</v>
      </c>
      <c r="E120" s="1174">
        <v>1460340</v>
      </c>
      <c r="F120" s="1175">
        <v>1285928.82</v>
      </c>
      <c r="G120" s="509">
        <f t="shared" si="27"/>
        <v>0.8805681005793172</v>
      </c>
      <c r="H120" s="1174"/>
      <c r="I120" s="1174"/>
      <c r="J120" s="525"/>
      <c r="K120" s="110">
        <f t="shared" si="26"/>
        <v>1460340</v>
      </c>
      <c r="L120" s="110">
        <f t="shared" si="26"/>
        <v>1285928.82</v>
      </c>
      <c r="M120" s="531">
        <f t="shared" si="28"/>
        <v>0.8805681005793172</v>
      </c>
      <c r="N120" s="134"/>
      <c r="O120" s="134"/>
    </row>
    <row r="121" spans="1:15" s="77" customFormat="1" ht="51" customHeight="1">
      <c r="A121" s="155" t="s">
        <v>33</v>
      </c>
      <c r="B121" s="100" t="s">
        <v>34</v>
      </c>
      <c r="C121" s="100" t="s">
        <v>201</v>
      </c>
      <c r="D121" s="111" t="s">
        <v>35</v>
      </c>
      <c r="E121" s="1174">
        <f>E122</f>
        <v>1287927</v>
      </c>
      <c r="F121" s="1175">
        <f>F122</f>
        <v>1113772.71</v>
      </c>
      <c r="G121" s="509">
        <f t="shared" si="27"/>
        <v>0.8647793780237544</v>
      </c>
      <c r="H121" s="1174"/>
      <c r="I121" s="1174"/>
      <c r="J121" s="525"/>
      <c r="K121" s="110">
        <f aca="true" t="shared" si="29" ref="K121:L124">E121+H121</f>
        <v>1287927</v>
      </c>
      <c r="L121" s="110">
        <f t="shared" si="29"/>
        <v>1113772.71</v>
      </c>
      <c r="M121" s="531">
        <f t="shared" si="28"/>
        <v>0.8647793780237544</v>
      </c>
      <c r="N121" s="134"/>
      <c r="O121" s="134"/>
    </row>
    <row r="122" spans="1:15" s="117" customFormat="1" ht="24" customHeight="1">
      <c r="A122" s="104"/>
      <c r="B122" s="153"/>
      <c r="C122" s="153"/>
      <c r="D122" s="103" t="s">
        <v>244</v>
      </c>
      <c r="E122" s="1169">
        <v>1287927</v>
      </c>
      <c r="F122" s="1169">
        <v>1113772.71</v>
      </c>
      <c r="G122" s="507">
        <f t="shared" si="27"/>
        <v>0.8647793780237544</v>
      </c>
      <c r="H122" s="1174"/>
      <c r="I122" s="1174"/>
      <c r="J122" s="525"/>
      <c r="K122" s="370">
        <f t="shared" si="29"/>
        <v>1287927</v>
      </c>
      <c r="L122" s="370">
        <f t="shared" si="29"/>
        <v>1113772.71</v>
      </c>
      <c r="M122" s="513">
        <f t="shared" si="28"/>
        <v>0.8647793780237544</v>
      </c>
      <c r="N122" s="134"/>
      <c r="O122" s="134"/>
    </row>
    <row r="123" spans="1:15" s="77" customFormat="1" ht="15">
      <c r="A123" s="104"/>
      <c r="B123" s="153"/>
      <c r="C123" s="153"/>
      <c r="D123" s="106" t="s">
        <v>245</v>
      </c>
      <c r="E123" s="1174">
        <v>1219829</v>
      </c>
      <c r="F123" s="1174">
        <v>1053556.25</v>
      </c>
      <c r="G123" s="509">
        <f t="shared" si="27"/>
        <v>0.8636917551558456</v>
      </c>
      <c r="H123" s="1174"/>
      <c r="I123" s="1174"/>
      <c r="J123" s="525"/>
      <c r="K123" s="110">
        <f t="shared" si="29"/>
        <v>1219829</v>
      </c>
      <c r="L123" s="110">
        <f t="shared" si="29"/>
        <v>1053556.25</v>
      </c>
      <c r="M123" s="531">
        <f t="shared" si="28"/>
        <v>0.8636917551558456</v>
      </c>
      <c r="N123" s="134"/>
      <c r="O123" s="134"/>
    </row>
    <row r="124" spans="1:15" s="77" customFormat="1" ht="30.75">
      <c r="A124" s="104"/>
      <c r="B124" s="153"/>
      <c r="C124" s="153"/>
      <c r="D124" s="106" t="s">
        <v>246</v>
      </c>
      <c r="E124" s="1174">
        <v>30581</v>
      </c>
      <c r="F124" s="1174">
        <v>23249.92</v>
      </c>
      <c r="G124" s="509">
        <f t="shared" si="27"/>
        <v>0.7602733723553841</v>
      </c>
      <c r="H124" s="1174"/>
      <c r="I124" s="1174"/>
      <c r="J124" s="525"/>
      <c r="K124" s="110">
        <f t="shared" si="29"/>
        <v>30581</v>
      </c>
      <c r="L124" s="110">
        <f t="shared" si="29"/>
        <v>23249.92</v>
      </c>
      <c r="M124" s="531">
        <f t="shared" si="28"/>
        <v>0.7602733723553841</v>
      </c>
      <c r="N124" s="134"/>
      <c r="O124" s="134"/>
    </row>
    <row r="125" spans="1:15" s="485" customFormat="1" ht="78">
      <c r="A125" s="486" t="s">
        <v>36</v>
      </c>
      <c r="B125" s="487" t="s">
        <v>37</v>
      </c>
      <c r="C125" s="487" t="s">
        <v>201</v>
      </c>
      <c r="D125" s="488" t="s">
        <v>70</v>
      </c>
      <c r="E125" s="1182">
        <f>E126+E129</f>
        <v>437346</v>
      </c>
      <c r="F125" s="1182">
        <f>F126+F129</f>
        <v>415718.02</v>
      </c>
      <c r="G125" s="1055">
        <f aca="true" t="shared" si="30" ref="G125:G131">F125/E125</f>
        <v>0.950547209760693</v>
      </c>
      <c r="H125" s="1182"/>
      <c r="I125" s="1182"/>
      <c r="J125" s="525"/>
      <c r="K125" s="489">
        <f aca="true" t="shared" si="31" ref="K125:K131">E125+H125</f>
        <v>437346</v>
      </c>
      <c r="L125" s="489">
        <f aca="true" t="shared" si="32" ref="L125:L131">F125+I125</f>
        <v>415718.02</v>
      </c>
      <c r="M125" s="681">
        <f aca="true" t="shared" si="33" ref="M125:M131">L125/K125</f>
        <v>0.950547209760693</v>
      </c>
      <c r="N125" s="484"/>
      <c r="O125" s="484"/>
    </row>
    <row r="126" spans="1:15" s="117" customFormat="1" ht="143.25" customHeight="1">
      <c r="A126" s="490" t="s">
        <v>36</v>
      </c>
      <c r="B126" s="491" t="s">
        <v>37</v>
      </c>
      <c r="C126" s="491" t="s">
        <v>201</v>
      </c>
      <c r="D126" s="492" t="s">
        <v>38</v>
      </c>
      <c r="E126" s="1183">
        <f>E127</f>
        <v>164472</v>
      </c>
      <c r="F126" s="1184">
        <f>F127</f>
        <v>164012.16</v>
      </c>
      <c r="G126" s="1056">
        <f t="shared" si="30"/>
        <v>0.9972041441704363</v>
      </c>
      <c r="H126" s="1183"/>
      <c r="I126" s="1183"/>
      <c r="J126" s="525"/>
      <c r="K126" s="493">
        <f t="shared" si="31"/>
        <v>164472</v>
      </c>
      <c r="L126" s="493">
        <f t="shared" si="32"/>
        <v>164012.16</v>
      </c>
      <c r="M126" s="682">
        <f t="shared" si="33"/>
        <v>0.9972041441704363</v>
      </c>
      <c r="N126" s="134"/>
      <c r="O126" s="134"/>
    </row>
    <row r="127" spans="1:15" s="117" customFormat="1" ht="19.5" customHeight="1">
      <c r="A127" s="494"/>
      <c r="B127" s="495"/>
      <c r="C127" s="495"/>
      <c r="D127" s="496" t="s">
        <v>244</v>
      </c>
      <c r="E127" s="1183">
        <v>164472</v>
      </c>
      <c r="F127" s="1184">
        <v>164012.16</v>
      </c>
      <c r="G127" s="1056">
        <f t="shared" si="30"/>
        <v>0.9972041441704363</v>
      </c>
      <c r="H127" s="1183"/>
      <c r="I127" s="1183"/>
      <c r="J127" s="525"/>
      <c r="K127" s="493">
        <f t="shared" si="31"/>
        <v>164472</v>
      </c>
      <c r="L127" s="493">
        <f t="shared" si="32"/>
        <v>164012.16</v>
      </c>
      <c r="M127" s="682">
        <f t="shared" si="33"/>
        <v>0.9972041441704363</v>
      </c>
      <c r="N127" s="134"/>
      <c r="O127" s="134"/>
    </row>
    <row r="128" spans="1:15" s="117" customFormat="1" ht="19.5" customHeight="1">
      <c r="A128" s="494"/>
      <c r="B128" s="495"/>
      <c r="C128" s="495"/>
      <c r="D128" s="488" t="s">
        <v>245</v>
      </c>
      <c r="E128" s="1182">
        <v>164472</v>
      </c>
      <c r="F128" s="1184">
        <v>164012.16</v>
      </c>
      <c r="G128" s="1055">
        <f t="shared" si="30"/>
        <v>0.9972041441704363</v>
      </c>
      <c r="H128" s="1182"/>
      <c r="I128" s="1182"/>
      <c r="J128" s="525"/>
      <c r="K128" s="489">
        <f t="shared" si="31"/>
        <v>164472</v>
      </c>
      <c r="L128" s="489">
        <f t="shared" si="32"/>
        <v>164012.16</v>
      </c>
      <c r="M128" s="681">
        <f t="shared" si="33"/>
        <v>0.9972041441704363</v>
      </c>
      <c r="N128" s="134"/>
      <c r="O128" s="134"/>
    </row>
    <row r="129" spans="1:15" s="117" customFormat="1" ht="145.5" customHeight="1">
      <c r="A129" s="693" t="s">
        <v>36</v>
      </c>
      <c r="B129" s="694" t="s">
        <v>37</v>
      </c>
      <c r="C129" s="694" t="s">
        <v>201</v>
      </c>
      <c r="D129" s="496" t="s">
        <v>39</v>
      </c>
      <c r="E129" s="1183">
        <f>E130</f>
        <v>272874</v>
      </c>
      <c r="F129" s="1183">
        <f>F130</f>
        <v>251705.86</v>
      </c>
      <c r="G129" s="1056">
        <f t="shared" si="30"/>
        <v>0.9224252218972859</v>
      </c>
      <c r="H129" s="1183"/>
      <c r="I129" s="1183"/>
      <c r="J129" s="525"/>
      <c r="K129" s="493">
        <f t="shared" si="31"/>
        <v>272874</v>
      </c>
      <c r="L129" s="493">
        <f t="shared" si="32"/>
        <v>251705.86</v>
      </c>
      <c r="M129" s="682">
        <f t="shared" si="33"/>
        <v>0.9224252218972859</v>
      </c>
      <c r="N129" s="134"/>
      <c r="O129" s="134"/>
    </row>
    <row r="130" spans="1:15" s="117" customFormat="1" ht="19.5" customHeight="1">
      <c r="A130" s="494"/>
      <c r="B130" s="495"/>
      <c r="C130" s="495"/>
      <c r="D130" s="496" t="s">
        <v>244</v>
      </c>
      <c r="E130" s="1183">
        <v>272874</v>
      </c>
      <c r="F130" s="1184">
        <v>251705.86</v>
      </c>
      <c r="G130" s="1056">
        <f t="shared" si="30"/>
        <v>0.9224252218972859</v>
      </c>
      <c r="H130" s="1183"/>
      <c r="I130" s="1183"/>
      <c r="J130" s="525"/>
      <c r="K130" s="493">
        <f t="shared" si="31"/>
        <v>272874</v>
      </c>
      <c r="L130" s="493">
        <f t="shared" si="32"/>
        <v>251705.86</v>
      </c>
      <c r="M130" s="682">
        <f t="shared" si="33"/>
        <v>0.9224252218972859</v>
      </c>
      <c r="N130" s="134"/>
      <c r="O130" s="134"/>
    </row>
    <row r="131" spans="1:15" s="117" customFormat="1" ht="19.5" customHeight="1">
      <c r="A131" s="494"/>
      <c r="B131" s="495"/>
      <c r="C131" s="495"/>
      <c r="D131" s="488" t="s">
        <v>245</v>
      </c>
      <c r="E131" s="1182">
        <v>272874</v>
      </c>
      <c r="F131" s="1184">
        <v>251705.86</v>
      </c>
      <c r="G131" s="1055">
        <f t="shared" si="30"/>
        <v>0.9224252218972859</v>
      </c>
      <c r="H131" s="1182"/>
      <c r="I131" s="1182"/>
      <c r="J131" s="525"/>
      <c r="K131" s="489">
        <f t="shared" si="31"/>
        <v>272874</v>
      </c>
      <c r="L131" s="489">
        <f t="shared" si="32"/>
        <v>251705.86</v>
      </c>
      <c r="M131" s="681">
        <f t="shared" si="33"/>
        <v>0.9224252218972859</v>
      </c>
      <c r="N131" s="134"/>
      <c r="O131" s="134"/>
    </row>
    <row r="132" spans="1:15" s="117" customFormat="1" ht="100.5" customHeight="1" hidden="1">
      <c r="A132" s="149" t="s">
        <v>435</v>
      </c>
      <c r="B132" s="1" t="s">
        <v>436</v>
      </c>
      <c r="C132" s="1" t="s">
        <v>201</v>
      </c>
      <c r="D132" s="106" t="s">
        <v>437</v>
      </c>
      <c r="E132" s="1174">
        <f>E133</f>
        <v>0</v>
      </c>
      <c r="F132" s="1174">
        <f>F133</f>
        <v>0</v>
      </c>
      <c r="G132" s="516" t="e">
        <f aca="true" t="shared" si="34" ref="G132:G146">F132/E132</f>
        <v>#DIV/0!</v>
      </c>
      <c r="H132" s="1174"/>
      <c r="I132" s="1174"/>
      <c r="J132" s="525" t="e">
        <f>I132/H132</f>
        <v>#DIV/0!</v>
      </c>
      <c r="K132" s="110">
        <f aca="true" t="shared" si="35" ref="K132:L135">H132+E132</f>
        <v>0</v>
      </c>
      <c r="L132" s="110">
        <f t="shared" si="35"/>
        <v>0</v>
      </c>
      <c r="M132" s="533" t="e">
        <f>L132/K132</f>
        <v>#DIV/0!</v>
      </c>
      <c r="N132" s="134"/>
      <c r="O132" s="134"/>
    </row>
    <row r="133" spans="1:15" s="117" customFormat="1" ht="160.5" customHeight="1" hidden="1">
      <c r="A133" s="194" t="s">
        <v>435</v>
      </c>
      <c r="B133" s="2" t="s">
        <v>436</v>
      </c>
      <c r="C133" s="2" t="s">
        <v>201</v>
      </c>
      <c r="D133" s="103" t="s">
        <v>438</v>
      </c>
      <c r="E133" s="1169">
        <f>E134</f>
        <v>0</v>
      </c>
      <c r="F133" s="1169">
        <f>F134</f>
        <v>0</v>
      </c>
      <c r="G133" s="527" t="e">
        <f t="shared" si="34"/>
        <v>#DIV/0!</v>
      </c>
      <c r="H133" s="1169"/>
      <c r="I133" s="1169"/>
      <c r="J133" s="525" t="e">
        <f>I133/H133</f>
        <v>#DIV/0!</v>
      </c>
      <c r="K133" s="370">
        <f t="shared" si="35"/>
        <v>0</v>
      </c>
      <c r="L133" s="370">
        <f t="shared" si="35"/>
        <v>0</v>
      </c>
      <c r="M133" s="532" t="e">
        <f>L133/K133</f>
        <v>#DIV/0!</v>
      </c>
      <c r="N133" s="464"/>
      <c r="O133" s="464"/>
    </row>
    <row r="134" spans="1:15" s="117" customFormat="1" ht="19.5" customHeight="1" hidden="1">
      <c r="A134" s="116"/>
      <c r="B134" s="178"/>
      <c r="C134" s="178"/>
      <c r="D134" s="103" t="s">
        <v>244</v>
      </c>
      <c r="E134" s="1174">
        <v>0</v>
      </c>
      <c r="F134" s="1169">
        <v>0</v>
      </c>
      <c r="G134" s="516" t="e">
        <f t="shared" si="34"/>
        <v>#DIV/0!</v>
      </c>
      <c r="H134" s="1174"/>
      <c r="I134" s="1174"/>
      <c r="J134" s="525" t="e">
        <f>I134/H134</f>
        <v>#DIV/0!</v>
      </c>
      <c r="K134" s="110">
        <f t="shared" si="35"/>
        <v>0</v>
      </c>
      <c r="L134" s="110">
        <f t="shared" si="35"/>
        <v>0</v>
      </c>
      <c r="M134" s="533" t="e">
        <f>L134/K134</f>
        <v>#DIV/0!</v>
      </c>
      <c r="N134" s="134"/>
      <c r="O134" s="134"/>
    </row>
    <row r="135" spans="1:15" s="117" customFormat="1" ht="19.5" customHeight="1" hidden="1">
      <c r="A135" s="116"/>
      <c r="B135" s="178"/>
      <c r="C135" s="178"/>
      <c r="D135" s="106" t="s">
        <v>245</v>
      </c>
      <c r="E135" s="1174">
        <v>0</v>
      </c>
      <c r="F135" s="1169">
        <v>0</v>
      </c>
      <c r="G135" s="516" t="e">
        <f t="shared" si="34"/>
        <v>#DIV/0!</v>
      </c>
      <c r="H135" s="1174"/>
      <c r="I135" s="1174"/>
      <c r="J135" s="525" t="e">
        <f>I135/H135</f>
        <v>#DIV/0!</v>
      </c>
      <c r="K135" s="110">
        <f t="shared" si="35"/>
        <v>0</v>
      </c>
      <c r="L135" s="110">
        <f t="shared" si="35"/>
        <v>0</v>
      </c>
      <c r="M135" s="533" t="e">
        <f>L135/K135</f>
        <v>#DIV/0!</v>
      </c>
      <c r="N135" s="134"/>
      <c r="O135" s="134"/>
    </row>
    <row r="136" spans="1:15" s="117" customFormat="1" ht="30" customHeight="1">
      <c r="A136" s="104"/>
      <c r="B136" s="153"/>
      <c r="C136" s="153"/>
      <c r="D136" s="496" t="s">
        <v>145</v>
      </c>
      <c r="E136" s="1183">
        <f>E143</f>
        <v>357382</v>
      </c>
      <c r="F136" s="1183">
        <f>F143</f>
        <v>0</v>
      </c>
      <c r="G136" s="1054">
        <f t="shared" si="34"/>
        <v>0</v>
      </c>
      <c r="H136" s="1182"/>
      <c r="I136" s="1182"/>
      <c r="J136" s="525"/>
      <c r="K136" s="493">
        <f aca="true" t="shared" si="36" ref="K136:K151">E136+H136</f>
        <v>357382</v>
      </c>
      <c r="L136" s="493">
        <f aca="true" t="shared" si="37" ref="L136:L151">F136+I136</f>
        <v>0</v>
      </c>
      <c r="M136" s="572">
        <f aca="true" t="shared" si="38" ref="M136:M156">L136/K136</f>
        <v>0</v>
      </c>
      <c r="N136" s="134"/>
      <c r="O136" s="134"/>
    </row>
    <row r="137" spans="1:15" s="77" customFormat="1" ht="97.5" customHeight="1">
      <c r="A137" s="104" t="s">
        <v>435</v>
      </c>
      <c r="B137" s="153" t="s">
        <v>436</v>
      </c>
      <c r="C137" s="153" t="s">
        <v>201</v>
      </c>
      <c r="D137" s="488" t="s">
        <v>633</v>
      </c>
      <c r="E137" s="1182">
        <f>E138</f>
        <v>37033</v>
      </c>
      <c r="F137" s="1185">
        <f>F138</f>
        <v>37033</v>
      </c>
      <c r="G137" s="1053">
        <f t="shared" si="34"/>
        <v>1</v>
      </c>
      <c r="H137" s="1182"/>
      <c r="I137" s="1182"/>
      <c r="J137" s="525"/>
      <c r="K137" s="489">
        <f t="shared" si="36"/>
        <v>37033</v>
      </c>
      <c r="L137" s="489">
        <f t="shared" si="37"/>
        <v>37033</v>
      </c>
      <c r="M137" s="1052">
        <f aca="true" t="shared" si="39" ref="M137:M142">L137/K137</f>
        <v>1</v>
      </c>
      <c r="N137" s="134"/>
      <c r="O137" s="134"/>
    </row>
    <row r="138" spans="1:15" s="117" customFormat="1" ht="18" customHeight="1">
      <c r="A138" s="104"/>
      <c r="B138" s="153"/>
      <c r="C138" s="153"/>
      <c r="D138" s="496" t="s">
        <v>244</v>
      </c>
      <c r="E138" s="1183">
        <v>37033</v>
      </c>
      <c r="F138" s="1184">
        <v>37033</v>
      </c>
      <c r="G138" s="1054">
        <f t="shared" si="34"/>
        <v>1</v>
      </c>
      <c r="H138" s="1182"/>
      <c r="I138" s="1182"/>
      <c r="J138" s="525"/>
      <c r="K138" s="493">
        <f t="shared" si="36"/>
        <v>37033</v>
      </c>
      <c r="L138" s="493">
        <f t="shared" si="37"/>
        <v>37033</v>
      </c>
      <c r="M138" s="572">
        <f t="shared" si="39"/>
        <v>1</v>
      </c>
      <c r="N138" s="134"/>
      <c r="O138" s="134"/>
    </row>
    <row r="139" spans="1:15" s="77" customFormat="1" ht="78">
      <c r="A139" s="1707" t="s">
        <v>717</v>
      </c>
      <c r="B139" s="1708" t="s">
        <v>718</v>
      </c>
      <c r="C139" s="153" t="s">
        <v>201</v>
      </c>
      <c r="D139" s="488" t="s">
        <v>719</v>
      </c>
      <c r="E139" s="1182">
        <f>E140</f>
        <v>75840</v>
      </c>
      <c r="F139" s="1185">
        <f>F140</f>
        <v>75840</v>
      </c>
      <c r="G139" s="1053">
        <f t="shared" si="34"/>
        <v>1</v>
      </c>
      <c r="H139" s="1182"/>
      <c r="I139" s="1182"/>
      <c r="J139" s="525"/>
      <c r="K139" s="489">
        <f t="shared" si="36"/>
        <v>75840</v>
      </c>
      <c r="L139" s="489">
        <f t="shared" si="37"/>
        <v>75840</v>
      </c>
      <c r="M139" s="1052">
        <f t="shared" si="39"/>
        <v>1</v>
      </c>
      <c r="N139" s="134"/>
      <c r="O139" s="134"/>
    </row>
    <row r="140" spans="1:15" s="117" customFormat="1" ht="18" customHeight="1">
      <c r="A140" s="1707"/>
      <c r="B140" s="1708"/>
      <c r="C140" s="153"/>
      <c r="D140" s="496" t="s">
        <v>244</v>
      </c>
      <c r="E140" s="1183">
        <v>75840</v>
      </c>
      <c r="F140" s="1184">
        <v>75840</v>
      </c>
      <c r="G140" s="1054">
        <f t="shared" si="34"/>
        <v>1</v>
      </c>
      <c r="H140" s="1182"/>
      <c r="I140" s="1182"/>
      <c r="J140" s="525"/>
      <c r="K140" s="493">
        <f t="shared" si="36"/>
        <v>75840</v>
      </c>
      <c r="L140" s="493">
        <f t="shared" si="37"/>
        <v>75840</v>
      </c>
      <c r="M140" s="572">
        <f t="shared" si="39"/>
        <v>1</v>
      </c>
      <c r="N140" s="134"/>
      <c r="O140" s="134"/>
    </row>
    <row r="141" spans="1:15" s="77" customFormat="1" ht="62.25">
      <c r="A141" s="1707" t="s">
        <v>724</v>
      </c>
      <c r="B141" s="1708" t="s">
        <v>723</v>
      </c>
      <c r="C141" s="153" t="s">
        <v>201</v>
      </c>
      <c r="D141" s="488" t="s">
        <v>725</v>
      </c>
      <c r="E141" s="1182"/>
      <c r="F141" s="1185"/>
      <c r="G141" s="1053"/>
      <c r="H141" s="1182">
        <f>H142</f>
        <v>176940</v>
      </c>
      <c r="I141" s="1182">
        <f>I142</f>
        <v>176940</v>
      </c>
      <c r="J141" s="525">
        <f>I141/H141</f>
        <v>1</v>
      </c>
      <c r="K141" s="489">
        <f t="shared" si="36"/>
        <v>176940</v>
      </c>
      <c r="L141" s="489">
        <f t="shared" si="37"/>
        <v>176940</v>
      </c>
      <c r="M141" s="1052">
        <f t="shared" si="39"/>
        <v>1</v>
      </c>
      <c r="N141" s="134"/>
      <c r="O141" s="134"/>
    </row>
    <row r="142" spans="1:15" s="117" customFormat="1" ht="18" customHeight="1">
      <c r="A142" s="116"/>
      <c r="B142" s="178"/>
      <c r="C142" s="178"/>
      <c r="D142" s="103" t="s">
        <v>244</v>
      </c>
      <c r="E142" s="1183"/>
      <c r="F142" s="1184"/>
      <c r="G142" s="1054"/>
      <c r="H142" s="1183">
        <v>176940</v>
      </c>
      <c r="I142" s="1183">
        <v>176940</v>
      </c>
      <c r="J142" s="526">
        <f>I142/H142</f>
        <v>1</v>
      </c>
      <c r="K142" s="493">
        <f t="shared" si="36"/>
        <v>176940</v>
      </c>
      <c r="L142" s="493">
        <f t="shared" si="37"/>
        <v>176940</v>
      </c>
      <c r="M142" s="572">
        <f t="shared" si="39"/>
        <v>1</v>
      </c>
      <c r="N142" s="464"/>
      <c r="O142" s="464"/>
    </row>
    <row r="143" spans="1:15" s="77" customFormat="1" ht="85.5" customHeight="1">
      <c r="A143" s="104" t="s">
        <v>121</v>
      </c>
      <c r="B143" s="153" t="s">
        <v>122</v>
      </c>
      <c r="C143" s="153" t="s">
        <v>202</v>
      </c>
      <c r="D143" s="106" t="s">
        <v>123</v>
      </c>
      <c r="E143" s="1174">
        <f>E144</f>
        <v>357382</v>
      </c>
      <c r="F143" s="1175">
        <f>F144</f>
        <v>0</v>
      </c>
      <c r="G143" s="525">
        <f t="shared" si="34"/>
        <v>0</v>
      </c>
      <c r="H143" s="1174"/>
      <c r="I143" s="1174"/>
      <c r="J143" s="525"/>
      <c r="K143" s="110">
        <f t="shared" si="36"/>
        <v>357382</v>
      </c>
      <c r="L143" s="110">
        <f t="shared" si="37"/>
        <v>0</v>
      </c>
      <c r="M143" s="533">
        <f t="shared" si="38"/>
        <v>0</v>
      </c>
      <c r="N143" s="134"/>
      <c r="O143" s="134"/>
    </row>
    <row r="144" spans="1:15" s="117" customFormat="1" ht="15">
      <c r="A144" s="149"/>
      <c r="B144" s="153"/>
      <c r="C144" s="153"/>
      <c r="D144" s="103" t="s">
        <v>244</v>
      </c>
      <c r="E144" s="1169">
        <v>357382</v>
      </c>
      <c r="F144" s="1173">
        <v>0</v>
      </c>
      <c r="G144" s="526">
        <f t="shared" si="34"/>
        <v>0</v>
      </c>
      <c r="H144" s="1169"/>
      <c r="I144" s="1174"/>
      <c r="J144" s="525"/>
      <c r="K144" s="370">
        <f t="shared" si="36"/>
        <v>357382</v>
      </c>
      <c r="L144" s="370">
        <f t="shared" si="37"/>
        <v>0</v>
      </c>
      <c r="M144" s="535">
        <f t="shared" si="38"/>
        <v>0</v>
      </c>
      <c r="N144" s="134"/>
      <c r="O144" s="134"/>
    </row>
    <row r="145" spans="1:15" s="117" customFormat="1" ht="15">
      <c r="A145" s="149"/>
      <c r="B145" s="153"/>
      <c r="C145" s="153"/>
      <c r="D145" s="488" t="s">
        <v>245</v>
      </c>
      <c r="E145" s="1174">
        <v>52162</v>
      </c>
      <c r="F145" s="1174">
        <v>0</v>
      </c>
      <c r="G145" s="525">
        <f t="shared" si="34"/>
        <v>0</v>
      </c>
      <c r="H145" s="1174"/>
      <c r="I145" s="1174"/>
      <c r="J145" s="525"/>
      <c r="K145" s="110">
        <f t="shared" si="36"/>
        <v>52162</v>
      </c>
      <c r="L145" s="110">
        <f t="shared" si="37"/>
        <v>0</v>
      </c>
      <c r="M145" s="533">
        <f t="shared" si="38"/>
        <v>0</v>
      </c>
      <c r="N145" s="134"/>
      <c r="O145" s="134"/>
    </row>
    <row r="146" spans="1:15" s="117" customFormat="1" ht="30.75">
      <c r="A146" s="149"/>
      <c r="B146" s="153"/>
      <c r="C146" s="153"/>
      <c r="D146" s="106" t="s">
        <v>246</v>
      </c>
      <c r="E146" s="1174">
        <v>1442</v>
      </c>
      <c r="F146" s="1174">
        <v>0</v>
      </c>
      <c r="G146" s="525">
        <f t="shared" si="34"/>
        <v>0</v>
      </c>
      <c r="H146" s="1174"/>
      <c r="I146" s="1174"/>
      <c r="J146" s="525"/>
      <c r="K146" s="110">
        <f t="shared" si="36"/>
        <v>1442</v>
      </c>
      <c r="L146" s="110">
        <f t="shared" si="37"/>
        <v>0</v>
      </c>
      <c r="M146" s="533">
        <f t="shared" si="38"/>
        <v>0</v>
      </c>
      <c r="N146" s="134"/>
      <c r="O146" s="134"/>
    </row>
    <row r="147" spans="1:15" s="117" customFormat="1" ht="46.5">
      <c r="A147" s="690" t="s">
        <v>495</v>
      </c>
      <c r="B147" s="691" t="s">
        <v>419</v>
      </c>
      <c r="C147" s="691" t="s">
        <v>196</v>
      </c>
      <c r="D147" s="692" t="s">
        <v>457</v>
      </c>
      <c r="E147" s="1166"/>
      <c r="F147" s="1167"/>
      <c r="G147" s="519"/>
      <c r="H147" s="1166">
        <f>H148</f>
        <v>47850</v>
      </c>
      <c r="I147" s="1166">
        <f>I148</f>
        <v>47850</v>
      </c>
      <c r="J147" s="519">
        <f aca="true" t="shared" si="40" ref="J147:J159">I147/H147</f>
        <v>1</v>
      </c>
      <c r="K147" s="110">
        <f t="shared" si="36"/>
        <v>47850</v>
      </c>
      <c r="L147" s="110">
        <f t="shared" si="37"/>
        <v>47850</v>
      </c>
      <c r="M147" s="533">
        <f t="shared" si="38"/>
        <v>1</v>
      </c>
      <c r="N147" s="134"/>
      <c r="O147" s="134"/>
    </row>
    <row r="148" spans="1:15" s="117" customFormat="1" ht="18.75" customHeight="1">
      <c r="A148" s="116"/>
      <c r="B148" s="178"/>
      <c r="C148" s="178"/>
      <c r="D148" s="103" t="s">
        <v>247</v>
      </c>
      <c r="E148" s="1169"/>
      <c r="F148" s="1173"/>
      <c r="G148" s="507"/>
      <c r="H148" s="1169">
        <f>H149</f>
        <v>47850</v>
      </c>
      <c r="I148" s="1169">
        <f>I149</f>
        <v>47850</v>
      </c>
      <c r="J148" s="526">
        <f t="shared" si="40"/>
        <v>1</v>
      </c>
      <c r="K148" s="370">
        <f t="shared" si="36"/>
        <v>47850</v>
      </c>
      <c r="L148" s="370">
        <f t="shared" si="37"/>
        <v>47850</v>
      </c>
      <c r="M148" s="532">
        <f>L148/K148</f>
        <v>1</v>
      </c>
      <c r="N148" s="464"/>
      <c r="O148" s="464"/>
    </row>
    <row r="149" spans="1:15" s="77" customFormat="1" ht="15">
      <c r="A149" s="104"/>
      <c r="B149" s="153"/>
      <c r="C149" s="153"/>
      <c r="D149" s="106" t="s">
        <v>248</v>
      </c>
      <c r="E149" s="1174"/>
      <c r="F149" s="1175"/>
      <c r="G149" s="509"/>
      <c r="H149" s="1174">
        <v>47850</v>
      </c>
      <c r="I149" s="1174">
        <v>47850</v>
      </c>
      <c r="J149" s="519">
        <f t="shared" si="40"/>
        <v>1</v>
      </c>
      <c r="K149" s="110">
        <f t="shared" si="36"/>
        <v>47850</v>
      </c>
      <c r="L149" s="110">
        <f t="shared" si="37"/>
        <v>47850</v>
      </c>
      <c r="M149" s="533">
        <f>L149/K149</f>
        <v>1</v>
      </c>
      <c r="N149" s="134"/>
      <c r="O149" s="134"/>
    </row>
    <row r="150" spans="1:15" s="77" customFormat="1" ht="30.75">
      <c r="A150" s="153" t="s">
        <v>726</v>
      </c>
      <c r="B150" s="153" t="s">
        <v>474</v>
      </c>
      <c r="C150" s="153" t="s">
        <v>197</v>
      </c>
      <c r="D150" s="692" t="s">
        <v>143</v>
      </c>
      <c r="E150" s="1174"/>
      <c r="F150" s="1174"/>
      <c r="G150" s="509"/>
      <c r="H150" s="1174">
        <f>H151</f>
        <v>14175</v>
      </c>
      <c r="I150" s="1174">
        <f>I151</f>
        <v>14175</v>
      </c>
      <c r="J150" s="519">
        <f t="shared" si="40"/>
        <v>1</v>
      </c>
      <c r="K150" s="110">
        <f t="shared" si="36"/>
        <v>14175</v>
      </c>
      <c r="L150" s="110">
        <f t="shared" si="37"/>
        <v>14175</v>
      </c>
      <c r="M150" s="533">
        <f>L150/K150</f>
        <v>1</v>
      </c>
      <c r="N150" s="134"/>
      <c r="O150" s="134"/>
    </row>
    <row r="151" spans="1:15" s="117" customFormat="1" ht="16.5" thickBot="1">
      <c r="A151" s="1688"/>
      <c r="B151" s="1688"/>
      <c r="C151" s="1688"/>
      <c r="D151" s="120" t="s">
        <v>244</v>
      </c>
      <c r="E151" s="1179"/>
      <c r="F151" s="1179"/>
      <c r="G151" s="636"/>
      <c r="H151" s="1179">
        <v>14175</v>
      </c>
      <c r="I151" s="1179">
        <v>14175</v>
      </c>
      <c r="J151" s="1700">
        <f t="shared" si="40"/>
        <v>1</v>
      </c>
      <c r="K151" s="373">
        <f t="shared" si="36"/>
        <v>14175</v>
      </c>
      <c r="L151" s="373">
        <f t="shared" si="37"/>
        <v>14175</v>
      </c>
      <c r="M151" s="543">
        <f>L151/K151</f>
        <v>1</v>
      </c>
      <c r="N151" s="464"/>
      <c r="O151" s="464"/>
    </row>
    <row r="152" spans="1:15" s="79" customFormat="1" ht="53.25" customHeight="1" thickBot="1">
      <c r="A152" s="168" t="s">
        <v>94</v>
      </c>
      <c r="B152" s="181"/>
      <c r="C152" s="181"/>
      <c r="D152" s="114" t="s">
        <v>40</v>
      </c>
      <c r="E152" s="1180">
        <f>E153</f>
        <v>27753015</v>
      </c>
      <c r="F152" s="1180">
        <f>F153</f>
        <v>27531324.810000002</v>
      </c>
      <c r="G152" s="538">
        <f aca="true" t="shared" si="41" ref="G152:G157">F152/E152</f>
        <v>0.9920120322062307</v>
      </c>
      <c r="H152" s="1180">
        <f>H153</f>
        <v>5348001</v>
      </c>
      <c r="I152" s="1180">
        <f>I153</f>
        <v>7720656.32</v>
      </c>
      <c r="J152" s="541">
        <f t="shared" si="40"/>
        <v>1.4436527442683724</v>
      </c>
      <c r="K152" s="115">
        <f aca="true" t="shared" si="42" ref="K152:L161">E152+H152</f>
        <v>33101016</v>
      </c>
      <c r="L152" s="115">
        <f t="shared" si="42"/>
        <v>35251981.13</v>
      </c>
      <c r="M152" s="539">
        <f t="shared" si="38"/>
        <v>1.0649818461765646</v>
      </c>
      <c r="N152" s="134"/>
      <c r="O152" s="134"/>
    </row>
    <row r="153" spans="1:15" s="117" customFormat="1" ht="47.25" customHeight="1">
      <c r="A153" s="362" t="s">
        <v>95</v>
      </c>
      <c r="B153" s="569"/>
      <c r="C153" s="569"/>
      <c r="D153" s="112" t="s">
        <v>40</v>
      </c>
      <c r="E153" s="1177">
        <f>E154+E160+E166+E170+E178+E182+E184</f>
        <v>27753015</v>
      </c>
      <c r="F153" s="1177">
        <f>F154+F160+F166+F170+F178+F182+F184</f>
        <v>27531324.810000002</v>
      </c>
      <c r="G153" s="511">
        <f t="shared" si="41"/>
        <v>0.9920120322062307</v>
      </c>
      <c r="H153" s="1177">
        <f>H154+H178+H189+H172+H175</f>
        <v>5348001</v>
      </c>
      <c r="I153" s="1177">
        <f>I154+I178+I189+I182+I172+I175</f>
        <v>7720656.32</v>
      </c>
      <c r="J153" s="518">
        <f t="shared" si="40"/>
        <v>1.4436527442683724</v>
      </c>
      <c r="K153" s="372">
        <f t="shared" si="42"/>
        <v>33101016</v>
      </c>
      <c r="L153" s="372">
        <f t="shared" si="42"/>
        <v>35251981.13</v>
      </c>
      <c r="M153" s="512">
        <f t="shared" si="38"/>
        <v>1.0649818461765646</v>
      </c>
      <c r="N153" s="134"/>
      <c r="O153" s="134"/>
    </row>
    <row r="154" spans="1:15" s="77" customFormat="1" ht="63.75" customHeight="1">
      <c r="A154" s="107" t="s">
        <v>96</v>
      </c>
      <c r="B154" s="156" t="s">
        <v>87</v>
      </c>
      <c r="C154" s="156" t="s">
        <v>192</v>
      </c>
      <c r="D154" s="1206" t="s">
        <v>88</v>
      </c>
      <c r="E154" s="1207">
        <f>E155</f>
        <v>6812637</v>
      </c>
      <c r="F154" s="1207">
        <f>F155</f>
        <v>6747759.07</v>
      </c>
      <c r="G154" s="1208">
        <f t="shared" si="41"/>
        <v>0.9904768256403504</v>
      </c>
      <c r="H154" s="1207">
        <f>H159</f>
        <v>83950</v>
      </c>
      <c r="I154" s="1207">
        <f>I159</f>
        <v>83950</v>
      </c>
      <c r="J154" s="525">
        <f t="shared" si="40"/>
        <v>1</v>
      </c>
      <c r="K154" s="369">
        <f t="shared" si="42"/>
        <v>6896587</v>
      </c>
      <c r="L154" s="369">
        <f t="shared" si="42"/>
        <v>6831709.07</v>
      </c>
      <c r="M154" s="537">
        <f t="shared" si="38"/>
        <v>0.9905927482680926</v>
      </c>
      <c r="N154" s="134"/>
      <c r="O154" s="134"/>
    </row>
    <row r="155" spans="1:15" s="117" customFormat="1" ht="15">
      <c r="A155" s="194"/>
      <c r="B155" s="178"/>
      <c r="C155" s="178"/>
      <c r="D155" s="496" t="s">
        <v>244</v>
      </c>
      <c r="E155" s="1183">
        <v>6812637</v>
      </c>
      <c r="F155" s="1184">
        <v>6747759.07</v>
      </c>
      <c r="G155" s="1209">
        <f t="shared" si="41"/>
        <v>0.9904768256403504</v>
      </c>
      <c r="H155" s="1183"/>
      <c r="I155" s="1182"/>
      <c r="J155" s="526"/>
      <c r="K155" s="370">
        <f t="shared" si="42"/>
        <v>6812637</v>
      </c>
      <c r="L155" s="370">
        <f t="shared" si="42"/>
        <v>6747759.07</v>
      </c>
      <c r="M155" s="513">
        <f t="shared" si="38"/>
        <v>0.9904768256403504</v>
      </c>
      <c r="N155" s="134"/>
      <c r="O155" s="134"/>
    </row>
    <row r="156" spans="1:15" s="77" customFormat="1" ht="15">
      <c r="A156" s="149"/>
      <c r="B156" s="153"/>
      <c r="C156" s="153"/>
      <c r="D156" s="488" t="s">
        <v>245</v>
      </c>
      <c r="E156" s="1182">
        <v>6355723</v>
      </c>
      <c r="F156" s="1185">
        <v>6353596.93</v>
      </c>
      <c r="G156" s="1210">
        <f t="shared" si="41"/>
        <v>0.9996654873096262</v>
      </c>
      <c r="H156" s="1182"/>
      <c r="I156" s="1182"/>
      <c r="J156" s="526"/>
      <c r="K156" s="110">
        <f t="shared" si="42"/>
        <v>6355723</v>
      </c>
      <c r="L156" s="110">
        <f t="shared" si="42"/>
        <v>6353596.93</v>
      </c>
      <c r="M156" s="531">
        <f t="shared" si="38"/>
        <v>0.9996654873096262</v>
      </c>
      <c r="N156" s="134"/>
      <c r="O156" s="134"/>
    </row>
    <row r="157" spans="1:15" s="77" customFormat="1" ht="32.25" customHeight="1">
      <c r="A157" s="149"/>
      <c r="B157" s="153"/>
      <c r="C157" s="153"/>
      <c r="D157" s="488" t="s">
        <v>246</v>
      </c>
      <c r="E157" s="1182">
        <v>172769</v>
      </c>
      <c r="F157" s="1185">
        <v>115744.18</v>
      </c>
      <c r="G157" s="1210">
        <f t="shared" si="41"/>
        <v>0.6699360417667521</v>
      </c>
      <c r="H157" s="1182"/>
      <c r="I157" s="1182"/>
      <c r="J157" s="526"/>
      <c r="K157" s="110">
        <f>E157+H157</f>
        <v>172769</v>
      </c>
      <c r="L157" s="110">
        <f t="shared" si="42"/>
        <v>115744.18</v>
      </c>
      <c r="M157" s="531">
        <f>L157/K157</f>
        <v>0.6699360417667521</v>
      </c>
      <c r="N157" s="134"/>
      <c r="O157" s="134"/>
    </row>
    <row r="158" spans="1:15" s="117" customFormat="1" ht="18.75" customHeight="1">
      <c r="A158" s="116"/>
      <c r="B158" s="178"/>
      <c r="C158" s="178"/>
      <c r="D158" s="496" t="s">
        <v>247</v>
      </c>
      <c r="E158" s="1183"/>
      <c r="F158" s="1184"/>
      <c r="G158" s="1209"/>
      <c r="H158" s="1183">
        <f>H159</f>
        <v>83950</v>
      </c>
      <c r="I158" s="1183">
        <f>I159</f>
        <v>83950</v>
      </c>
      <c r="J158" s="526">
        <f t="shared" si="40"/>
        <v>1</v>
      </c>
      <c r="K158" s="370">
        <f>E158+H158</f>
        <v>83950</v>
      </c>
      <c r="L158" s="370">
        <f t="shared" si="42"/>
        <v>83950</v>
      </c>
      <c r="M158" s="513">
        <f>L158/K158</f>
        <v>1</v>
      </c>
      <c r="N158" s="464"/>
      <c r="O158" s="464"/>
    </row>
    <row r="159" spans="1:15" s="77" customFormat="1" ht="15">
      <c r="A159" s="104"/>
      <c r="B159" s="153"/>
      <c r="C159" s="153"/>
      <c r="D159" s="488" t="s">
        <v>248</v>
      </c>
      <c r="E159" s="1182"/>
      <c r="F159" s="1185"/>
      <c r="G159" s="1210"/>
      <c r="H159" s="1182">
        <v>83950</v>
      </c>
      <c r="I159" s="1182">
        <v>83950</v>
      </c>
      <c r="J159" s="525">
        <f t="shared" si="40"/>
        <v>1</v>
      </c>
      <c r="K159" s="110">
        <f>E159+H159</f>
        <v>83950</v>
      </c>
      <c r="L159" s="110">
        <f t="shared" si="42"/>
        <v>83950</v>
      </c>
      <c r="M159" s="531">
        <f>L159/K159</f>
        <v>1</v>
      </c>
      <c r="N159" s="134"/>
      <c r="O159" s="134"/>
    </row>
    <row r="160" spans="1:15" s="77" customFormat="1" ht="78">
      <c r="A160" s="149" t="s">
        <v>127</v>
      </c>
      <c r="B160" s="153" t="s">
        <v>183</v>
      </c>
      <c r="C160" s="153"/>
      <c r="D160" s="106" t="s">
        <v>128</v>
      </c>
      <c r="E160" s="1174">
        <f>E162+E164</f>
        <v>33450</v>
      </c>
      <c r="F160" s="1175">
        <f>F162+F164</f>
        <v>25326.2</v>
      </c>
      <c r="G160" s="509">
        <f aca="true" t="shared" si="43" ref="G160:G165">F160/E160</f>
        <v>0.757136023916293</v>
      </c>
      <c r="H160" s="1174"/>
      <c r="I160" s="1174"/>
      <c r="J160" s="526"/>
      <c r="K160" s="110">
        <f t="shared" si="42"/>
        <v>33450</v>
      </c>
      <c r="L160" s="110">
        <f t="shared" si="42"/>
        <v>25326.2</v>
      </c>
      <c r="M160" s="531">
        <f aca="true" t="shared" si="44" ref="M160:M165">L160/K160</f>
        <v>0.757136023916293</v>
      </c>
      <c r="N160" s="134"/>
      <c r="O160" s="134"/>
    </row>
    <row r="161" spans="1:15" s="77" customFormat="1" ht="15">
      <c r="A161" s="149"/>
      <c r="B161" s="153"/>
      <c r="C161" s="153"/>
      <c r="D161" s="103" t="s">
        <v>244</v>
      </c>
      <c r="E161" s="1169">
        <f>E163+E165</f>
        <v>33450</v>
      </c>
      <c r="F161" s="1173">
        <f>F163+F165</f>
        <v>25326.2</v>
      </c>
      <c r="G161" s="507">
        <f t="shared" si="43"/>
        <v>0.757136023916293</v>
      </c>
      <c r="H161" s="1174"/>
      <c r="I161" s="1174"/>
      <c r="J161" s="526"/>
      <c r="K161" s="370">
        <f t="shared" si="42"/>
        <v>33450</v>
      </c>
      <c r="L161" s="370">
        <f t="shared" si="42"/>
        <v>25326.2</v>
      </c>
      <c r="M161" s="513">
        <f t="shared" si="44"/>
        <v>0.757136023916293</v>
      </c>
      <c r="N161" s="134"/>
      <c r="O161" s="134"/>
    </row>
    <row r="162" spans="1:15" s="117" customFormat="1" ht="46.5">
      <c r="A162" s="194" t="s">
        <v>129</v>
      </c>
      <c r="B162" s="178" t="s">
        <v>184</v>
      </c>
      <c r="C162" s="178" t="s">
        <v>208</v>
      </c>
      <c r="D162" s="180" t="s">
        <v>130</v>
      </c>
      <c r="E162" s="1169">
        <f>E163</f>
        <v>15000</v>
      </c>
      <c r="F162" s="1169">
        <f>F163</f>
        <v>13636</v>
      </c>
      <c r="G162" s="526">
        <f t="shared" si="43"/>
        <v>0.9090666666666667</v>
      </c>
      <c r="H162" s="1169"/>
      <c r="I162" s="1169"/>
      <c r="J162" s="526"/>
      <c r="K162" s="370">
        <f aca="true" t="shared" si="45" ref="K162:L169">E162+H162</f>
        <v>15000</v>
      </c>
      <c r="L162" s="370">
        <f t="shared" si="45"/>
        <v>13636</v>
      </c>
      <c r="M162" s="532">
        <f t="shared" si="44"/>
        <v>0.9090666666666667</v>
      </c>
      <c r="N162" s="464"/>
      <c r="O162" s="464"/>
    </row>
    <row r="163" spans="1:15" s="117" customFormat="1" ht="15.75">
      <c r="A163" s="194"/>
      <c r="B163" s="178"/>
      <c r="C163" s="178"/>
      <c r="D163" s="103" t="s">
        <v>244</v>
      </c>
      <c r="E163" s="1169">
        <v>15000</v>
      </c>
      <c r="F163" s="1169">
        <v>13636</v>
      </c>
      <c r="G163" s="526">
        <f t="shared" si="43"/>
        <v>0.9090666666666667</v>
      </c>
      <c r="H163" s="1169"/>
      <c r="I163" s="1169"/>
      <c r="J163" s="526"/>
      <c r="K163" s="370">
        <f t="shared" si="45"/>
        <v>15000</v>
      </c>
      <c r="L163" s="370">
        <f t="shared" si="45"/>
        <v>13636</v>
      </c>
      <c r="M163" s="532">
        <f t="shared" si="44"/>
        <v>0.9090666666666667</v>
      </c>
      <c r="N163" s="464"/>
      <c r="O163" s="464"/>
    </row>
    <row r="164" spans="1:15" s="117" customFormat="1" ht="31.5" customHeight="1">
      <c r="A164" s="194" t="s">
        <v>131</v>
      </c>
      <c r="B164" s="178" t="s">
        <v>132</v>
      </c>
      <c r="C164" s="178" t="s">
        <v>209</v>
      </c>
      <c r="D164" s="103" t="s">
        <v>217</v>
      </c>
      <c r="E164" s="1169">
        <f>E165</f>
        <v>18450</v>
      </c>
      <c r="F164" s="1169">
        <f>F165</f>
        <v>11690.2</v>
      </c>
      <c r="G164" s="507">
        <f t="shared" si="43"/>
        <v>0.6336151761517615</v>
      </c>
      <c r="H164" s="1169"/>
      <c r="I164" s="1169"/>
      <c r="J164" s="526"/>
      <c r="K164" s="370">
        <f t="shared" si="45"/>
        <v>18450</v>
      </c>
      <c r="L164" s="370">
        <f t="shared" si="45"/>
        <v>11690.2</v>
      </c>
      <c r="M164" s="513">
        <f t="shared" si="44"/>
        <v>0.6336151761517615</v>
      </c>
      <c r="N164" s="464"/>
      <c r="O164" s="464"/>
    </row>
    <row r="165" spans="1:15" s="117" customFormat="1" ht="15.75">
      <c r="A165" s="194"/>
      <c r="B165" s="178"/>
      <c r="C165" s="178"/>
      <c r="D165" s="103" t="s">
        <v>244</v>
      </c>
      <c r="E165" s="1169">
        <v>18450</v>
      </c>
      <c r="F165" s="1169">
        <v>11690.2</v>
      </c>
      <c r="G165" s="507">
        <f t="shared" si="43"/>
        <v>0.6336151761517615</v>
      </c>
      <c r="H165" s="1169"/>
      <c r="I165" s="1169"/>
      <c r="J165" s="526"/>
      <c r="K165" s="370">
        <f t="shared" si="45"/>
        <v>18450</v>
      </c>
      <c r="L165" s="370">
        <f t="shared" si="45"/>
        <v>11690.2</v>
      </c>
      <c r="M165" s="513">
        <f t="shared" si="44"/>
        <v>0.6336151761517615</v>
      </c>
      <c r="N165" s="464"/>
      <c r="O165" s="464"/>
    </row>
    <row r="166" spans="1:15" s="77" customFormat="1" ht="37.5" customHeight="1">
      <c r="A166" s="149" t="s">
        <v>152</v>
      </c>
      <c r="B166" s="122" t="s">
        <v>223</v>
      </c>
      <c r="C166" s="122" t="s">
        <v>207</v>
      </c>
      <c r="D166" s="106" t="s">
        <v>153</v>
      </c>
      <c r="E166" s="1174">
        <f>E167</f>
        <v>3517227</v>
      </c>
      <c r="F166" s="1174">
        <f>F167</f>
        <v>3509497.69</v>
      </c>
      <c r="G166" s="509">
        <f aca="true" t="shared" si="46" ref="G166:G171">F166/E166</f>
        <v>0.9978024420942976</v>
      </c>
      <c r="H166" s="1174"/>
      <c r="I166" s="1174"/>
      <c r="J166" s="526"/>
      <c r="K166" s="110">
        <f t="shared" si="45"/>
        <v>3517227</v>
      </c>
      <c r="L166" s="110">
        <f t="shared" si="45"/>
        <v>3509497.69</v>
      </c>
      <c r="M166" s="531">
        <f aca="true" t="shared" si="47" ref="M166:M177">L166/K166</f>
        <v>0.9978024420942976</v>
      </c>
      <c r="N166" s="134"/>
      <c r="O166" s="134"/>
    </row>
    <row r="167" spans="1:15" s="117" customFormat="1" ht="15">
      <c r="A167" s="194"/>
      <c r="B167" s="123"/>
      <c r="C167" s="123"/>
      <c r="D167" s="103" t="s">
        <v>244</v>
      </c>
      <c r="E167" s="1169">
        <v>3517227</v>
      </c>
      <c r="F167" s="1169">
        <v>3509497.69</v>
      </c>
      <c r="G167" s="507">
        <f t="shared" si="46"/>
        <v>0.9978024420942976</v>
      </c>
      <c r="H167" s="1169"/>
      <c r="I167" s="1174"/>
      <c r="J167" s="526"/>
      <c r="K167" s="370">
        <f t="shared" si="45"/>
        <v>3517227</v>
      </c>
      <c r="L167" s="370">
        <f t="shared" si="45"/>
        <v>3509497.69</v>
      </c>
      <c r="M167" s="513">
        <f t="shared" si="47"/>
        <v>0.9978024420942976</v>
      </c>
      <c r="N167" s="134"/>
      <c r="O167" s="134"/>
    </row>
    <row r="168" spans="1:15" s="77" customFormat="1" ht="15">
      <c r="A168" s="149"/>
      <c r="B168" s="122"/>
      <c r="C168" s="122"/>
      <c r="D168" s="106" t="s">
        <v>245</v>
      </c>
      <c r="E168" s="1174">
        <v>3317385</v>
      </c>
      <c r="F168" s="1174">
        <v>3312258.9</v>
      </c>
      <c r="G168" s="509">
        <f t="shared" si="46"/>
        <v>0.9984547768799823</v>
      </c>
      <c r="H168" s="1174"/>
      <c r="I168" s="1174"/>
      <c r="J168" s="526"/>
      <c r="K168" s="110">
        <f t="shared" si="45"/>
        <v>3317385</v>
      </c>
      <c r="L168" s="110">
        <f t="shared" si="45"/>
        <v>3312258.9</v>
      </c>
      <c r="M168" s="531">
        <f t="shared" si="47"/>
        <v>0.9984547768799823</v>
      </c>
      <c r="N168" s="134"/>
      <c r="O168" s="134"/>
    </row>
    <row r="169" spans="1:15" s="77" customFormat="1" ht="30.75">
      <c r="A169" s="149"/>
      <c r="B169" s="122"/>
      <c r="C169" s="122"/>
      <c r="D169" s="106" t="s">
        <v>246</v>
      </c>
      <c r="E169" s="1174">
        <v>82842</v>
      </c>
      <c r="F169" s="1174">
        <v>80929.87</v>
      </c>
      <c r="G169" s="509">
        <f t="shared" si="46"/>
        <v>0.9769183505951087</v>
      </c>
      <c r="H169" s="1174"/>
      <c r="I169" s="1174"/>
      <c r="J169" s="526"/>
      <c r="K169" s="110">
        <f t="shared" si="45"/>
        <v>82842</v>
      </c>
      <c r="L169" s="110">
        <f t="shared" si="45"/>
        <v>80929.87</v>
      </c>
      <c r="M169" s="531">
        <f t="shared" si="47"/>
        <v>0.9769183505951087</v>
      </c>
      <c r="N169" s="134"/>
      <c r="O169" s="134"/>
    </row>
    <row r="170" spans="1:15" s="117" customFormat="1" ht="108.75">
      <c r="A170" s="149" t="s">
        <v>154</v>
      </c>
      <c r="B170" s="122" t="s">
        <v>155</v>
      </c>
      <c r="C170" s="122" t="s">
        <v>207</v>
      </c>
      <c r="D170" s="106" t="s">
        <v>156</v>
      </c>
      <c r="E170" s="1174">
        <f>E171</f>
        <v>79236</v>
      </c>
      <c r="F170" s="1174">
        <f>F171</f>
        <v>73388.15</v>
      </c>
      <c r="G170" s="509">
        <f t="shared" si="46"/>
        <v>0.9261970568933312</v>
      </c>
      <c r="H170" s="1166"/>
      <c r="I170" s="1166"/>
      <c r="J170" s="526"/>
      <c r="K170" s="369">
        <f aca="true" t="shared" si="48" ref="K170:L177">E170+H170</f>
        <v>79236</v>
      </c>
      <c r="L170" s="369">
        <f t="shared" si="48"/>
        <v>73388.15</v>
      </c>
      <c r="M170" s="537">
        <f t="shared" si="47"/>
        <v>0.9261970568933312</v>
      </c>
      <c r="N170" s="134"/>
      <c r="O170" s="134"/>
    </row>
    <row r="171" spans="1:15" s="117" customFormat="1" ht="15">
      <c r="A171" s="116"/>
      <c r="B171" s="178"/>
      <c r="C171" s="178"/>
      <c r="D171" s="103" t="s">
        <v>244</v>
      </c>
      <c r="E171" s="1169">
        <v>79236</v>
      </c>
      <c r="F171" s="1169">
        <v>73388.15</v>
      </c>
      <c r="G171" s="507">
        <f t="shared" si="46"/>
        <v>0.9261970568933312</v>
      </c>
      <c r="H171" s="1169"/>
      <c r="I171" s="1174"/>
      <c r="J171" s="526"/>
      <c r="K171" s="370">
        <f t="shared" si="48"/>
        <v>79236</v>
      </c>
      <c r="L171" s="370">
        <f t="shared" si="48"/>
        <v>73388.15</v>
      </c>
      <c r="M171" s="513">
        <f t="shared" si="47"/>
        <v>0.9261970568933312</v>
      </c>
      <c r="N171" s="134"/>
      <c r="O171" s="134"/>
    </row>
    <row r="172" spans="1:15" s="77" customFormat="1" ht="108.75">
      <c r="A172" s="1699" t="s">
        <v>660</v>
      </c>
      <c r="B172" s="1212" t="s">
        <v>668</v>
      </c>
      <c r="C172" s="1212" t="s">
        <v>383</v>
      </c>
      <c r="D172" s="106" t="s">
        <v>662</v>
      </c>
      <c r="E172" s="1174"/>
      <c r="F172" s="1174"/>
      <c r="G172" s="509"/>
      <c r="H172" s="1166">
        <f>H173</f>
        <v>3758953</v>
      </c>
      <c r="I172" s="1166">
        <f>I173</f>
        <v>3740173</v>
      </c>
      <c r="J172" s="525">
        <f aca="true" t="shared" si="49" ref="J172:J179">I172/H172</f>
        <v>0.9950039279554705</v>
      </c>
      <c r="K172" s="110">
        <f t="shared" si="48"/>
        <v>3758953</v>
      </c>
      <c r="L172" s="110">
        <f t="shared" si="48"/>
        <v>3740173</v>
      </c>
      <c r="M172" s="531">
        <f t="shared" si="47"/>
        <v>0.9950039279554705</v>
      </c>
      <c r="N172" s="134"/>
      <c r="O172" s="134"/>
    </row>
    <row r="173" spans="1:15" s="117" customFormat="1" ht="15.75">
      <c r="A173" s="494"/>
      <c r="B173" s="495"/>
      <c r="C173" s="495"/>
      <c r="D173" s="103" t="s">
        <v>247</v>
      </c>
      <c r="E173" s="1169"/>
      <c r="F173" s="1169"/>
      <c r="G173" s="507"/>
      <c r="H173" s="1177">
        <f>H174</f>
        <v>3758953</v>
      </c>
      <c r="I173" s="1177">
        <f>I174</f>
        <v>3740173</v>
      </c>
      <c r="J173" s="526">
        <f t="shared" si="49"/>
        <v>0.9950039279554705</v>
      </c>
      <c r="K173" s="370">
        <f t="shared" si="48"/>
        <v>3758953</v>
      </c>
      <c r="L173" s="370">
        <f t="shared" si="48"/>
        <v>3740173</v>
      </c>
      <c r="M173" s="513">
        <f t="shared" si="47"/>
        <v>0.9950039279554705</v>
      </c>
      <c r="N173" s="464"/>
      <c r="O173" s="464"/>
    </row>
    <row r="174" spans="1:15" s="77" customFormat="1" ht="15">
      <c r="A174" s="1699"/>
      <c r="B174" s="1212"/>
      <c r="C174" s="1212"/>
      <c r="D174" s="106" t="s">
        <v>248</v>
      </c>
      <c r="E174" s="1174"/>
      <c r="F174" s="1174"/>
      <c r="G174" s="509"/>
      <c r="H174" s="1166">
        <v>3758953</v>
      </c>
      <c r="I174" s="1166">
        <v>3740173</v>
      </c>
      <c r="J174" s="525">
        <f t="shared" si="49"/>
        <v>0.9950039279554705</v>
      </c>
      <c r="K174" s="110">
        <f t="shared" si="48"/>
        <v>3758953</v>
      </c>
      <c r="L174" s="110">
        <f t="shared" si="48"/>
        <v>3740173</v>
      </c>
      <c r="M174" s="531">
        <f t="shared" si="47"/>
        <v>0.9950039279554705</v>
      </c>
      <c r="N174" s="134"/>
      <c r="O174" s="134"/>
    </row>
    <row r="175" spans="1:15" s="77" customFormat="1" ht="108.75">
      <c r="A175" s="1699" t="s">
        <v>661</v>
      </c>
      <c r="B175" s="1212" t="s">
        <v>669</v>
      </c>
      <c r="C175" s="1212" t="s">
        <v>383</v>
      </c>
      <c r="D175" s="106" t="s">
        <v>663</v>
      </c>
      <c r="E175" s="1174"/>
      <c r="F175" s="1174"/>
      <c r="G175" s="509"/>
      <c r="H175" s="1166">
        <f>H176</f>
        <v>1495198</v>
      </c>
      <c r="I175" s="1166">
        <f>I176</f>
        <v>1495004</v>
      </c>
      <c r="J175" s="525">
        <f t="shared" si="49"/>
        <v>0.9998702512978215</v>
      </c>
      <c r="K175" s="110">
        <f t="shared" si="48"/>
        <v>1495198</v>
      </c>
      <c r="L175" s="110">
        <f t="shared" si="48"/>
        <v>1495004</v>
      </c>
      <c r="M175" s="531">
        <f t="shared" si="47"/>
        <v>0.9998702512978215</v>
      </c>
      <c r="N175" s="134"/>
      <c r="O175" s="134"/>
    </row>
    <row r="176" spans="1:15" s="117" customFormat="1" ht="15">
      <c r="A176" s="116"/>
      <c r="B176" s="178"/>
      <c r="C176" s="178"/>
      <c r="D176" s="103" t="s">
        <v>247</v>
      </c>
      <c r="E176" s="1169"/>
      <c r="F176" s="1169"/>
      <c r="G176" s="507"/>
      <c r="H176" s="1177">
        <f>H177</f>
        <v>1495198</v>
      </c>
      <c r="I176" s="1166">
        <f>I177</f>
        <v>1495004</v>
      </c>
      <c r="J176" s="526">
        <f t="shared" si="49"/>
        <v>0.9998702512978215</v>
      </c>
      <c r="K176" s="370">
        <f t="shared" si="48"/>
        <v>1495198</v>
      </c>
      <c r="L176" s="370">
        <f t="shared" si="48"/>
        <v>1495004</v>
      </c>
      <c r="M176" s="513">
        <f t="shared" si="47"/>
        <v>0.9998702512978215</v>
      </c>
      <c r="N176" s="134"/>
      <c r="O176" s="134"/>
    </row>
    <row r="177" spans="1:15" s="77" customFormat="1" ht="15">
      <c r="A177" s="104"/>
      <c r="B177" s="153"/>
      <c r="C177" s="153"/>
      <c r="D177" s="106" t="s">
        <v>248</v>
      </c>
      <c r="E177" s="1174"/>
      <c r="F177" s="1174"/>
      <c r="G177" s="509"/>
      <c r="H177" s="1166">
        <v>1495198</v>
      </c>
      <c r="I177" s="1166">
        <v>1495004</v>
      </c>
      <c r="J177" s="525">
        <f t="shared" si="49"/>
        <v>0.9998702512978215</v>
      </c>
      <c r="K177" s="110">
        <f t="shared" si="48"/>
        <v>1495198</v>
      </c>
      <c r="L177" s="110">
        <f t="shared" si="48"/>
        <v>1495004</v>
      </c>
      <c r="M177" s="531">
        <f t="shared" si="47"/>
        <v>0.9998702512978215</v>
      </c>
      <c r="N177" s="134"/>
      <c r="O177" s="134"/>
    </row>
    <row r="178" spans="1:15" s="117" customFormat="1" ht="46.5">
      <c r="A178" s="104" t="s">
        <v>422</v>
      </c>
      <c r="B178" s="122" t="s">
        <v>423</v>
      </c>
      <c r="C178" s="122" t="s">
        <v>205</v>
      </c>
      <c r="D178" s="106" t="s">
        <v>424</v>
      </c>
      <c r="E178" s="1174">
        <f>E179</f>
        <v>5011797</v>
      </c>
      <c r="F178" s="1174">
        <f>F179</f>
        <v>4955193.6</v>
      </c>
      <c r="G178" s="509">
        <f aca="true" t="shared" si="50" ref="G178:G187">F178/E178</f>
        <v>0.9887059671411271</v>
      </c>
      <c r="H178" s="1166">
        <f>H179</f>
        <v>9900</v>
      </c>
      <c r="I178" s="1166">
        <f>I179</f>
        <v>20356.75</v>
      </c>
      <c r="J178" s="505">
        <f t="shared" si="49"/>
        <v>2.056237373737374</v>
      </c>
      <c r="K178" s="369">
        <f aca="true" t="shared" si="51" ref="K178:L181">E178+H178</f>
        <v>5021697</v>
      </c>
      <c r="L178" s="369">
        <f t="shared" si="51"/>
        <v>4975550.35</v>
      </c>
      <c r="M178" s="537">
        <f aca="true" t="shared" si="52" ref="M178:M183">L178/K178</f>
        <v>0.9908105467135909</v>
      </c>
      <c r="N178" s="134"/>
      <c r="O178" s="134"/>
    </row>
    <row r="179" spans="1:15" s="117" customFormat="1" ht="15">
      <c r="A179" s="116"/>
      <c r="B179" s="178"/>
      <c r="C179" s="178"/>
      <c r="D179" s="103" t="s">
        <v>244</v>
      </c>
      <c r="E179" s="1169">
        <v>5011797</v>
      </c>
      <c r="F179" s="1169">
        <v>4955193.6</v>
      </c>
      <c r="G179" s="507">
        <f t="shared" si="50"/>
        <v>0.9887059671411271</v>
      </c>
      <c r="H179" s="1177">
        <v>9900</v>
      </c>
      <c r="I179" s="1177">
        <v>20356.75</v>
      </c>
      <c r="J179" s="600">
        <f t="shared" si="49"/>
        <v>2.056237373737374</v>
      </c>
      <c r="K179" s="372">
        <f t="shared" si="51"/>
        <v>5021697</v>
      </c>
      <c r="L179" s="372">
        <f t="shared" si="51"/>
        <v>4975550.35</v>
      </c>
      <c r="M179" s="512">
        <f t="shared" si="52"/>
        <v>0.9908105467135909</v>
      </c>
      <c r="N179" s="134"/>
      <c r="O179" s="134"/>
    </row>
    <row r="180" spans="1:15" s="117" customFormat="1" ht="15">
      <c r="A180" s="116"/>
      <c r="B180" s="178"/>
      <c r="C180" s="178"/>
      <c r="D180" s="106" t="s">
        <v>245</v>
      </c>
      <c r="E180" s="1174">
        <v>4771064</v>
      </c>
      <c r="F180" s="1174">
        <v>4761510.68</v>
      </c>
      <c r="G180" s="509">
        <f t="shared" si="50"/>
        <v>0.9979976541920208</v>
      </c>
      <c r="H180" s="1166"/>
      <c r="I180" s="1166"/>
      <c r="J180" s="600"/>
      <c r="K180" s="369">
        <f t="shared" si="51"/>
        <v>4771064</v>
      </c>
      <c r="L180" s="369">
        <f t="shared" si="51"/>
        <v>4761510.68</v>
      </c>
      <c r="M180" s="537">
        <f t="shared" si="52"/>
        <v>0.9979976541920208</v>
      </c>
      <c r="N180" s="134"/>
      <c r="O180" s="134"/>
    </row>
    <row r="181" spans="1:15" s="117" customFormat="1" ht="33.75" customHeight="1">
      <c r="A181" s="116"/>
      <c r="B181" s="178"/>
      <c r="C181" s="178"/>
      <c r="D181" s="106" t="s">
        <v>246</v>
      </c>
      <c r="E181" s="1174">
        <v>114018</v>
      </c>
      <c r="F181" s="1175">
        <v>67988.12</v>
      </c>
      <c r="G181" s="504">
        <f t="shared" si="50"/>
        <v>0.5962928660386956</v>
      </c>
      <c r="H181" s="1166"/>
      <c r="I181" s="1166"/>
      <c r="J181" s="600"/>
      <c r="K181" s="369">
        <f t="shared" si="51"/>
        <v>114018</v>
      </c>
      <c r="L181" s="369">
        <f t="shared" si="51"/>
        <v>67988.12</v>
      </c>
      <c r="M181" s="537">
        <f t="shared" si="52"/>
        <v>0.5962928660386956</v>
      </c>
      <c r="N181" s="134"/>
      <c r="O181" s="134"/>
    </row>
    <row r="182" spans="1:15" s="77" customFormat="1" ht="30.75">
      <c r="A182" s="104" t="s">
        <v>133</v>
      </c>
      <c r="B182" s="153" t="s">
        <v>134</v>
      </c>
      <c r="C182" s="153" t="s">
        <v>205</v>
      </c>
      <c r="D182" s="106" t="s">
        <v>135</v>
      </c>
      <c r="E182" s="1174">
        <f>E183</f>
        <v>12174900</v>
      </c>
      <c r="F182" s="1175">
        <f>F183</f>
        <v>12098600</v>
      </c>
      <c r="G182" s="509">
        <f t="shared" si="50"/>
        <v>0.9937330080739882</v>
      </c>
      <c r="H182" s="1174"/>
      <c r="I182" s="1174">
        <f>I183</f>
        <v>2381172.57</v>
      </c>
      <c r="J182" s="600"/>
      <c r="K182" s="110">
        <f>E182+H182</f>
        <v>12174900</v>
      </c>
      <c r="L182" s="110">
        <f>F182+I182</f>
        <v>14479772.57</v>
      </c>
      <c r="M182" s="531">
        <f t="shared" si="52"/>
        <v>1.189313470336512</v>
      </c>
      <c r="N182" s="134"/>
      <c r="O182" s="134"/>
    </row>
    <row r="183" spans="1:15" s="117" customFormat="1" ht="15">
      <c r="A183" s="116"/>
      <c r="B183" s="178"/>
      <c r="C183" s="178"/>
      <c r="D183" s="103" t="s">
        <v>244</v>
      </c>
      <c r="E183" s="1169">
        <v>12174900</v>
      </c>
      <c r="F183" s="1173">
        <v>12098600</v>
      </c>
      <c r="G183" s="507">
        <f t="shared" si="50"/>
        <v>0.9937330080739882</v>
      </c>
      <c r="H183" s="1169"/>
      <c r="I183" s="1169">
        <v>2381172.57</v>
      </c>
      <c r="J183" s="600"/>
      <c r="K183" s="370">
        <f>E183+H183</f>
        <v>12174900</v>
      </c>
      <c r="L183" s="370">
        <f>F183+I183</f>
        <v>14479772.57</v>
      </c>
      <c r="M183" s="513">
        <f t="shared" si="52"/>
        <v>1.189313470336512</v>
      </c>
      <c r="N183" s="134"/>
      <c r="O183" s="134"/>
    </row>
    <row r="184" spans="1:15" s="117" customFormat="1" ht="19.5" customHeight="1">
      <c r="A184" s="194"/>
      <c r="B184" s="203"/>
      <c r="C184" s="123"/>
      <c r="D184" s="205" t="s">
        <v>289</v>
      </c>
      <c r="E184" s="1174">
        <f>E185+E186+E187</f>
        <v>123768</v>
      </c>
      <c r="F184" s="1175">
        <f>F185+F186+F187</f>
        <v>121560.1</v>
      </c>
      <c r="G184" s="509">
        <f t="shared" si="50"/>
        <v>0.9821609786051322</v>
      </c>
      <c r="H184" s="1174"/>
      <c r="I184" s="1174"/>
      <c r="J184" s="516"/>
      <c r="K184" s="110">
        <f aca="true" t="shared" si="53" ref="K184:L198">E184+H184</f>
        <v>123768</v>
      </c>
      <c r="L184" s="110">
        <f t="shared" si="53"/>
        <v>121560.1</v>
      </c>
      <c r="M184" s="531">
        <f aca="true" t="shared" si="54" ref="M184:M204">L184/K184</f>
        <v>0.9821609786051322</v>
      </c>
      <c r="N184" s="134"/>
      <c r="O184" s="134"/>
    </row>
    <row r="185" spans="1:15" s="117" customFormat="1" ht="53.25" customHeight="1">
      <c r="A185" s="194" t="s">
        <v>290</v>
      </c>
      <c r="B185" s="203" t="s">
        <v>291</v>
      </c>
      <c r="C185" s="123" t="s">
        <v>209</v>
      </c>
      <c r="D185" s="204" t="s">
        <v>292</v>
      </c>
      <c r="E185" s="1169">
        <v>25445</v>
      </c>
      <c r="F185" s="1173">
        <v>24668.17</v>
      </c>
      <c r="G185" s="526">
        <f t="shared" si="50"/>
        <v>0.9694702299076439</v>
      </c>
      <c r="H185" s="1169"/>
      <c r="I185" s="1169"/>
      <c r="J185" s="527"/>
      <c r="K185" s="370">
        <f t="shared" si="53"/>
        <v>25445</v>
      </c>
      <c r="L185" s="370">
        <f t="shared" si="53"/>
        <v>24668.17</v>
      </c>
      <c r="M185" s="532">
        <f t="shared" si="54"/>
        <v>0.9694702299076439</v>
      </c>
      <c r="N185" s="134"/>
      <c r="O185" s="134"/>
    </row>
    <row r="186" spans="1:15" s="117" customFormat="1" ht="51" customHeight="1">
      <c r="A186" s="194" t="s">
        <v>293</v>
      </c>
      <c r="B186" s="203" t="s">
        <v>294</v>
      </c>
      <c r="C186" s="123" t="s">
        <v>208</v>
      </c>
      <c r="D186" s="103" t="s">
        <v>295</v>
      </c>
      <c r="E186" s="1169">
        <v>82418</v>
      </c>
      <c r="F186" s="1173">
        <v>82418</v>
      </c>
      <c r="G186" s="526">
        <f t="shared" si="50"/>
        <v>1</v>
      </c>
      <c r="H186" s="1169"/>
      <c r="I186" s="1169"/>
      <c r="J186" s="527"/>
      <c r="K186" s="370">
        <f t="shared" si="53"/>
        <v>82418</v>
      </c>
      <c r="L186" s="370">
        <f t="shared" si="53"/>
        <v>82418</v>
      </c>
      <c r="M186" s="532">
        <f t="shared" si="54"/>
        <v>1</v>
      </c>
      <c r="N186" s="134"/>
      <c r="O186" s="134"/>
    </row>
    <row r="187" spans="1:15" s="117" customFormat="1" ht="78" thickBot="1">
      <c r="A187" s="194" t="s">
        <v>296</v>
      </c>
      <c r="B187" s="203" t="s">
        <v>297</v>
      </c>
      <c r="C187" s="123" t="s">
        <v>207</v>
      </c>
      <c r="D187" s="103" t="s">
        <v>298</v>
      </c>
      <c r="E187" s="1169">
        <v>15905</v>
      </c>
      <c r="F187" s="1173">
        <v>14473.93</v>
      </c>
      <c r="G187" s="507">
        <f t="shared" si="50"/>
        <v>0.9100238918579063</v>
      </c>
      <c r="H187" s="1169"/>
      <c r="I187" s="1169"/>
      <c r="J187" s="527"/>
      <c r="K187" s="370">
        <f t="shared" si="53"/>
        <v>15905</v>
      </c>
      <c r="L187" s="370">
        <f t="shared" si="53"/>
        <v>14473.93</v>
      </c>
      <c r="M187" s="513">
        <f t="shared" si="54"/>
        <v>0.9100238918579063</v>
      </c>
      <c r="N187" s="134"/>
      <c r="O187" s="134"/>
    </row>
    <row r="188" spans="1:15" s="117" customFormat="1" ht="15.75" hidden="1" thickBot="1">
      <c r="A188" s="194"/>
      <c r="B188" s="203"/>
      <c r="C188" s="123"/>
      <c r="D188" s="205" t="s">
        <v>451</v>
      </c>
      <c r="E188" s="1169"/>
      <c r="F188" s="1173"/>
      <c r="G188" s="526"/>
      <c r="H188" s="1174">
        <f>H189</f>
        <v>0</v>
      </c>
      <c r="I188" s="1174">
        <f>I189</f>
        <v>0</v>
      </c>
      <c r="J188" s="516" t="e">
        <f>I188/H188</f>
        <v>#DIV/0!</v>
      </c>
      <c r="K188" s="110">
        <f>E188+H188</f>
        <v>0</v>
      </c>
      <c r="L188" s="110">
        <f>F188+I188</f>
        <v>0</v>
      </c>
      <c r="M188" s="531" t="e">
        <f t="shared" si="54"/>
        <v>#DIV/0!</v>
      </c>
      <c r="N188" s="134"/>
      <c r="O188" s="134"/>
    </row>
    <row r="189" spans="1:15" s="117" customFormat="1" ht="47.25" hidden="1" thickBot="1">
      <c r="A189" s="463" t="s">
        <v>425</v>
      </c>
      <c r="B189" s="461" t="s">
        <v>426</v>
      </c>
      <c r="C189" s="462" t="s">
        <v>395</v>
      </c>
      <c r="D189" s="124" t="s">
        <v>427</v>
      </c>
      <c r="E189" s="1186"/>
      <c r="F189" s="1187"/>
      <c r="G189" s="540"/>
      <c r="H189" s="1186"/>
      <c r="I189" s="1186"/>
      <c r="J189" s="600" t="e">
        <f>I189/H189</f>
        <v>#DIV/0!</v>
      </c>
      <c r="K189" s="372">
        <f aca="true" t="shared" si="55" ref="K189:L191">E189+H189</f>
        <v>0</v>
      </c>
      <c r="L189" s="372">
        <f t="shared" si="55"/>
        <v>0</v>
      </c>
      <c r="M189" s="535" t="e">
        <f>L189/K189</f>
        <v>#DIV/0!</v>
      </c>
      <c r="N189" s="134"/>
      <c r="O189" s="134"/>
    </row>
    <row r="190" spans="1:15" s="117" customFormat="1" ht="15.75" hidden="1" thickBot="1">
      <c r="A190" s="116"/>
      <c r="B190" s="123"/>
      <c r="C190" s="123"/>
      <c r="D190" s="103" t="s">
        <v>247</v>
      </c>
      <c r="E190" s="1169"/>
      <c r="F190" s="1169"/>
      <c r="G190" s="507"/>
      <c r="H190" s="1169"/>
      <c r="I190" s="1169"/>
      <c r="J190" s="527" t="e">
        <f>I190/H190</f>
        <v>#DIV/0!</v>
      </c>
      <c r="K190" s="370">
        <f t="shared" si="55"/>
        <v>0</v>
      </c>
      <c r="L190" s="370">
        <f t="shared" si="55"/>
        <v>0</v>
      </c>
      <c r="M190" s="532" t="e">
        <f>L190/K190</f>
        <v>#DIV/0!</v>
      </c>
      <c r="N190" s="134"/>
      <c r="O190" s="134"/>
    </row>
    <row r="191" spans="1:15" s="117" customFormat="1" ht="15.75" hidden="1" thickBot="1">
      <c r="A191" s="567"/>
      <c r="B191" s="695"/>
      <c r="C191" s="568"/>
      <c r="D191" s="443" t="s">
        <v>248</v>
      </c>
      <c r="E191" s="1179"/>
      <c r="F191" s="1188"/>
      <c r="G191" s="636"/>
      <c r="H191" s="1179"/>
      <c r="I191" s="1179"/>
      <c r="J191" s="696" t="e">
        <f>I191/H191</f>
        <v>#DIV/0!</v>
      </c>
      <c r="K191" s="373">
        <f t="shared" si="55"/>
        <v>0</v>
      </c>
      <c r="L191" s="373">
        <f t="shared" si="55"/>
        <v>0</v>
      </c>
      <c r="M191" s="543" t="e">
        <f>L191/K191</f>
        <v>#DIV/0!</v>
      </c>
      <c r="N191" s="134"/>
      <c r="O191" s="134"/>
    </row>
    <row r="192" spans="1:15" s="127" customFormat="1" ht="53.25" customHeight="1" thickBot="1">
      <c r="A192" s="168" t="s">
        <v>97</v>
      </c>
      <c r="B192" s="181"/>
      <c r="C192" s="181"/>
      <c r="D192" s="323" t="s">
        <v>41</v>
      </c>
      <c r="E192" s="1180">
        <f>E193</f>
        <v>1601990</v>
      </c>
      <c r="F192" s="1181">
        <f>F193</f>
        <v>1594020.62</v>
      </c>
      <c r="G192" s="538">
        <f aca="true" t="shared" si="56" ref="G192:G206">F192/E192</f>
        <v>0.9950253247523394</v>
      </c>
      <c r="H192" s="1180"/>
      <c r="I192" s="1180"/>
      <c r="J192" s="541"/>
      <c r="K192" s="115">
        <f t="shared" si="53"/>
        <v>1601990</v>
      </c>
      <c r="L192" s="115">
        <f t="shared" si="53"/>
        <v>1594020.62</v>
      </c>
      <c r="M192" s="539">
        <f t="shared" si="54"/>
        <v>0.9950253247523394</v>
      </c>
      <c r="N192" s="134"/>
      <c r="O192" s="134"/>
    </row>
    <row r="193" spans="1:15" s="132" customFormat="1" ht="46.5">
      <c r="A193" s="660" t="s">
        <v>98</v>
      </c>
      <c r="B193" s="664"/>
      <c r="C193" s="664"/>
      <c r="D193" s="665" t="s">
        <v>41</v>
      </c>
      <c r="E193" s="1172">
        <f>E194+E203</f>
        <v>1601990</v>
      </c>
      <c r="F193" s="1189">
        <f>F194+F203</f>
        <v>1594020.62</v>
      </c>
      <c r="G193" s="656">
        <f t="shared" si="56"/>
        <v>0.9950253247523394</v>
      </c>
      <c r="H193" s="1172"/>
      <c r="I193" s="1172"/>
      <c r="J193" s="666"/>
      <c r="K193" s="655">
        <f t="shared" si="53"/>
        <v>1601990</v>
      </c>
      <c r="L193" s="655">
        <f t="shared" si="53"/>
        <v>1594020.62</v>
      </c>
      <c r="M193" s="658">
        <f t="shared" si="54"/>
        <v>0.9950253247523394</v>
      </c>
      <c r="N193" s="134"/>
      <c r="O193" s="134"/>
    </row>
    <row r="194" spans="1:15" s="135" customFormat="1" ht="62.25">
      <c r="A194" s="155" t="s">
        <v>99</v>
      </c>
      <c r="B194" s="156" t="s">
        <v>87</v>
      </c>
      <c r="C194" s="156" t="s">
        <v>192</v>
      </c>
      <c r="D194" s="111" t="s">
        <v>88</v>
      </c>
      <c r="E194" s="1166">
        <f>E195</f>
        <v>1565990</v>
      </c>
      <c r="F194" s="1167">
        <f>F195</f>
        <v>1558020.62</v>
      </c>
      <c r="G194" s="504">
        <f t="shared" si="56"/>
        <v>0.9949109636715433</v>
      </c>
      <c r="H194" s="1166"/>
      <c r="I194" s="1166"/>
      <c r="J194" s="519"/>
      <c r="K194" s="369">
        <f t="shared" si="53"/>
        <v>1565990</v>
      </c>
      <c r="L194" s="369">
        <f t="shared" si="53"/>
        <v>1558020.62</v>
      </c>
      <c r="M194" s="537">
        <f t="shared" si="54"/>
        <v>0.9949109636715433</v>
      </c>
      <c r="N194" s="134"/>
      <c r="O194" s="134"/>
    </row>
    <row r="195" spans="1:15" s="135" customFormat="1" ht="15.75">
      <c r="A195" s="149"/>
      <c r="B195" s="153"/>
      <c r="C195" s="153"/>
      <c r="D195" s="103" t="s">
        <v>244</v>
      </c>
      <c r="E195" s="1169">
        <v>1565990</v>
      </c>
      <c r="F195" s="1173">
        <v>1558020.62</v>
      </c>
      <c r="G195" s="507">
        <f t="shared" si="56"/>
        <v>0.9949109636715433</v>
      </c>
      <c r="H195" s="1169"/>
      <c r="I195" s="1174"/>
      <c r="J195" s="527"/>
      <c r="K195" s="370">
        <f t="shared" si="53"/>
        <v>1565990</v>
      </c>
      <c r="L195" s="370">
        <f t="shared" si="53"/>
        <v>1558020.62</v>
      </c>
      <c r="M195" s="513">
        <f t="shared" si="54"/>
        <v>0.9949109636715433</v>
      </c>
      <c r="N195" s="134"/>
      <c r="O195" s="134"/>
    </row>
    <row r="196" spans="1:15" s="135" customFormat="1" ht="21" customHeight="1">
      <c r="A196" s="149"/>
      <c r="B196" s="153"/>
      <c r="C196" s="153"/>
      <c r="D196" s="106" t="s">
        <v>245</v>
      </c>
      <c r="E196" s="1174">
        <v>1520678</v>
      </c>
      <c r="F196" s="1175">
        <v>1514380.62</v>
      </c>
      <c r="G196" s="509">
        <f t="shared" si="56"/>
        <v>0.9958588340200885</v>
      </c>
      <c r="H196" s="1174"/>
      <c r="I196" s="1174"/>
      <c r="J196" s="516"/>
      <c r="K196" s="110">
        <f t="shared" si="53"/>
        <v>1520678</v>
      </c>
      <c r="L196" s="110">
        <f t="shared" si="53"/>
        <v>1514380.62</v>
      </c>
      <c r="M196" s="531">
        <f t="shared" si="54"/>
        <v>0.9958588340200885</v>
      </c>
      <c r="N196" s="134"/>
      <c r="O196" s="134"/>
    </row>
    <row r="197" spans="1:15" s="77" customFormat="1" ht="18.75" customHeight="1" hidden="1">
      <c r="A197" s="104"/>
      <c r="B197" s="153"/>
      <c r="C197" s="153"/>
      <c r="D197" s="103" t="s">
        <v>247</v>
      </c>
      <c r="E197" s="1174"/>
      <c r="F197" s="1175"/>
      <c r="G197" s="509"/>
      <c r="H197" s="1174"/>
      <c r="I197" s="1174"/>
      <c r="J197" s="518" t="e">
        <f aca="true" t="shared" si="57" ref="J197:J202">I197/H197</f>
        <v>#DIV/0!</v>
      </c>
      <c r="K197" s="372">
        <f t="shared" si="53"/>
        <v>0</v>
      </c>
      <c r="L197" s="372">
        <f t="shared" si="53"/>
        <v>0</v>
      </c>
      <c r="M197" s="535" t="e">
        <f aca="true" t="shared" si="58" ref="M197:M202">L197/K197</f>
        <v>#DIV/0!</v>
      </c>
      <c r="N197" s="134"/>
      <c r="O197" s="134"/>
    </row>
    <row r="198" spans="1:15" s="77" customFormat="1" ht="15" hidden="1">
      <c r="A198" s="104"/>
      <c r="B198" s="153"/>
      <c r="C198" s="153"/>
      <c r="D198" s="106" t="s">
        <v>248</v>
      </c>
      <c r="E198" s="1174"/>
      <c r="F198" s="1175"/>
      <c r="G198" s="509"/>
      <c r="H198" s="1174"/>
      <c r="I198" s="1174"/>
      <c r="J198" s="518" t="e">
        <f t="shared" si="57"/>
        <v>#DIV/0!</v>
      </c>
      <c r="K198" s="110">
        <f t="shared" si="53"/>
        <v>0</v>
      </c>
      <c r="L198" s="110">
        <f t="shared" si="53"/>
        <v>0</v>
      </c>
      <c r="M198" s="533" t="e">
        <f t="shared" si="58"/>
        <v>#DIV/0!</v>
      </c>
      <c r="N198" s="134"/>
      <c r="O198" s="134"/>
    </row>
    <row r="199" spans="1:15" s="77" customFormat="1" ht="15" hidden="1">
      <c r="A199" s="104"/>
      <c r="B199" s="153"/>
      <c r="C199" s="153"/>
      <c r="D199" s="601" t="s">
        <v>451</v>
      </c>
      <c r="E199" s="1174"/>
      <c r="F199" s="1175"/>
      <c r="G199" s="509"/>
      <c r="H199" s="1174">
        <f>H200</f>
        <v>0</v>
      </c>
      <c r="I199" s="1174">
        <f>I200</f>
        <v>0</v>
      </c>
      <c r="J199" s="505" t="e">
        <f t="shared" si="57"/>
        <v>#DIV/0!</v>
      </c>
      <c r="K199" s="110">
        <f>E199+H199</f>
        <v>0</v>
      </c>
      <c r="L199" s="110">
        <f>F199+I199</f>
        <v>0</v>
      </c>
      <c r="M199" s="533" t="e">
        <f t="shared" si="58"/>
        <v>#DIV/0!</v>
      </c>
      <c r="N199" s="134"/>
      <c r="O199" s="134"/>
    </row>
    <row r="200" spans="1:15" s="77" customFormat="1" ht="108.75" hidden="1">
      <c r="A200" s="104" t="s">
        <v>440</v>
      </c>
      <c r="B200" s="153" t="s">
        <v>441</v>
      </c>
      <c r="C200" s="153" t="s">
        <v>395</v>
      </c>
      <c r="D200" s="106" t="s">
        <v>442</v>
      </c>
      <c r="E200" s="1174"/>
      <c r="F200" s="1175"/>
      <c r="G200" s="509"/>
      <c r="H200" s="1174">
        <f>H201</f>
        <v>0</v>
      </c>
      <c r="I200" s="1174">
        <f>I201</f>
        <v>0</v>
      </c>
      <c r="J200" s="518" t="e">
        <f t="shared" si="57"/>
        <v>#DIV/0!</v>
      </c>
      <c r="K200" s="110">
        <f aca="true" t="shared" si="59" ref="K200:L202">E200+H200</f>
        <v>0</v>
      </c>
      <c r="L200" s="110">
        <f t="shared" si="59"/>
        <v>0</v>
      </c>
      <c r="M200" s="533" t="e">
        <f t="shared" si="58"/>
        <v>#DIV/0!</v>
      </c>
      <c r="N200" s="134"/>
      <c r="O200" s="134"/>
    </row>
    <row r="201" spans="1:15" s="77" customFormat="1" ht="15" hidden="1">
      <c r="A201" s="104"/>
      <c r="B201" s="153"/>
      <c r="C201" s="153"/>
      <c r="D201" s="103" t="s">
        <v>247</v>
      </c>
      <c r="E201" s="1174"/>
      <c r="F201" s="1175"/>
      <c r="G201" s="509"/>
      <c r="H201" s="1169"/>
      <c r="I201" s="1169"/>
      <c r="J201" s="518" t="e">
        <f t="shared" si="57"/>
        <v>#DIV/0!</v>
      </c>
      <c r="K201" s="370">
        <f t="shared" si="59"/>
        <v>0</v>
      </c>
      <c r="L201" s="370">
        <f t="shared" si="59"/>
        <v>0</v>
      </c>
      <c r="M201" s="532" t="e">
        <f t="shared" si="58"/>
        <v>#DIV/0!</v>
      </c>
      <c r="N201" s="134"/>
      <c r="O201" s="134"/>
    </row>
    <row r="202" spans="1:15" s="77" customFormat="1" ht="15" hidden="1">
      <c r="A202" s="104"/>
      <c r="B202" s="153"/>
      <c r="C202" s="153"/>
      <c r="D202" s="106" t="s">
        <v>248</v>
      </c>
      <c r="E202" s="1174"/>
      <c r="F202" s="1175"/>
      <c r="G202" s="509"/>
      <c r="H202" s="1174"/>
      <c r="I202" s="1174"/>
      <c r="J202" s="518" t="e">
        <f t="shared" si="57"/>
        <v>#DIV/0!</v>
      </c>
      <c r="K202" s="110">
        <f t="shared" si="59"/>
        <v>0</v>
      </c>
      <c r="L202" s="110">
        <f t="shared" si="59"/>
        <v>0</v>
      </c>
      <c r="M202" s="533" t="e">
        <f t="shared" si="58"/>
        <v>#DIV/0!</v>
      </c>
      <c r="N202" s="134"/>
      <c r="O202" s="134"/>
    </row>
    <row r="203" spans="1:15" s="117" customFormat="1" ht="30.75">
      <c r="A203" s="149" t="s">
        <v>136</v>
      </c>
      <c r="B203" s="1" t="s">
        <v>224</v>
      </c>
      <c r="C203" s="1" t="s">
        <v>202</v>
      </c>
      <c r="D203" s="108" t="s">
        <v>215</v>
      </c>
      <c r="E203" s="1174">
        <f>E204</f>
        <v>36000</v>
      </c>
      <c r="F203" s="1175">
        <f>F204</f>
        <v>36000</v>
      </c>
      <c r="G203" s="525">
        <f t="shared" si="56"/>
        <v>1</v>
      </c>
      <c r="H203" s="1174"/>
      <c r="I203" s="1174"/>
      <c r="J203" s="110"/>
      <c r="K203" s="110">
        <f aca="true" t="shared" si="60" ref="K203:K216">E203+H203</f>
        <v>36000</v>
      </c>
      <c r="L203" s="110">
        <f aca="true" t="shared" si="61" ref="L203:L216">F203+I203</f>
        <v>36000</v>
      </c>
      <c r="M203" s="533">
        <f t="shared" si="54"/>
        <v>1</v>
      </c>
      <c r="N203" s="134"/>
      <c r="O203" s="134"/>
    </row>
    <row r="204" spans="1:15" s="117" customFormat="1" ht="15.75" thickBot="1">
      <c r="A204" s="154"/>
      <c r="B204" s="169"/>
      <c r="C204" s="169"/>
      <c r="D204" s="120" t="s">
        <v>244</v>
      </c>
      <c r="E204" s="1179">
        <v>36000</v>
      </c>
      <c r="F204" s="1188">
        <v>36000</v>
      </c>
      <c r="G204" s="542">
        <f t="shared" si="56"/>
        <v>1</v>
      </c>
      <c r="H204" s="1179"/>
      <c r="I204" s="1178"/>
      <c r="J204" s="373"/>
      <c r="K204" s="373">
        <f t="shared" si="60"/>
        <v>36000</v>
      </c>
      <c r="L204" s="373">
        <f t="shared" si="61"/>
        <v>36000</v>
      </c>
      <c r="M204" s="543">
        <f t="shared" si="54"/>
        <v>1</v>
      </c>
      <c r="N204" s="134"/>
      <c r="O204" s="134"/>
    </row>
    <row r="205" spans="1:15" s="138" customFormat="1" ht="66.75" customHeight="1" thickBot="1">
      <c r="A205" s="168" t="s">
        <v>10</v>
      </c>
      <c r="B205" s="366"/>
      <c r="C205" s="366"/>
      <c r="D205" s="363" t="s">
        <v>42</v>
      </c>
      <c r="E205" s="1180">
        <f>E206</f>
        <v>88521384</v>
      </c>
      <c r="F205" s="1180">
        <f>F206</f>
        <v>74173740.44</v>
      </c>
      <c r="G205" s="538">
        <f t="shared" si="56"/>
        <v>0.8379188969752213</v>
      </c>
      <c r="H205" s="1180">
        <f>H206</f>
        <v>1007977</v>
      </c>
      <c r="I205" s="1180">
        <f>I206</f>
        <v>1037143.1799999999</v>
      </c>
      <c r="J205" s="538">
        <f>I205/H205</f>
        <v>1.0289353626124405</v>
      </c>
      <c r="K205" s="115">
        <f t="shared" si="60"/>
        <v>89529361</v>
      </c>
      <c r="L205" s="115">
        <f t="shared" si="61"/>
        <v>75210883.62</v>
      </c>
      <c r="M205" s="539">
        <f aca="true" t="shared" si="62" ref="M205:M216">L205/K205</f>
        <v>0.8400694786596322</v>
      </c>
      <c r="N205" s="134"/>
      <c r="O205" s="134"/>
    </row>
    <row r="206" spans="1:15" s="117" customFormat="1" ht="62.25">
      <c r="A206" s="660" t="s">
        <v>11</v>
      </c>
      <c r="B206" s="662"/>
      <c r="C206" s="662"/>
      <c r="D206" s="663" t="s">
        <v>42</v>
      </c>
      <c r="E206" s="1172">
        <f>E207+E213+E218+E220+E222+E230+E236+E240+E246+E251+E259+E261+E265+E272+E277+E279+E281+E269</f>
        <v>88521384</v>
      </c>
      <c r="F206" s="1172">
        <f>F207+F213+F218+F220+F222+F230+F236+F240+F246+F251+F259+F261+F265+F272+F277+F279+F281+F269</f>
        <v>74173740.44</v>
      </c>
      <c r="G206" s="656">
        <f t="shared" si="56"/>
        <v>0.8379188969752213</v>
      </c>
      <c r="H206" s="1172">
        <f>H207+H213+H218+H220+H222+H230+H236+H240+H246+H251+H259+H261+H265+H272+H277+H279+H281</f>
        <v>1007977</v>
      </c>
      <c r="I206" s="1172">
        <f>I207+I213+I218+I220+I222+I230+I236+I240+I246+I251+I259+I261+I265+I272+I277+I279+I281</f>
        <v>1037143.1799999999</v>
      </c>
      <c r="J206" s="656">
        <f>I206/H206</f>
        <v>1.0289353626124405</v>
      </c>
      <c r="K206" s="655">
        <f t="shared" si="60"/>
        <v>89529361</v>
      </c>
      <c r="L206" s="655">
        <f>F206+I206</f>
        <v>75210883.62</v>
      </c>
      <c r="M206" s="658">
        <f t="shared" si="62"/>
        <v>0.8400694786596322</v>
      </c>
      <c r="N206" s="134"/>
      <c r="O206" s="134"/>
    </row>
    <row r="207" spans="1:15" s="117" customFormat="1" ht="47.25" customHeight="1">
      <c r="A207" s="155" t="s">
        <v>12</v>
      </c>
      <c r="B207" s="100" t="s">
        <v>87</v>
      </c>
      <c r="C207" s="100" t="s">
        <v>192</v>
      </c>
      <c r="D207" s="111" t="s">
        <v>13</v>
      </c>
      <c r="E207" s="1166">
        <f>E208</f>
        <v>2368719</v>
      </c>
      <c r="F207" s="1166">
        <f>F208</f>
        <v>2282585.1</v>
      </c>
      <c r="G207" s="504">
        <f>F207/E207</f>
        <v>0.9636369278078152</v>
      </c>
      <c r="H207" s="1166"/>
      <c r="I207" s="1166"/>
      <c r="J207" s="519"/>
      <c r="K207" s="369">
        <f t="shared" si="60"/>
        <v>2368719</v>
      </c>
      <c r="L207" s="369">
        <f t="shared" si="61"/>
        <v>2282585.1</v>
      </c>
      <c r="M207" s="537">
        <f t="shared" si="62"/>
        <v>0.9636369278078152</v>
      </c>
      <c r="N207" s="134"/>
      <c r="O207" s="134"/>
    </row>
    <row r="208" spans="1:15" s="117" customFormat="1" ht="15.75">
      <c r="A208" s="362"/>
      <c r="B208" s="361"/>
      <c r="C208" s="361"/>
      <c r="D208" s="103" t="s">
        <v>244</v>
      </c>
      <c r="E208" s="1169">
        <v>2368719</v>
      </c>
      <c r="F208" s="1169">
        <v>2282585.1</v>
      </c>
      <c r="G208" s="507">
        <f>F208/E208</f>
        <v>0.9636369278078152</v>
      </c>
      <c r="H208" s="1169"/>
      <c r="I208" s="1169"/>
      <c r="J208" s="370"/>
      <c r="K208" s="370">
        <f t="shared" si="60"/>
        <v>2368719</v>
      </c>
      <c r="L208" s="370">
        <f t="shared" si="61"/>
        <v>2282585.1</v>
      </c>
      <c r="M208" s="513">
        <f t="shared" si="62"/>
        <v>0.9636369278078152</v>
      </c>
      <c r="N208" s="464"/>
      <c r="O208" s="464"/>
    </row>
    <row r="209" spans="1:15" s="117" customFormat="1" ht="15">
      <c r="A209" s="149"/>
      <c r="B209" s="101"/>
      <c r="C209" s="101"/>
      <c r="D209" s="106" t="s">
        <v>245</v>
      </c>
      <c r="E209" s="1174">
        <v>2315693</v>
      </c>
      <c r="F209" s="1169">
        <v>2238478.1</v>
      </c>
      <c r="G209" s="509">
        <f>F209/E209</f>
        <v>0.9666558131842174</v>
      </c>
      <c r="H209" s="1174"/>
      <c r="I209" s="1174"/>
      <c r="J209" s="110"/>
      <c r="K209" s="110">
        <f t="shared" si="60"/>
        <v>2315693</v>
      </c>
      <c r="L209" s="110">
        <f t="shared" si="61"/>
        <v>2238478.1</v>
      </c>
      <c r="M209" s="531">
        <f t="shared" si="62"/>
        <v>0.9666558131842174</v>
      </c>
      <c r="N209" s="134"/>
      <c r="O209" s="134"/>
    </row>
    <row r="210" spans="1:15" s="77" customFormat="1" ht="18.75" customHeight="1" hidden="1">
      <c r="A210" s="104"/>
      <c r="B210" s="153"/>
      <c r="C210" s="153"/>
      <c r="D210" s="103" t="s">
        <v>247</v>
      </c>
      <c r="E210" s="1174"/>
      <c r="F210" s="1175"/>
      <c r="G210" s="509"/>
      <c r="H210" s="1174">
        <f>H211</f>
        <v>0</v>
      </c>
      <c r="I210" s="1174">
        <f>I211</f>
        <v>0</v>
      </c>
      <c r="J210" s="518" t="e">
        <f aca="true" t="shared" si="63" ref="J210:J215">I210/H210</f>
        <v>#DIV/0!</v>
      </c>
      <c r="K210" s="372">
        <f t="shared" si="60"/>
        <v>0</v>
      </c>
      <c r="L210" s="372">
        <f t="shared" si="61"/>
        <v>0</v>
      </c>
      <c r="M210" s="535" t="e">
        <f t="shared" si="62"/>
        <v>#DIV/0!</v>
      </c>
      <c r="N210" s="134"/>
      <c r="O210" s="134"/>
    </row>
    <row r="211" spans="1:15" s="77" customFormat="1" ht="15" hidden="1">
      <c r="A211" s="104"/>
      <c r="B211" s="153"/>
      <c r="C211" s="153"/>
      <c r="D211" s="106" t="s">
        <v>248</v>
      </c>
      <c r="E211" s="1174"/>
      <c r="F211" s="1175"/>
      <c r="G211" s="509"/>
      <c r="H211" s="1174"/>
      <c r="I211" s="1174"/>
      <c r="J211" s="525" t="e">
        <f t="shared" si="63"/>
        <v>#DIV/0!</v>
      </c>
      <c r="K211" s="110">
        <f t="shared" si="60"/>
        <v>0</v>
      </c>
      <c r="L211" s="110">
        <f t="shared" si="61"/>
        <v>0</v>
      </c>
      <c r="M211" s="533" t="e">
        <f t="shared" si="62"/>
        <v>#DIV/0!</v>
      </c>
      <c r="N211" s="134"/>
      <c r="O211" s="134"/>
    </row>
    <row r="212" spans="1:15" s="117" customFormat="1" ht="15.75">
      <c r="A212" s="362" t="s">
        <v>227</v>
      </c>
      <c r="B212" s="361" t="s">
        <v>226</v>
      </c>
      <c r="C212" s="361"/>
      <c r="D212" s="112" t="s">
        <v>225</v>
      </c>
      <c r="E212" s="1169">
        <f>E213</f>
        <v>13334013</v>
      </c>
      <c r="F212" s="1169">
        <f>F213</f>
        <v>11914330.66</v>
      </c>
      <c r="G212" s="507">
        <f>F212/E212</f>
        <v>0.8935292518463871</v>
      </c>
      <c r="H212" s="1169">
        <f>H213</f>
        <v>769014</v>
      </c>
      <c r="I212" s="1169">
        <f>I213</f>
        <v>769014</v>
      </c>
      <c r="J212" s="507">
        <f t="shared" si="63"/>
        <v>1</v>
      </c>
      <c r="K212" s="370">
        <f t="shared" si="60"/>
        <v>14103027</v>
      </c>
      <c r="L212" s="370">
        <f t="shared" si="61"/>
        <v>12683344.66</v>
      </c>
      <c r="M212" s="513">
        <f t="shared" si="62"/>
        <v>0.8993349200848868</v>
      </c>
      <c r="N212" s="464"/>
      <c r="O212" s="464"/>
    </row>
    <row r="213" spans="1:15" s="117" customFormat="1" ht="30.75">
      <c r="A213" s="149" t="s">
        <v>43</v>
      </c>
      <c r="B213" s="101" t="s">
        <v>44</v>
      </c>
      <c r="C213" s="101" t="s">
        <v>200</v>
      </c>
      <c r="D213" s="151" t="s">
        <v>338</v>
      </c>
      <c r="E213" s="1174">
        <f>E214</f>
        <v>13334013</v>
      </c>
      <c r="F213" s="1174">
        <f>F214</f>
        <v>11914330.66</v>
      </c>
      <c r="G213" s="509">
        <f>F213/E213</f>
        <v>0.8935292518463871</v>
      </c>
      <c r="H213" s="1174">
        <f>H214</f>
        <v>769014</v>
      </c>
      <c r="I213" s="1174">
        <f>I214</f>
        <v>769014</v>
      </c>
      <c r="J213" s="509">
        <f t="shared" si="63"/>
        <v>1</v>
      </c>
      <c r="K213" s="110">
        <f t="shared" si="60"/>
        <v>14103027</v>
      </c>
      <c r="L213" s="110">
        <f t="shared" si="61"/>
        <v>12683344.66</v>
      </c>
      <c r="M213" s="531">
        <f t="shared" si="62"/>
        <v>0.8993349200848868</v>
      </c>
      <c r="N213" s="134"/>
      <c r="O213" s="134"/>
    </row>
    <row r="214" spans="1:15" s="117" customFormat="1" ht="15.75">
      <c r="A214" s="362"/>
      <c r="B214" s="361"/>
      <c r="C214" s="361"/>
      <c r="D214" s="103" t="s">
        <v>244</v>
      </c>
      <c r="E214" s="1169">
        <v>13334013</v>
      </c>
      <c r="F214" s="1169">
        <v>11914330.66</v>
      </c>
      <c r="G214" s="507">
        <f>F214/E214</f>
        <v>0.8935292518463871</v>
      </c>
      <c r="H214" s="1169">
        <v>769014</v>
      </c>
      <c r="I214" s="1169">
        <v>769014</v>
      </c>
      <c r="J214" s="507">
        <f t="shared" si="63"/>
        <v>1</v>
      </c>
      <c r="K214" s="370">
        <f t="shared" si="60"/>
        <v>14103027</v>
      </c>
      <c r="L214" s="370">
        <f t="shared" si="61"/>
        <v>12683344.66</v>
      </c>
      <c r="M214" s="513">
        <f t="shared" si="62"/>
        <v>0.8993349200848868</v>
      </c>
      <c r="N214" s="464"/>
      <c r="O214" s="464"/>
    </row>
    <row r="215" spans="1:15" s="77" customFormat="1" ht="15">
      <c r="A215" s="155"/>
      <c r="B215" s="100"/>
      <c r="C215" s="100"/>
      <c r="D215" s="106" t="s">
        <v>245</v>
      </c>
      <c r="E215" s="1174">
        <v>12755483</v>
      </c>
      <c r="F215" s="1174">
        <v>11557115.68</v>
      </c>
      <c r="G215" s="509">
        <f>F215/E215</f>
        <v>0.906050808111304</v>
      </c>
      <c r="H215" s="1174">
        <v>769014</v>
      </c>
      <c r="I215" s="1174">
        <v>769014</v>
      </c>
      <c r="J215" s="509">
        <f t="shared" si="63"/>
        <v>1</v>
      </c>
      <c r="K215" s="110">
        <f t="shared" si="60"/>
        <v>13524497</v>
      </c>
      <c r="L215" s="110">
        <f t="shared" si="61"/>
        <v>12326129.68</v>
      </c>
      <c r="M215" s="531">
        <f t="shared" si="62"/>
        <v>0.9113928362733195</v>
      </c>
      <c r="N215" s="134"/>
      <c r="O215" s="134"/>
    </row>
    <row r="216" spans="1:15" s="117" customFormat="1" ht="30.75">
      <c r="A216" s="155"/>
      <c r="B216" s="100"/>
      <c r="C216" s="100"/>
      <c r="D216" s="106" t="s">
        <v>246</v>
      </c>
      <c r="E216" s="1174">
        <v>441577</v>
      </c>
      <c r="F216" s="1169">
        <v>238810</v>
      </c>
      <c r="G216" s="509">
        <f>F216/E216</f>
        <v>0.5408116817678457</v>
      </c>
      <c r="H216" s="1174"/>
      <c r="I216" s="1174"/>
      <c r="J216" s="509"/>
      <c r="K216" s="110">
        <f t="shared" si="60"/>
        <v>441577</v>
      </c>
      <c r="L216" s="110">
        <f t="shared" si="61"/>
        <v>238810</v>
      </c>
      <c r="M216" s="531">
        <f t="shared" si="62"/>
        <v>0.5408116817678457</v>
      </c>
      <c r="N216" s="134"/>
      <c r="O216" s="134"/>
    </row>
    <row r="217" spans="1:15" s="117" customFormat="1" ht="30" customHeight="1">
      <c r="A217" s="194"/>
      <c r="B217" s="178"/>
      <c r="C217" s="178"/>
      <c r="D217" s="103" t="s">
        <v>145</v>
      </c>
      <c r="E217" s="1169">
        <f>E218+E220+E222</f>
        <v>168000</v>
      </c>
      <c r="F217" s="1169">
        <f>F218+F220+F222</f>
        <v>168000</v>
      </c>
      <c r="G217" s="526">
        <f aca="true" t="shared" si="64" ref="G217:G227">F217/E217</f>
        <v>1</v>
      </c>
      <c r="H217" s="1174"/>
      <c r="I217" s="1174"/>
      <c r="J217" s="370"/>
      <c r="K217" s="370">
        <f aca="true" t="shared" si="65" ref="K217:K233">E217+H217</f>
        <v>168000</v>
      </c>
      <c r="L217" s="370">
        <f aca="true" t="shared" si="66" ref="L217:L233">F217+I217</f>
        <v>168000</v>
      </c>
      <c r="M217" s="532">
        <f aca="true" t="shared" si="67" ref="M217:M246">L217/K217</f>
        <v>1</v>
      </c>
      <c r="N217" s="134"/>
      <c r="O217" s="134"/>
    </row>
    <row r="218" spans="1:15" s="117" customFormat="1" ht="31.5" customHeight="1" hidden="1">
      <c r="A218" s="195" t="s">
        <v>351</v>
      </c>
      <c r="B218" s="122" t="s">
        <v>224</v>
      </c>
      <c r="C218" s="200" t="s">
        <v>202</v>
      </c>
      <c r="D218" s="106" t="s">
        <v>215</v>
      </c>
      <c r="E218" s="1177">
        <f>E219</f>
        <v>0</v>
      </c>
      <c r="F218" s="1167">
        <f>F219</f>
        <v>0</v>
      </c>
      <c r="G218" s="525" t="e">
        <f t="shared" si="64"/>
        <v>#DIV/0!</v>
      </c>
      <c r="H218" s="1174"/>
      <c r="I218" s="1174"/>
      <c r="J218" s="110"/>
      <c r="K218" s="110">
        <f t="shared" si="65"/>
        <v>0</v>
      </c>
      <c r="L218" s="110">
        <f t="shared" si="66"/>
        <v>0</v>
      </c>
      <c r="M218" s="533" t="e">
        <f t="shared" si="67"/>
        <v>#DIV/0!</v>
      </c>
      <c r="N218" s="134"/>
      <c r="O218" s="134"/>
    </row>
    <row r="219" spans="1:15" s="117" customFormat="1" ht="18.75" customHeight="1" hidden="1">
      <c r="A219" s="198"/>
      <c r="B219" s="178"/>
      <c r="C219" s="178"/>
      <c r="D219" s="103" t="s">
        <v>244</v>
      </c>
      <c r="E219" s="1169">
        <v>0</v>
      </c>
      <c r="F219" s="1173">
        <v>0</v>
      </c>
      <c r="G219" s="526" t="e">
        <f t="shared" si="64"/>
        <v>#DIV/0!</v>
      </c>
      <c r="H219" s="1174"/>
      <c r="I219" s="1174"/>
      <c r="J219" s="370"/>
      <c r="K219" s="370">
        <f t="shared" si="65"/>
        <v>0</v>
      </c>
      <c r="L219" s="370">
        <f t="shared" si="66"/>
        <v>0</v>
      </c>
      <c r="M219" s="532" t="e">
        <f t="shared" si="67"/>
        <v>#DIV/0!</v>
      </c>
      <c r="N219" s="134"/>
      <c r="O219" s="134"/>
    </row>
    <row r="220" spans="1:15" s="117" customFormat="1" ht="15" hidden="1">
      <c r="A220" s="199" t="s">
        <v>352</v>
      </c>
      <c r="B220" s="202" t="s">
        <v>278</v>
      </c>
      <c r="C220" s="201" t="s">
        <v>202</v>
      </c>
      <c r="D220" s="111" t="s">
        <v>288</v>
      </c>
      <c r="E220" s="1177">
        <f>E221</f>
        <v>0</v>
      </c>
      <c r="F220" s="1190">
        <f>F221</f>
        <v>0</v>
      </c>
      <c r="G220" s="525" t="e">
        <f t="shared" si="64"/>
        <v>#DIV/0!</v>
      </c>
      <c r="H220" s="1174"/>
      <c r="I220" s="1174"/>
      <c r="J220" s="110"/>
      <c r="K220" s="110">
        <f t="shared" si="65"/>
        <v>0</v>
      </c>
      <c r="L220" s="110">
        <f t="shared" si="66"/>
        <v>0</v>
      </c>
      <c r="M220" s="533" t="e">
        <f t="shared" si="67"/>
        <v>#DIV/0!</v>
      </c>
      <c r="N220" s="134"/>
      <c r="O220" s="134"/>
    </row>
    <row r="221" spans="1:15" s="117" customFormat="1" ht="15" hidden="1">
      <c r="A221" s="194"/>
      <c r="B221" s="178"/>
      <c r="C221" s="178"/>
      <c r="D221" s="103" t="s">
        <v>244</v>
      </c>
      <c r="E221" s="1177">
        <v>0</v>
      </c>
      <c r="F221" s="1176">
        <v>0</v>
      </c>
      <c r="G221" s="526" t="e">
        <f t="shared" si="64"/>
        <v>#DIV/0!</v>
      </c>
      <c r="H221" s="1174"/>
      <c r="I221" s="1174"/>
      <c r="J221" s="370"/>
      <c r="K221" s="370">
        <f t="shared" si="65"/>
        <v>0</v>
      </c>
      <c r="L221" s="370">
        <f t="shared" si="66"/>
        <v>0</v>
      </c>
      <c r="M221" s="532" t="e">
        <f t="shared" si="67"/>
        <v>#DIV/0!</v>
      </c>
      <c r="N221" s="134"/>
      <c r="O221" s="134"/>
    </row>
    <row r="222" spans="1:15" s="117" customFormat="1" ht="30.75">
      <c r="A222" s="149" t="s">
        <v>353</v>
      </c>
      <c r="B222" s="153" t="s">
        <v>124</v>
      </c>
      <c r="C222" s="153" t="s">
        <v>202</v>
      </c>
      <c r="D222" s="111" t="s">
        <v>234</v>
      </c>
      <c r="E222" s="1166">
        <f>E223</f>
        <v>168000</v>
      </c>
      <c r="F222" s="1167">
        <f>F223</f>
        <v>168000</v>
      </c>
      <c r="G222" s="519">
        <f t="shared" si="64"/>
        <v>1</v>
      </c>
      <c r="H222" s="1166"/>
      <c r="I222" s="1166"/>
      <c r="J222" s="369"/>
      <c r="K222" s="369">
        <f t="shared" si="65"/>
        <v>168000</v>
      </c>
      <c r="L222" s="369">
        <f t="shared" si="66"/>
        <v>168000</v>
      </c>
      <c r="M222" s="536">
        <f t="shared" si="67"/>
        <v>1</v>
      </c>
      <c r="N222" s="134"/>
      <c r="O222" s="134"/>
    </row>
    <row r="223" spans="1:15" s="117" customFormat="1" ht="15">
      <c r="A223" s="149"/>
      <c r="B223" s="153"/>
      <c r="C223" s="153"/>
      <c r="D223" s="103" t="s">
        <v>244</v>
      </c>
      <c r="E223" s="1169">
        <v>168000</v>
      </c>
      <c r="F223" s="1173">
        <v>168000</v>
      </c>
      <c r="G223" s="526">
        <f t="shared" si="64"/>
        <v>1</v>
      </c>
      <c r="H223" s="1169"/>
      <c r="I223" s="1174"/>
      <c r="J223" s="370"/>
      <c r="K223" s="370">
        <f t="shared" si="65"/>
        <v>168000</v>
      </c>
      <c r="L223" s="370">
        <f t="shared" si="66"/>
        <v>168000</v>
      </c>
      <c r="M223" s="532">
        <f t="shared" si="67"/>
        <v>1</v>
      </c>
      <c r="N223" s="134"/>
      <c r="O223" s="134"/>
    </row>
    <row r="224" spans="1:16" s="77" customFormat="1" ht="19.5" customHeight="1">
      <c r="A224" s="149" t="s">
        <v>230</v>
      </c>
      <c r="B224" s="153" t="s">
        <v>231</v>
      </c>
      <c r="C224" s="153"/>
      <c r="D224" s="106" t="s">
        <v>228</v>
      </c>
      <c r="E224" s="1174">
        <f>E230+E236+E240+E246+E251</f>
        <v>30492887</v>
      </c>
      <c r="F224" s="1697">
        <f>F230+F236+F240+F251+F246</f>
        <v>25716284.310000002</v>
      </c>
      <c r="G224" s="504">
        <f t="shared" si="64"/>
        <v>0.843353543729723</v>
      </c>
      <c r="H224" s="1174">
        <f>H225+H228</f>
        <v>238963</v>
      </c>
      <c r="I224" s="1174">
        <f>I225+I228</f>
        <v>268129.18</v>
      </c>
      <c r="J224" s="504">
        <f>I224/H224</f>
        <v>1.1220531211944944</v>
      </c>
      <c r="K224" s="369">
        <f t="shared" si="65"/>
        <v>30731850</v>
      </c>
      <c r="L224" s="369">
        <f t="shared" si="66"/>
        <v>25984413.490000002</v>
      </c>
      <c r="M224" s="537">
        <f t="shared" si="67"/>
        <v>0.8455206403129002</v>
      </c>
      <c r="N224" s="134"/>
      <c r="O224" s="134"/>
      <c r="P224" s="1698"/>
    </row>
    <row r="225" spans="1:15" s="117" customFormat="1" ht="15">
      <c r="A225" s="194"/>
      <c r="B225" s="178"/>
      <c r="C225" s="178"/>
      <c r="D225" s="103" t="s">
        <v>244</v>
      </c>
      <c r="E225" s="1169">
        <f>E231+E237+E241+E247+E252</f>
        <v>30492887</v>
      </c>
      <c r="F225" s="1169">
        <f>F231+F237+F241+F247+F252</f>
        <v>25716284.310000002</v>
      </c>
      <c r="G225" s="511">
        <f t="shared" si="64"/>
        <v>0.843353543729723</v>
      </c>
      <c r="H225" s="1169">
        <f>H231+H237+H241</f>
        <v>143963</v>
      </c>
      <c r="I225" s="1169">
        <f>I231+I237+I241</f>
        <v>145443.58</v>
      </c>
      <c r="J225" s="511">
        <f>I225/H225</f>
        <v>1.0102844480873556</v>
      </c>
      <c r="K225" s="372">
        <f t="shared" si="65"/>
        <v>30636850</v>
      </c>
      <c r="L225" s="372">
        <f t="shared" si="66"/>
        <v>25861727.89</v>
      </c>
      <c r="M225" s="512">
        <f t="shared" si="67"/>
        <v>0.8441379544568062</v>
      </c>
      <c r="N225" s="134"/>
      <c r="O225" s="134"/>
    </row>
    <row r="226" spans="1:15" s="117" customFormat="1" ht="18" customHeight="1">
      <c r="A226" s="194"/>
      <c r="B226" s="178"/>
      <c r="C226" s="178"/>
      <c r="D226" s="106" t="s">
        <v>245</v>
      </c>
      <c r="E226" s="1174">
        <f>E232+E238+E242+E248</f>
        <v>21625607</v>
      </c>
      <c r="F226" s="1174">
        <f>F232+F238+F242+F248</f>
        <v>20937796.16</v>
      </c>
      <c r="G226" s="504">
        <f t="shared" si="64"/>
        <v>0.9681946111385452</v>
      </c>
      <c r="H226" s="1174"/>
      <c r="I226" s="1174"/>
      <c r="J226" s="511"/>
      <c r="K226" s="369">
        <f t="shared" si="65"/>
        <v>21625607</v>
      </c>
      <c r="L226" s="369">
        <f t="shared" si="66"/>
        <v>20937796.16</v>
      </c>
      <c r="M226" s="537">
        <f t="shared" si="67"/>
        <v>0.9681946111385452</v>
      </c>
      <c r="N226" s="134"/>
      <c r="O226" s="134"/>
    </row>
    <row r="227" spans="1:15" s="117" customFormat="1" ht="30.75">
      <c r="A227" s="194"/>
      <c r="B227" s="178"/>
      <c r="C227" s="178"/>
      <c r="D227" s="106" t="s">
        <v>246</v>
      </c>
      <c r="E227" s="1174">
        <f>E233+E239+E243</f>
        <v>6367493</v>
      </c>
      <c r="F227" s="1174">
        <f>F233+F239+F243</f>
        <v>2530555.0100000002</v>
      </c>
      <c r="G227" s="509">
        <f t="shared" si="64"/>
        <v>0.3974177922142985</v>
      </c>
      <c r="H227" s="1174"/>
      <c r="I227" s="1174"/>
      <c r="J227" s="511"/>
      <c r="K227" s="110">
        <f t="shared" si="65"/>
        <v>6367493</v>
      </c>
      <c r="L227" s="110">
        <f t="shared" si="66"/>
        <v>2530555.0100000002</v>
      </c>
      <c r="M227" s="531">
        <f t="shared" si="67"/>
        <v>0.3974177922142985</v>
      </c>
      <c r="N227" s="134"/>
      <c r="O227" s="134"/>
    </row>
    <row r="228" spans="1:15" s="117" customFormat="1" ht="18" customHeight="1">
      <c r="A228" s="194"/>
      <c r="B228" s="178"/>
      <c r="C228" s="178"/>
      <c r="D228" s="103" t="s">
        <v>247</v>
      </c>
      <c r="E228" s="1169"/>
      <c r="F228" s="1173"/>
      <c r="G228" s="371"/>
      <c r="H228" s="1173">
        <f>H234+H244</f>
        <v>95000</v>
      </c>
      <c r="I228" s="1173">
        <f>I234+I244</f>
        <v>122685.6</v>
      </c>
      <c r="J228" s="511">
        <f aca="true" t="shared" si="68" ref="J228:J235">I228/H228</f>
        <v>1.2914273684210527</v>
      </c>
      <c r="K228" s="372">
        <f t="shared" si="65"/>
        <v>95000</v>
      </c>
      <c r="L228" s="372">
        <f t="shared" si="66"/>
        <v>122685.6</v>
      </c>
      <c r="M228" s="535"/>
      <c r="N228" s="134"/>
      <c r="O228" s="134"/>
    </row>
    <row r="229" spans="1:15" s="117" customFormat="1" ht="21" customHeight="1">
      <c r="A229" s="194"/>
      <c r="B229" s="178"/>
      <c r="C229" s="178"/>
      <c r="D229" s="106" t="s">
        <v>248</v>
      </c>
      <c r="E229" s="1169"/>
      <c r="F229" s="1173"/>
      <c r="G229" s="371"/>
      <c r="H229" s="1175">
        <f>H235+H245</f>
        <v>95000</v>
      </c>
      <c r="I229" s="1175">
        <f>I235+I245</f>
        <v>95000</v>
      </c>
      <c r="J229" s="511">
        <f t="shared" si="68"/>
        <v>1</v>
      </c>
      <c r="K229" s="110">
        <f t="shared" si="65"/>
        <v>95000</v>
      </c>
      <c r="L229" s="110">
        <f t="shared" si="66"/>
        <v>95000</v>
      </c>
      <c r="M229" s="533"/>
      <c r="N229" s="134"/>
      <c r="O229" s="134"/>
    </row>
    <row r="230" spans="1:15" s="77" customFormat="1" ht="15">
      <c r="A230" s="149" t="s">
        <v>48</v>
      </c>
      <c r="B230" s="153" t="s">
        <v>146</v>
      </c>
      <c r="C230" s="153" t="s">
        <v>147</v>
      </c>
      <c r="D230" s="106" t="s">
        <v>148</v>
      </c>
      <c r="E230" s="1174">
        <f>E231</f>
        <v>4471150</v>
      </c>
      <c r="F230" s="1175">
        <f>F231</f>
        <v>3987422.84</v>
      </c>
      <c r="G230" s="504">
        <f>F230/E230</f>
        <v>0.8918114668485736</v>
      </c>
      <c r="H230" s="1175">
        <f>H231+H235</f>
        <v>23000</v>
      </c>
      <c r="I230" s="1175">
        <f>I231+I234</f>
        <v>54685.6</v>
      </c>
      <c r="J230" s="511">
        <f t="shared" si="68"/>
        <v>2.3776347826086957</v>
      </c>
      <c r="K230" s="369">
        <f t="shared" si="65"/>
        <v>4494150</v>
      </c>
      <c r="L230" s="369">
        <f t="shared" si="66"/>
        <v>4042108.44</v>
      </c>
      <c r="M230" s="537">
        <f t="shared" si="67"/>
        <v>0.8994155602282968</v>
      </c>
      <c r="N230" s="134"/>
      <c r="O230" s="134"/>
    </row>
    <row r="231" spans="1:15" s="117" customFormat="1" ht="15">
      <c r="A231" s="194"/>
      <c r="B231" s="178"/>
      <c r="C231" s="178"/>
      <c r="D231" s="103" t="s">
        <v>244</v>
      </c>
      <c r="E231" s="1179">
        <v>4471150</v>
      </c>
      <c r="F231" s="1188">
        <v>3987422.84</v>
      </c>
      <c r="G231" s="511">
        <f>F231/E231</f>
        <v>0.8918114668485736</v>
      </c>
      <c r="H231" s="1188"/>
      <c r="I231" s="1179">
        <v>4000</v>
      </c>
      <c r="J231" s="511"/>
      <c r="K231" s="372">
        <f t="shared" si="65"/>
        <v>4471150</v>
      </c>
      <c r="L231" s="372">
        <f t="shared" si="66"/>
        <v>3991422.84</v>
      </c>
      <c r="M231" s="512">
        <f t="shared" si="67"/>
        <v>0.892706091274057</v>
      </c>
      <c r="N231" s="134"/>
      <c r="O231" s="134"/>
    </row>
    <row r="232" spans="1:15" s="77" customFormat="1" ht="18" customHeight="1">
      <c r="A232" s="149"/>
      <c r="B232" s="153"/>
      <c r="C232" s="153"/>
      <c r="D232" s="106" t="s">
        <v>245</v>
      </c>
      <c r="E232" s="1174">
        <v>3592273</v>
      </c>
      <c r="F232" s="1175">
        <v>3508511.39</v>
      </c>
      <c r="G232" s="509">
        <f>F232/E232</f>
        <v>0.9766828384145637</v>
      </c>
      <c r="H232" s="1175"/>
      <c r="I232" s="1174"/>
      <c r="J232" s="511"/>
      <c r="K232" s="110">
        <f t="shared" si="65"/>
        <v>3592273</v>
      </c>
      <c r="L232" s="110">
        <f t="shared" si="66"/>
        <v>3508511.39</v>
      </c>
      <c r="M232" s="531">
        <f t="shared" si="67"/>
        <v>0.9766828384145637</v>
      </c>
      <c r="N232" s="134"/>
      <c r="O232" s="134"/>
    </row>
    <row r="233" spans="1:15" s="77" customFormat="1" ht="30.75">
      <c r="A233" s="149"/>
      <c r="B233" s="153"/>
      <c r="C233" s="153"/>
      <c r="D233" s="106" t="s">
        <v>246</v>
      </c>
      <c r="E233" s="1166">
        <v>384903</v>
      </c>
      <c r="F233" s="1167">
        <v>149693.48</v>
      </c>
      <c r="G233" s="509">
        <f>F233/E233</f>
        <v>0.3889122194423011</v>
      </c>
      <c r="H233" s="1175"/>
      <c r="I233" s="1174"/>
      <c r="J233" s="511"/>
      <c r="K233" s="110">
        <f t="shared" si="65"/>
        <v>384903</v>
      </c>
      <c r="L233" s="110">
        <f t="shared" si="66"/>
        <v>149693.48</v>
      </c>
      <c r="M233" s="531">
        <f t="shared" si="67"/>
        <v>0.3889122194423011</v>
      </c>
      <c r="N233" s="134"/>
      <c r="O233" s="134"/>
    </row>
    <row r="234" spans="1:15" s="117" customFormat="1" ht="15.75">
      <c r="A234" s="194"/>
      <c r="B234" s="178"/>
      <c r="C234" s="178"/>
      <c r="D234" s="103" t="s">
        <v>247</v>
      </c>
      <c r="E234" s="1177"/>
      <c r="F234" s="1176"/>
      <c r="G234" s="511"/>
      <c r="H234" s="1176">
        <f>H235</f>
        <v>23000</v>
      </c>
      <c r="I234" s="1176">
        <v>50685.6</v>
      </c>
      <c r="J234" s="511">
        <f t="shared" si="68"/>
        <v>2.203721739130435</v>
      </c>
      <c r="K234" s="370"/>
      <c r="L234" s="370"/>
      <c r="M234" s="513"/>
      <c r="N234" s="464"/>
      <c r="O234" s="464"/>
    </row>
    <row r="235" spans="1:15" s="77" customFormat="1" ht="18.75" customHeight="1">
      <c r="A235" s="149"/>
      <c r="B235" s="153"/>
      <c r="C235" s="153"/>
      <c r="D235" s="106" t="s">
        <v>248</v>
      </c>
      <c r="E235" s="1166"/>
      <c r="F235" s="1167"/>
      <c r="G235" s="504"/>
      <c r="H235" s="1167">
        <v>23000</v>
      </c>
      <c r="I235" s="1696">
        <v>23000</v>
      </c>
      <c r="J235" s="504">
        <f t="shared" si="68"/>
        <v>1</v>
      </c>
      <c r="K235" s="110">
        <f aca="true" t="shared" si="69" ref="K235:K246">E235+H235</f>
        <v>23000</v>
      </c>
      <c r="L235" s="110">
        <f aca="true" t="shared" si="70" ref="L235:L246">F235+I235</f>
        <v>23000</v>
      </c>
      <c r="M235" s="533"/>
      <c r="N235" s="134"/>
      <c r="O235" s="134"/>
    </row>
    <row r="236" spans="1:15" s="77" customFormat="1" ht="27" customHeight="1">
      <c r="A236" s="149" t="s">
        <v>49</v>
      </c>
      <c r="B236" s="153" t="s">
        <v>149</v>
      </c>
      <c r="C236" s="153" t="s">
        <v>147</v>
      </c>
      <c r="D236" s="111" t="s">
        <v>150</v>
      </c>
      <c r="E236" s="1166">
        <f>E237</f>
        <v>1117719</v>
      </c>
      <c r="F236" s="1167">
        <f>F237</f>
        <v>1029730.73</v>
      </c>
      <c r="G236" s="504">
        <f aca="true" t="shared" si="71" ref="G236:G243">F236/E236</f>
        <v>0.9212787203223708</v>
      </c>
      <c r="H236" s="1167"/>
      <c r="I236" s="1167"/>
      <c r="J236" s="519"/>
      <c r="K236" s="369">
        <f t="shared" si="69"/>
        <v>1117719</v>
      </c>
      <c r="L236" s="369">
        <f t="shared" si="70"/>
        <v>1029730.73</v>
      </c>
      <c r="M236" s="537">
        <f t="shared" si="67"/>
        <v>0.9212787203223708</v>
      </c>
      <c r="N236" s="134"/>
      <c r="O236" s="134"/>
    </row>
    <row r="237" spans="1:15" s="117" customFormat="1" ht="15">
      <c r="A237" s="194"/>
      <c r="B237" s="178"/>
      <c r="C237" s="178"/>
      <c r="D237" s="124" t="s">
        <v>244</v>
      </c>
      <c r="E237" s="1186">
        <v>1117719</v>
      </c>
      <c r="F237" s="1187">
        <v>1029730.73</v>
      </c>
      <c r="G237" s="511">
        <f t="shared" si="71"/>
        <v>0.9212787203223708</v>
      </c>
      <c r="H237" s="1187"/>
      <c r="I237" s="1191"/>
      <c r="J237" s="509"/>
      <c r="K237" s="372">
        <f t="shared" si="69"/>
        <v>1117719</v>
      </c>
      <c r="L237" s="372">
        <f t="shared" si="70"/>
        <v>1029730.73</v>
      </c>
      <c r="M237" s="512">
        <f t="shared" si="67"/>
        <v>0.9212787203223708</v>
      </c>
      <c r="N237" s="134"/>
      <c r="O237" s="134"/>
    </row>
    <row r="238" spans="1:15" s="77" customFormat="1" ht="17.25" customHeight="1">
      <c r="A238" s="149"/>
      <c r="B238" s="153"/>
      <c r="C238" s="153"/>
      <c r="D238" s="106" t="s">
        <v>245</v>
      </c>
      <c r="E238" s="1174">
        <v>905084</v>
      </c>
      <c r="F238" s="1175">
        <v>903069.87</v>
      </c>
      <c r="G238" s="504">
        <f t="shared" si="71"/>
        <v>0.9977746485409089</v>
      </c>
      <c r="H238" s="1175"/>
      <c r="I238" s="1174"/>
      <c r="J238" s="509"/>
      <c r="K238" s="369">
        <f t="shared" si="69"/>
        <v>905084</v>
      </c>
      <c r="L238" s="369">
        <f t="shared" si="70"/>
        <v>903069.87</v>
      </c>
      <c r="M238" s="537">
        <f t="shared" si="67"/>
        <v>0.9977746485409089</v>
      </c>
      <c r="N238" s="134"/>
      <c r="O238" s="134"/>
    </row>
    <row r="239" spans="1:15" s="77" customFormat="1" ht="30.75">
      <c r="A239" s="149"/>
      <c r="B239" s="153"/>
      <c r="C239" s="153"/>
      <c r="D239" s="106" t="s">
        <v>246</v>
      </c>
      <c r="E239" s="1174">
        <v>128191</v>
      </c>
      <c r="F239" s="1174">
        <v>44419.01</v>
      </c>
      <c r="G239" s="509">
        <f t="shared" si="71"/>
        <v>0.346506463012224</v>
      </c>
      <c r="H239" s="1174"/>
      <c r="I239" s="1174"/>
      <c r="J239" s="509"/>
      <c r="K239" s="110">
        <f t="shared" si="69"/>
        <v>128191</v>
      </c>
      <c r="L239" s="110">
        <f t="shared" si="70"/>
        <v>44419.01</v>
      </c>
      <c r="M239" s="531">
        <f t="shared" si="67"/>
        <v>0.346506463012224</v>
      </c>
      <c r="N239" s="134"/>
      <c r="O239" s="134"/>
    </row>
    <row r="240" spans="1:15" s="77" customFormat="1" ht="51" customHeight="1">
      <c r="A240" s="149" t="s">
        <v>50</v>
      </c>
      <c r="B240" s="153" t="s">
        <v>219</v>
      </c>
      <c r="C240" s="153" t="s">
        <v>151</v>
      </c>
      <c r="D240" s="106" t="s">
        <v>7</v>
      </c>
      <c r="E240" s="1174">
        <f>E241</f>
        <v>23206483</v>
      </c>
      <c r="F240" s="1175">
        <f>F241</f>
        <v>19003238.66</v>
      </c>
      <c r="G240" s="509">
        <f t="shared" si="71"/>
        <v>0.8188762881475836</v>
      </c>
      <c r="H240" s="1174">
        <f>H241+H244</f>
        <v>215963</v>
      </c>
      <c r="I240" s="1174">
        <f>I241+I244</f>
        <v>213443.58</v>
      </c>
      <c r="J240" s="509">
        <f>I240/H240</f>
        <v>0.9883340201793825</v>
      </c>
      <c r="K240" s="110">
        <f t="shared" si="69"/>
        <v>23422446</v>
      </c>
      <c r="L240" s="110">
        <f t="shared" si="70"/>
        <v>19216682.24</v>
      </c>
      <c r="M240" s="531">
        <f t="shared" si="67"/>
        <v>0.8204387466620693</v>
      </c>
      <c r="N240" s="134"/>
      <c r="O240" s="103" t="s">
        <v>247</v>
      </c>
    </row>
    <row r="241" spans="1:15" s="117" customFormat="1" ht="15">
      <c r="A241" s="194"/>
      <c r="B241" s="178"/>
      <c r="C241" s="178"/>
      <c r="D241" s="103" t="s">
        <v>244</v>
      </c>
      <c r="E241" s="1169">
        <v>23206483</v>
      </c>
      <c r="F241" s="1173">
        <v>19003238.66</v>
      </c>
      <c r="G241" s="511">
        <f t="shared" si="71"/>
        <v>0.8188762881475836</v>
      </c>
      <c r="H241" s="1176">
        <v>143963</v>
      </c>
      <c r="I241" s="1177">
        <v>141443.58</v>
      </c>
      <c r="J241" s="507">
        <f>I241/H241</f>
        <v>0.9824995311295263</v>
      </c>
      <c r="K241" s="372">
        <f t="shared" si="69"/>
        <v>23350446</v>
      </c>
      <c r="L241" s="372">
        <f t="shared" si="70"/>
        <v>19144682.24</v>
      </c>
      <c r="M241" s="512">
        <f t="shared" si="67"/>
        <v>0.8198850779980819</v>
      </c>
      <c r="N241" s="134"/>
      <c r="O241" s="134"/>
    </row>
    <row r="242" spans="1:15" s="77" customFormat="1" ht="15">
      <c r="A242" s="149"/>
      <c r="B242" s="153"/>
      <c r="C242" s="153"/>
      <c r="D242" s="106" t="s">
        <v>245</v>
      </c>
      <c r="E242" s="1174">
        <v>15715073</v>
      </c>
      <c r="F242" s="1175">
        <v>15113937.42</v>
      </c>
      <c r="G242" s="504">
        <f t="shared" si="71"/>
        <v>0.9617478340698767</v>
      </c>
      <c r="H242" s="1167"/>
      <c r="I242" s="1166"/>
      <c r="J242" s="507"/>
      <c r="K242" s="369">
        <f t="shared" si="69"/>
        <v>15715073</v>
      </c>
      <c r="L242" s="369">
        <f t="shared" si="70"/>
        <v>15113937.42</v>
      </c>
      <c r="M242" s="537">
        <f t="shared" si="67"/>
        <v>0.9617478340698767</v>
      </c>
      <c r="N242" s="134"/>
      <c r="O242" s="134"/>
    </row>
    <row r="243" spans="1:15" s="77" customFormat="1" ht="30.75">
      <c r="A243" s="149"/>
      <c r="B243" s="153"/>
      <c r="C243" s="153"/>
      <c r="D243" s="106" t="s">
        <v>246</v>
      </c>
      <c r="E243" s="1174">
        <v>5854399</v>
      </c>
      <c r="F243" s="1175">
        <v>2336442.52</v>
      </c>
      <c r="G243" s="504">
        <f t="shared" si="71"/>
        <v>0.3990917803859969</v>
      </c>
      <c r="H243" s="1167"/>
      <c r="I243" s="1166"/>
      <c r="J243" s="507"/>
      <c r="K243" s="369">
        <f t="shared" si="69"/>
        <v>5854399</v>
      </c>
      <c r="L243" s="369">
        <f t="shared" si="70"/>
        <v>2336442.52</v>
      </c>
      <c r="M243" s="537">
        <f t="shared" si="67"/>
        <v>0.3990917803859969</v>
      </c>
      <c r="N243" s="134"/>
      <c r="O243" s="134"/>
    </row>
    <row r="244" spans="1:15" s="117" customFormat="1" ht="15.75">
      <c r="A244" s="194"/>
      <c r="B244" s="102"/>
      <c r="C244" s="102"/>
      <c r="D244" s="103" t="s">
        <v>247</v>
      </c>
      <c r="E244" s="1169"/>
      <c r="F244" s="1173"/>
      <c r="G244" s="511"/>
      <c r="H244" s="1176">
        <v>72000</v>
      </c>
      <c r="I244" s="1176">
        <v>72000</v>
      </c>
      <c r="J244" s="507">
        <f>I244/H244</f>
        <v>1</v>
      </c>
      <c r="K244" s="372">
        <f>E244+H244</f>
        <v>72000</v>
      </c>
      <c r="L244" s="372">
        <f>F244+I244</f>
        <v>72000</v>
      </c>
      <c r="M244" s="512">
        <f>L244/K244</f>
        <v>1</v>
      </c>
      <c r="N244" s="464"/>
      <c r="O244" s="464"/>
    </row>
    <row r="245" spans="1:15" s="77" customFormat="1" ht="15">
      <c r="A245" s="149"/>
      <c r="B245" s="101"/>
      <c r="C245" s="101"/>
      <c r="D245" s="106" t="s">
        <v>248</v>
      </c>
      <c r="E245" s="1174"/>
      <c r="F245" s="1175"/>
      <c r="G245" s="504"/>
      <c r="H245" s="1167">
        <v>72000</v>
      </c>
      <c r="I245" s="1167">
        <v>72000</v>
      </c>
      <c r="J245" s="509">
        <f>I245/H245</f>
        <v>1</v>
      </c>
      <c r="K245" s="369">
        <f>E245+H245</f>
        <v>72000</v>
      </c>
      <c r="L245" s="369">
        <f>F245+I245</f>
        <v>72000</v>
      </c>
      <c r="M245" s="537">
        <f>L245/K245</f>
        <v>1</v>
      </c>
      <c r="N245" s="134"/>
      <c r="O245" s="134"/>
    </row>
    <row r="246" spans="1:15" s="77" customFormat="1" ht="42.75" customHeight="1">
      <c r="A246" s="149" t="s">
        <v>45</v>
      </c>
      <c r="B246" s="101" t="s">
        <v>46</v>
      </c>
      <c r="C246" s="101" t="s">
        <v>203</v>
      </c>
      <c r="D246" s="111" t="s">
        <v>47</v>
      </c>
      <c r="E246" s="1174">
        <f>E247</f>
        <v>1503535</v>
      </c>
      <c r="F246" s="1174">
        <f>F247</f>
        <v>1501892.08</v>
      </c>
      <c r="G246" s="504">
        <f>F246/E246</f>
        <v>0.9989072951411175</v>
      </c>
      <c r="H246" s="1167"/>
      <c r="I246" s="1167"/>
      <c r="J246" s="525"/>
      <c r="K246" s="369">
        <f t="shared" si="69"/>
        <v>1503535</v>
      </c>
      <c r="L246" s="369">
        <f t="shared" si="70"/>
        <v>1501892.08</v>
      </c>
      <c r="M246" s="537">
        <f t="shared" si="67"/>
        <v>0.9989072951411175</v>
      </c>
      <c r="N246" s="134"/>
      <c r="O246" s="134"/>
    </row>
    <row r="247" spans="1:15" s="117" customFormat="1" ht="15">
      <c r="A247" s="194"/>
      <c r="B247" s="178"/>
      <c r="C247" s="178"/>
      <c r="D247" s="103" t="s">
        <v>244</v>
      </c>
      <c r="E247" s="1169">
        <v>1503535</v>
      </c>
      <c r="F247" s="1173">
        <v>1501892.08</v>
      </c>
      <c r="G247" s="511">
        <f>F247/E247</f>
        <v>0.9989072951411175</v>
      </c>
      <c r="H247" s="1176"/>
      <c r="I247" s="1177"/>
      <c r="J247" s="509"/>
      <c r="K247" s="372">
        <f aca="true" t="shared" si="72" ref="K247:L250">E247+H247</f>
        <v>1503535</v>
      </c>
      <c r="L247" s="372">
        <f t="shared" si="72"/>
        <v>1501892.08</v>
      </c>
      <c r="M247" s="512">
        <f>L247/K247</f>
        <v>0.9989072951411175</v>
      </c>
      <c r="N247" s="134"/>
      <c r="O247" s="134"/>
    </row>
    <row r="248" spans="1:15" s="77" customFormat="1" ht="15">
      <c r="A248" s="149"/>
      <c r="B248" s="153"/>
      <c r="C248" s="153"/>
      <c r="D248" s="106" t="s">
        <v>245</v>
      </c>
      <c r="E248" s="1174">
        <v>1413177</v>
      </c>
      <c r="F248" s="1175">
        <v>1412277.48</v>
      </c>
      <c r="G248" s="509">
        <f>F248/E248</f>
        <v>0.9993634767619343</v>
      </c>
      <c r="H248" s="1175"/>
      <c r="I248" s="1174"/>
      <c r="J248" s="110"/>
      <c r="K248" s="110">
        <f t="shared" si="72"/>
        <v>1413177</v>
      </c>
      <c r="L248" s="110">
        <f t="shared" si="72"/>
        <v>1412277.48</v>
      </c>
      <c r="M248" s="531">
        <f>L248/K248</f>
        <v>0.9993634767619343</v>
      </c>
      <c r="N248" s="134"/>
      <c r="O248" s="134"/>
    </row>
    <row r="249" spans="1:15" s="77" customFormat="1" ht="15" hidden="1">
      <c r="A249" s="149"/>
      <c r="B249" s="153"/>
      <c r="C249" s="153"/>
      <c r="D249" s="103" t="s">
        <v>247</v>
      </c>
      <c r="E249" s="1174"/>
      <c r="F249" s="1175"/>
      <c r="G249" s="504"/>
      <c r="H249" s="1176"/>
      <c r="I249" s="1177"/>
      <c r="J249" s="526" t="e">
        <f>I249/H249</f>
        <v>#DIV/0!</v>
      </c>
      <c r="K249" s="372">
        <f t="shared" si="72"/>
        <v>0</v>
      </c>
      <c r="L249" s="372">
        <f t="shared" si="72"/>
        <v>0</v>
      </c>
      <c r="M249" s="535" t="e">
        <f>L249/K249</f>
        <v>#DIV/0!</v>
      </c>
      <c r="N249" s="134"/>
      <c r="O249" s="134"/>
    </row>
    <row r="250" spans="1:15" s="77" customFormat="1" ht="15" hidden="1">
      <c r="A250" s="149"/>
      <c r="B250" s="153"/>
      <c r="C250" s="153"/>
      <c r="D250" s="106" t="s">
        <v>248</v>
      </c>
      <c r="E250" s="1174"/>
      <c r="F250" s="1175"/>
      <c r="G250" s="504"/>
      <c r="H250" s="1167"/>
      <c r="I250" s="1166"/>
      <c r="J250" s="525" t="e">
        <f>I250/H250</f>
        <v>#DIV/0!</v>
      </c>
      <c r="K250" s="372">
        <f t="shared" si="72"/>
        <v>0</v>
      </c>
      <c r="L250" s="372">
        <f t="shared" si="72"/>
        <v>0</v>
      </c>
      <c r="M250" s="535" t="e">
        <f>L250/K250</f>
        <v>#DIV/0!</v>
      </c>
      <c r="N250" s="134"/>
      <c r="O250" s="134"/>
    </row>
    <row r="251" spans="1:15" s="77" customFormat="1" ht="28.5" customHeight="1">
      <c r="A251" s="104" t="s">
        <v>51</v>
      </c>
      <c r="B251" s="153" t="s">
        <v>125</v>
      </c>
      <c r="C251" s="153" t="s">
        <v>203</v>
      </c>
      <c r="D251" s="111" t="s">
        <v>126</v>
      </c>
      <c r="E251" s="1174">
        <f>E252</f>
        <v>194000</v>
      </c>
      <c r="F251" s="1175">
        <f>F252</f>
        <v>194000</v>
      </c>
      <c r="G251" s="519">
        <f aca="true" t="shared" si="73" ref="G251:G256">F251/E251</f>
        <v>1</v>
      </c>
      <c r="H251" s="1167"/>
      <c r="I251" s="1166"/>
      <c r="J251" s="369"/>
      <c r="K251" s="369">
        <f aca="true" t="shared" si="74" ref="K251:K263">E251+H251</f>
        <v>194000</v>
      </c>
      <c r="L251" s="369">
        <f aca="true" t="shared" si="75" ref="L251:L263">F251+I251</f>
        <v>194000</v>
      </c>
      <c r="M251" s="536">
        <f aca="true" t="shared" si="76" ref="M251:M278">L251/K251</f>
        <v>1</v>
      </c>
      <c r="N251" s="134"/>
      <c r="O251" s="134"/>
    </row>
    <row r="252" spans="1:15" s="117" customFormat="1" ht="15">
      <c r="A252" s="116"/>
      <c r="B252" s="178"/>
      <c r="C252" s="178"/>
      <c r="D252" s="103" t="s">
        <v>244</v>
      </c>
      <c r="E252" s="1169">
        <v>194000</v>
      </c>
      <c r="F252" s="1173">
        <v>194000</v>
      </c>
      <c r="G252" s="518">
        <f t="shared" si="73"/>
        <v>1</v>
      </c>
      <c r="H252" s="1176"/>
      <c r="I252" s="1166"/>
      <c r="J252" s="372"/>
      <c r="K252" s="372">
        <f t="shared" si="74"/>
        <v>194000</v>
      </c>
      <c r="L252" s="372">
        <f t="shared" si="75"/>
        <v>194000</v>
      </c>
      <c r="M252" s="535">
        <f t="shared" si="76"/>
        <v>1</v>
      </c>
      <c r="N252" s="134"/>
      <c r="O252" s="134"/>
    </row>
    <row r="253" spans="1:15" s="77" customFormat="1" ht="15" customHeight="1">
      <c r="A253" s="149" t="s">
        <v>232</v>
      </c>
      <c r="B253" s="153" t="s">
        <v>233</v>
      </c>
      <c r="C253" s="153"/>
      <c r="D253" s="111" t="s">
        <v>229</v>
      </c>
      <c r="E253" s="1174">
        <f>E259+E261+E265+E272+E277+E269</f>
        <v>41707143</v>
      </c>
      <c r="F253" s="1174">
        <f>F259+F261+F265+F272+F277+F269</f>
        <v>33682790.370000005</v>
      </c>
      <c r="G253" s="504">
        <f t="shared" si="73"/>
        <v>0.8076024380284212</v>
      </c>
      <c r="H253" s="1174"/>
      <c r="I253" s="1174"/>
      <c r="J253" s="525"/>
      <c r="K253" s="369">
        <f t="shared" si="74"/>
        <v>41707143</v>
      </c>
      <c r="L253" s="369">
        <f t="shared" si="75"/>
        <v>33682790.370000005</v>
      </c>
      <c r="M253" s="537">
        <f t="shared" si="76"/>
        <v>0.8076024380284212</v>
      </c>
      <c r="N253" s="134"/>
      <c r="O253" s="134"/>
    </row>
    <row r="254" spans="1:15" s="117" customFormat="1" ht="15" customHeight="1">
      <c r="A254" s="194"/>
      <c r="B254" s="178"/>
      <c r="C254" s="178"/>
      <c r="D254" s="103" t="s">
        <v>244</v>
      </c>
      <c r="E254" s="1177">
        <f>E260+E262+E265+E273+E278+E270</f>
        <v>41707143</v>
      </c>
      <c r="F254" s="1177">
        <f>F260+F262+F265+F273+F278+F270</f>
        <v>33682790.370000005</v>
      </c>
      <c r="G254" s="511">
        <f t="shared" si="73"/>
        <v>0.8076024380284212</v>
      </c>
      <c r="H254" s="1177"/>
      <c r="I254" s="1177"/>
      <c r="J254" s="526"/>
      <c r="K254" s="372">
        <f t="shared" si="74"/>
        <v>41707143</v>
      </c>
      <c r="L254" s="372">
        <f t="shared" si="75"/>
        <v>33682790.370000005</v>
      </c>
      <c r="M254" s="512">
        <f t="shared" si="76"/>
        <v>0.8076024380284212</v>
      </c>
      <c r="N254" s="134"/>
      <c r="O254" s="134"/>
    </row>
    <row r="255" spans="1:15" s="77" customFormat="1" ht="21" customHeight="1">
      <c r="A255" s="149"/>
      <c r="B255" s="153"/>
      <c r="C255" s="153"/>
      <c r="D255" s="106" t="s">
        <v>245</v>
      </c>
      <c r="E255" s="1166">
        <f>E263+E274+E271</f>
        <v>7884508</v>
      </c>
      <c r="F255" s="1166">
        <f>F263+F274</f>
        <v>6877902.58</v>
      </c>
      <c r="G255" s="504">
        <f t="shared" si="73"/>
        <v>0.872331232335613</v>
      </c>
      <c r="H255" s="1166"/>
      <c r="I255" s="1166"/>
      <c r="J255" s="369"/>
      <c r="K255" s="369">
        <f t="shared" si="74"/>
        <v>7884508</v>
      </c>
      <c r="L255" s="369">
        <f t="shared" si="75"/>
        <v>6877902.58</v>
      </c>
      <c r="M255" s="537">
        <f t="shared" si="76"/>
        <v>0.872331232335613</v>
      </c>
      <c r="N255" s="134"/>
      <c r="O255" s="134"/>
    </row>
    <row r="256" spans="1:15" s="77" customFormat="1" ht="30.75">
      <c r="A256" s="149"/>
      <c r="B256" s="153"/>
      <c r="C256" s="153"/>
      <c r="D256" s="106" t="s">
        <v>246</v>
      </c>
      <c r="E256" s="1166">
        <f>E264+E275</f>
        <v>881494</v>
      </c>
      <c r="F256" s="1166">
        <f>F264+F275</f>
        <v>329597.88</v>
      </c>
      <c r="G256" s="504">
        <f t="shared" si="73"/>
        <v>0.37390825121895327</v>
      </c>
      <c r="H256" s="1166"/>
      <c r="I256" s="1166"/>
      <c r="J256" s="369"/>
      <c r="K256" s="369">
        <f t="shared" si="74"/>
        <v>881494</v>
      </c>
      <c r="L256" s="369">
        <f t="shared" si="75"/>
        <v>329597.88</v>
      </c>
      <c r="M256" s="537">
        <f t="shared" si="76"/>
        <v>0.37390825121895327</v>
      </c>
      <c r="N256" s="134"/>
      <c r="O256" s="134"/>
    </row>
    <row r="257" spans="1:15" s="117" customFormat="1" ht="15.75" customHeight="1" hidden="1">
      <c r="A257" s="194"/>
      <c r="B257" s="178"/>
      <c r="C257" s="178"/>
      <c r="D257" s="103" t="s">
        <v>247</v>
      </c>
      <c r="E257" s="1177"/>
      <c r="F257" s="1176"/>
      <c r="G257" s="372"/>
      <c r="H257" s="1177"/>
      <c r="I257" s="1177"/>
      <c r="J257" s="526"/>
      <c r="K257" s="372">
        <f t="shared" si="74"/>
        <v>0</v>
      </c>
      <c r="L257" s="372">
        <f t="shared" si="75"/>
        <v>0</v>
      </c>
      <c r="M257" s="535" t="e">
        <f t="shared" si="76"/>
        <v>#DIV/0!</v>
      </c>
      <c r="N257" s="134"/>
      <c r="O257" s="134"/>
    </row>
    <row r="258" spans="1:15" s="117" customFormat="1" ht="18" customHeight="1" hidden="1">
      <c r="A258" s="194"/>
      <c r="B258" s="178"/>
      <c r="C258" s="178"/>
      <c r="D258" s="106" t="s">
        <v>248</v>
      </c>
      <c r="E258" s="1169"/>
      <c r="F258" s="1173"/>
      <c r="G258" s="370"/>
      <c r="H258" s="1174">
        <f>H268</f>
        <v>0</v>
      </c>
      <c r="I258" s="1174"/>
      <c r="J258" s="525"/>
      <c r="K258" s="110">
        <f t="shared" si="74"/>
        <v>0</v>
      </c>
      <c r="L258" s="370">
        <f t="shared" si="75"/>
        <v>0</v>
      </c>
      <c r="M258" s="533" t="e">
        <f t="shared" si="76"/>
        <v>#DIV/0!</v>
      </c>
      <c r="N258" s="134"/>
      <c r="O258" s="134"/>
    </row>
    <row r="259" spans="1:15" s="77" customFormat="1" ht="46.5">
      <c r="A259" s="149" t="s">
        <v>52</v>
      </c>
      <c r="B259" s="153" t="s">
        <v>220</v>
      </c>
      <c r="C259" s="153" t="s">
        <v>204</v>
      </c>
      <c r="D259" s="111" t="s">
        <v>216</v>
      </c>
      <c r="E259" s="1166">
        <f>E260</f>
        <v>21000</v>
      </c>
      <c r="F259" s="1167">
        <f>F260</f>
        <v>21000</v>
      </c>
      <c r="G259" s="504">
        <f aca="true" t="shared" si="77" ref="G259:G271">F259/E259</f>
        <v>1</v>
      </c>
      <c r="H259" s="1166"/>
      <c r="I259" s="1166"/>
      <c r="J259" s="369"/>
      <c r="K259" s="369">
        <f t="shared" si="74"/>
        <v>21000</v>
      </c>
      <c r="L259" s="369">
        <f t="shared" si="75"/>
        <v>21000</v>
      </c>
      <c r="M259" s="537">
        <f t="shared" si="76"/>
        <v>1</v>
      </c>
      <c r="N259" s="134"/>
      <c r="O259" s="134"/>
    </row>
    <row r="260" spans="1:15" s="117" customFormat="1" ht="15">
      <c r="A260" s="194"/>
      <c r="B260" s="178"/>
      <c r="C260" s="178"/>
      <c r="D260" s="103" t="s">
        <v>244</v>
      </c>
      <c r="E260" s="1169">
        <v>21000</v>
      </c>
      <c r="F260" s="1173">
        <v>21000</v>
      </c>
      <c r="G260" s="507">
        <f t="shared" si="77"/>
        <v>1</v>
      </c>
      <c r="H260" s="1169"/>
      <c r="I260" s="1174"/>
      <c r="J260" s="370"/>
      <c r="K260" s="370">
        <f t="shared" si="74"/>
        <v>21000</v>
      </c>
      <c r="L260" s="370">
        <f t="shared" si="75"/>
        <v>21000</v>
      </c>
      <c r="M260" s="513">
        <f t="shared" si="76"/>
        <v>1</v>
      </c>
      <c r="N260" s="134"/>
      <c r="O260" s="134"/>
    </row>
    <row r="261" spans="1:15" s="117" customFormat="1" ht="46.5">
      <c r="A261" s="199" t="s">
        <v>53</v>
      </c>
      <c r="B261" s="153" t="s">
        <v>325</v>
      </c>
      <c r="C261" s="100" t="s">
        <v>204</v>
      </c>
      <c r="D261" s="111" t="s">
        <v>326</v>
      </c>
      <c r="E261" s="1166">
        <f>E262</f>
        <v>6421331</v>
      </c>
      <c r="F261" s="1167">
        <f>F262</f>
        <v>5020681.87</v>
      </c>
      <c r="G261" s="509">
        <f t="shared" si="77"/>
        <v>0.7818755753285417</v>
      </c>
      <c r="H261" s="1174"/>
      <c r="I261" s="1174"/>
      <c r="J261" s="525"/>
      <c r="K261" s="110">
        <f t="shared" si="74"/>
        <v>6421331</v>
      </c>
      <c r="L261" s="110">
        <f t="shared" si="75"/>
        <v>5020681.87</v>
      </c>
      <c r="M261" s="531">
        <f t="shared" si="76"/>
        <v>0.7818755753285417</v>
      </c>
      <c r="N261" s="134"/>
      <c r="O261" s="134"/>
    </row>
    <row r="262" spans="1:15" s="117" customFormat="1" ht="15">
      <c r="A262" s="194"/>
      <c r="B262" s="178"/>
      <c r="C262" s="178"/>
      <c r="D262" s="103" t="s">
        <v>244</v>
      </c>
      <c r="E262" s="1169">
        <v>6421331</v>
      </c>
      <c r="F262" s="1173">
        <v>5020681.87</v>
      </c>
      <c r="G262" s="507">
        <f t="shared" si="77"/>
        <v>0.7818755753285417</v>
      </c>
      <c r="H262" s="1169"/>
      <c r="I262" s="1169"/>
      <c r="J262" s="526"/>
      <c r="K262" s="370">
        <f t="shared" si="74"/>
        <v>6421331</v>
      </c>
      <c r="L262" s="370">
        <f t="shared" si="75"/>
        <v>5020681.87</v>
      </c>
      <c r="M262" s="513">
        <f t="shared" si="76"/>
        <v>0.7818755753285417</v>
      </c>
      <c r="N262" s="134"/>
      <c r="O262" s="134"/>
    </row>
    <row r="263" spans="1:15" s="117" customFormat="1" ht="15">
      <c r="A263" s="194"/>
      <c r="B263" s="178"/>
      <c r="C263" s="178"/>
      <c r="D263" s="106" t="s">
        <v>245</v>
      </c>
      <c r="E263" s="1166">
        <v>4721298</v>
      </c>
      <c r="F263" s="1167">
        <v>3959525.23</v>
      </c>
      <c r="G263" s="509">
        <f t="shared" si="77"/>
        <v>0.8386518347285005</v>
      </c>
      <c r="H263" s="1174"/>
      <c r="I263" s="1174"/>
      <c r="J263" s="110"/>
      <c r="K263" s="110">
        <f t="shared" si="74"/>
        <v>4721298</v>
      </c>
      <c r="L263" s="110">
        <f t="shared" si="75"/>
        <v>3959525.23</v>
      </c>
      <c r="M263" s="531">
        <f t="shared" si="76"/>
        <v>0.8386518347285005</v>
      </c>
      <c r="N263" s="134"/>
      <c r="O263" s="134"/>
    </row>
    <row r="264" spans="1:15" s="117" customFormat="1" ht="30.75">
      <c r="A264" s="194"/>
      <c r="B264" s="178"/>
      <c r="C264" s="178"/>
      <c r="D264" s="106" t="s">
        <v>246</v>
      </c>
      <c r="E264" s="1166">
        <v>668835</v>
      </c>
      <c r="F264" s="1174">
        <v>223300.77</v>
      </c>
      <c r="G264" s="509">
        <f t="shared" si="77"/>
        <v>0.3338652582475498</v>
      </c>
      <c r="H264" s="1174"/>
      <c r="I264" s="1174"/>
      <c r="J264" s="110"/>
      <c r="K264" s="110">
        <f aca="true" t="shared" si="78" ref="K264:L266">E264+H264</f>
        <v>668835</v>
      </c>
      <c r="L264" s="110">
        <f t="shared" si="78"/>
        <v>223300.77</v>
      </c>
      <c r="M264" s="531">
        <f aca="true" t="shared" si="79" ref="M264:M271">L264/K264</f>
        <v>0.3338652582475498</v>
      </c>
      <c r="N264" s="134"/>
      <c r="O264" s="134"/>
    </row>
    <row r="265" spans="1:15" s="117" customFormat="1" ht="30.75">
      <c r="A265" s="676" t="s">
        <v>488</v>
      </c>
      <c r="B265" s="677" t="s">
        <v>489</v>
      </c>
      <c r="C265" s="677" t="s">
        <v>204</v>
      </c>
      <c r="D265" s="633" t="s">
        <v>490</v>
      </c>
      <c r="E265" s="1166">
        <f>E266</f>
        <v>30174808</v>
      </c>
      <c r="F265" s="1167">
        <f>F266</f>
        <v>24169898.1</v>
      </c>
      <c r="G265" s="509">
        <f t="shared" si="77"/>
        <v>0.8009959201728807</v>
      </c>
      <c r="H265" s="1174"/>
      <c r="I265" s="1174"/>
      <c r="J265" s="525"/>
      <c r="K265" s="110">
        <f t="shared" si="78"/>
        <v>30174808</v>
      </c>
      <c r="L265" s="110">
        <f t="shared" si="78"/>
        <v>24169898.1</v>
      </c>
      <c r="M265" s="531">
        <f t="shared" si="79"/>
        <v>0.8009959201728807</v>
      </c>
      <c r="N265" s="134"/>
      <c r="O265" s="134"/>
    </row>
    <row r="266" spans="1:15" s="117" customFormat="1" ht="15">
      <c r="A266" s="194"/>
      <c r="B266" s="178"/>
      <c r="C266" s="178"/>
      <c r="D266" s="103" t="s">
        <v>244</v>
      </c>
      <c r="E266" s="1169">
        <v>30174808</v>
      </c>
      <c r="F266" s="1173">
        <v>24169898.1</v>
      </c>
      <c r="G266" s="526">
        <f t="shared" si="77"/>
        <v>0.8009959201728807</v>
      </c>
      <c r="H266" s="1169"/>
      <c r="I266" s="1169"/>
      <c r="J266" s="526"/>
      <c r="K266" s="370">
        <f t="shared" si="78"/>
        <v>30174808</v>
      </c>
      <c r="L266" s="370">
        <f t="shared" si="78"/>
        <v>24169898.1</v>
      </c>
      <c r="M266" s="513">
        <f t="shared" si="79"/>
        <v>0.8009959201728807</v>
      </c>
      <c r="N266" s="134"/>
      <c r="O266" s="134"/>
    </row>
    <row r="267" spans="1:15" s="117" customFormat="1" ht="15" hidden="1">
      <c r="A267" s="194"/>
      <c r="B267" s="178"/>
      <c r="C267" s="178"/>
      <c r="D267" s="103" t="s">
        <v>247</v>
      </c>
      <c r="E267" s="1169"/>
      <c r="F267" s="1173"/>
      <c r="G267" s="526" t="e">
        <f t="shared" si="77"/>
        <v>#DIV/0!</v>
      </c>
      <c r="H267" s="1169"/>
      <c r="I267" s="1169"/>
      <c r="J267" s="526"/>
      <c r="K267" s="370">
        <f aca="true" t="shared" si="80" ref="K267:L271">E267+H267</f>
        <v>0</v>
      </c>
      <c r="L267" s="370">
        <f t="shared" si="80"/>
        <v>0</v>
      </c>
      <c r="M267" s="513" t="e">
        <f t="shared" si="79"/>
        <v>#DIV/0!</v>
      </c>
      <c r="N267" s="134"/>
      <c r="O267" s="134"/>
    </row>
    <row r="268" spans="1:15" s="77" customFormat="1" ht="15" hidden="1">
      <c r="A268" s="149"/>
      <c r="B268" s="153"/>
      <c r="C268" s="153"/>
      <c r="D268" s="106" t="s">
        <v>248</v>
      </c>
      <c r="E268" s="1174"/>
      <c r="F268" s="1173"/>
      <c r="G268" s="526" t="e">
        <f t="shared" si="77"/>
        <v>#DIV/0!</v>
      </c>
      <c r="H268" s="1174"/>
      <c r="I268" s="1174"/>
      <c r="J268" s="525"/>
      <c r="K268" s="370">
        <f t="shared" si="80"/>
        <v>0</v>
      </c>
      <c r="L268" s="370">
        <f t="shared" si="80"/>
        <v>0</v>
      </c>
      <c r="M268" s="513" t="e">
        <f t="shared" si="79"/>
        <v>#DIV/0!</v>
      </c>
      <c r="N268" s="134"/>
      <c r="O268" s="134"/>
    </row>
    <row r="269" spans="1:15" s="77" customFormat="1" ht="46.5">
      <c r="A269" s="104" t="s">
        <v>635</v>
      </c>
      <c r="B269" s="153" t="s">
        <v>636</v>
      </c>
      <c r="C269" s="153" t="s">
        <v>204</v>
      </c>
      <c r="D269" s="106" t="s">
        <v>634</v>
      </c>
      <c r="E269" s="1174">
        <f>E270</f>
        <v>88279</v>
      </c>
      <c r="F269" s="1174">
        <f>F270</f>
        <v>58848.36</v>
      </c>
      <c r="G269" s="516">
        <f t="shared" si="77"/>
        <v>0.6666178819424778</v>
      </c>
      <c r="H269" s="1174"/>
      <c r="I269" s="1174"/>
      <c r="J269" s="525"/>
      <c r="K269" s="110">
        <f t="shared" si="80"/>
        <v>88279</v>
      </c>
      <c r="L269" s="110">
        <f t="shared" si="80"/>
        <v>58848.36</v>
      </c>
      <c r="M269" s="533">
        <f t="shared" si="79"/>
        <v>0.6666178819424778</v>
      </c>
      <c r="N269" s="134"/>
      <c r="O269" s="134"/>
    </row>
    <row r="270" spans="1:15" s="117" customFormat="1" ht="15.75">
      <c r="A270" s="116"/>
      <c r="B270" s="178"/>
      <c r="C270" s="178"/>
      <c r="D270" s="103" t="s">
        <v>244</v>
      </c>
      <c r="E270" s="1169">
        <v>88279</v>
      </c>
      <c r="F270" s="1173">
        <v>58848.36</v>
      </c>
      <c r="G270" s="527">
        <f t="shared" si="77"/>
        <v>0.6666178819424778</v>
      </c>
      <c r="H270" s="1169"/>
      <c r="I270" s="1169"/>
      <c r="J270" s="526"/>
      <c r="K270" s="370">
        <f t="shared" si="80"/>
        <v>88279</v>
      </c>
      <c r="L270" s="370">
        <f t="shared" si="80"/>
        <v>58848.36</v>
      </c>
      <c r="M270" s="532">
        <f t="shared" si="79"/>
        <v>0.6666178819424778</v>
      </c>
      <c r="N270" s="464"/>
      <c r="O270" s="464"/>
    </row>
    <row r="271" spans="1:15" s="77" customFormat="1" ht="15">
      <c r="A271" s="104"/>
      <c r="B271" s="153"/>
      <c r="C271" s="153"/>
      <c r="D271" s="106" t="s">
        <v>245</v>
      </c>
      <c r="E271" s="1174">
        <v>88279</v>
      </c>
      <c r="F271" s="1175">
        <v>58848.36</v>
      </c>
      <c r="G271" s="516">
        <f t="shared" si="77"/>
        <v>0.6666178819424778</v>
      </c>
      <c r="H271" s="1174"/>
      <c r="I271" s="1174"/>
      <c r="J271" s="525"/>
      <c r="K271" s="110">
        <f t="shared" si="80"/>
        <v>88279</v>
      </c>
      <c r="L271" s="110">
        <f t="shared" si="80"/>
        <v>58848.36</v>
      </c>
      <c r="M271" s="533">
        <f t="shared" si="79"/>
        <v>0.6666178819424778</v>
      </c>
      <c r="N271" s="134"/>
      <c r="O271" s="134"/>
    </row>
    <row r="272" spans="1:15" s="77" customFormat="1" ht="66" customHeight="1">
      <c r="A272" s="149" t="s">
        <v>54</v>
      </c>
      <c r="B272" s="153" t="s">
        <v>237</v>
      </c>
      <c r="C272" s="153" t="s">
        <v>204</v>
      </c>
      <c r="D272" s="106" t="s">
        <v>238</v>
      </c>
      <c r="E272" s="1174">
        <f>E273</f>
        <v>4504925</v>
      </c>
      <c r="F272" s="1175">
        <f>F273</f>
        <v>3915562.04</v>
      </c>
      <c r="G272" s="509">
        <f>F272/E272</f>
        <v>0.8691736355211241</v>
      </c>
      <c r="H272" s="1174"/>
      <c r="I272" s="1174"/>
      <c r="J272" s="525"/>
      <c r="K272" s="110">
        <f aca="true" t="shared" si="81" ref="K272:K278">E272+H272</f>
        <v>4504925</v>
      </c>
      <c r="L272" s="110">
        <f aca="true" t="shared" si="82" ref="L272:L278">F272+I272</f>
        <v>3915562.04</v>
      </c>
      <c r="M272" s="531">
        <f t="shared" si="76"/>
        <v>0.8691736355211241</v>
      </c>
      <c r="N272" s="134"/>
      <c r="O272" s="134"/>
    </row>
    <row r="273" spans="1:15" s="117" customFormat="1" ht="15.75">
      <c r="A273" s="194"/>
      <c r="B273" s="178"/>
      <c r="C273" s="178"/>
      <c r="D273" s="103" t="s">
        <v>244</v>
      </c>
      <c r="E273" s="1177">
        <v>4504925</v>
      </c>
      <c r="F273" s="1176">
        <v>3915562.04</v>
      </c>
      <c r="G273" s="511">
        <f>F273/E273</f>
        <v>0.8691736355211241</v>
      </c>
      <c r="H273" s="1177"/>
      <c r="I273" s="1177"/>
      <c r="J273" s="526"/>
      <c r="K273" s="372">
        <f t="shared" si="81"/>
        <v>4504925</v>
      </c>
      <c r="L273" s="372">
        <f t="shared" si="82"/>
        <v>3915562.04</v>
      </c>
      <c r="M273" s="512">
        <f t="shared" si="76"/>
        <v>0.8691736355211241</v>
      </c>
      <c r="N273" s="464"/>
      <c r="O273" s="464"/>
    </row>
    <row r="274" spans="1:15" s="77" customFormat="1" ht="21" customHeight="1">
      <c r="A274" s="149"/>
      <c r="B274" s="153"/>
      <c r="C274" s="153"/>
      <c r="D274" s="106" t="s">
        <v>245</v>
      </c>
      <c r="E274" s="1174">
        <v>3074931</v>
      </c>
      <c r="F274" s="1175">
        <v>2918377.35</v>
      </c>
      <c r="G274" s="509">
        <f>F274/E274</f>
        <v>0.9490871014666671</v>
      </c>
      <c r="H274" s="1174"/>
      <c r="I274" s="1174"/>
      <c r="J274" s="110"/>
      <c r="K274" s="110">
        <f t="shared" si="81"/>
        <v>3074931</v>
      </c>
      <c r="L274" s="110">
        <f t="shared" si="82"/>
        <v>2918377.35</v>
      </c>
      <c r="M274" s="531">
        <f t="shared" si="76"/>
        <v>0.9490871014666671</v>
      </c>
      <c r="N274" s="134"/>
      <c r="O274" s="134"/>
    </row>
    <row r="275" spans="1:15" s="77" customFormat="1" ht="30.75">
      <c r="A275" s="149"/>
      <c r="B275" s="153"/>
      <c r="C275" s="153"/>
      <c r="D275" s="106" t="s">
        <v>246</v>
      </c>
      <c r="E275" s="1174">
        <v>212659</v>
      </c>
      <c r="F275" s="1175">
        <v>106297.11</v>
      </c>
      <c r="G275" s="509">
        <f>F275/E275</f>
        <v>0.49984769043398114</v>
      </c>
      <c r="H275" s="1174"/>
      <c r="I275" s="1174"/>
      <c r="J275" s="110"/>
      <c r="K275" s="110">
        <f t="shared" si="81"/>
        <v>212659</v>
      </c>
      <c r="L275" s="110">
        <f t="shared" si="82"/>
        <v>106297.11</v>
      </c>
      <c r="M275" s="531">
        <f t="shared" si="76"/>
        <v>0.49984769043398114</v>
      </c>
      <c r="N275" s="134"/>
      <c r="O275" s="134"/>
    </row>
    <row r="276" spans="1:15" s="117" customFormat="1" ht="15" hidden="1">
      <c r="A276" s="194"/>
      <c r="B276" s="178"/>
      <c r="C276" s="178"/>
      <c r="D276" s="103" t="s">
        <v>247</v>
      </c>
      <c r="E276" s="1169"/>
      <c r="F276" s="1173"/>
      <c r="G276" s="507"/>
      <c r="H276" s="1169"/>
      <c r="I276" s="1169"/>
      <c r="J276" s="526" t="e">
        <f>I276/H276</f>
        <v>#DIV/0!</v>
      </c>
      <c r="K276" s="370">
        <f>E276+H276</f>
        <v>0</v>
      </c>
      <c r="L276" s="370">
        <f>F276+I276</f>
        <v>0</v>
      </c>
      <c r="M276" s="513" t="e">
        <f>L276/K276</f>
        <v>#DIV/0!</v>
      </c>
      <c r="N276" s="134"/>
      <c r="O276" s="134"/>
    </row>
    <row r="277" spans="1:15" s="77" customFormat="1" ht="51" customHeight="1">
      <c r="A277" s="149" t="s">
        <v>55</v>
      </c>
      <c r="B277" s="153" t="s">
        <v>235</v>
      </c>
      <c r="C277" s="153" t="s">
        <v>204</v>
      </c>
      <c r="D277" s="106" t="s">
        <v>236</v>
      </c>
      <c r="E277" s="1174">
        <f>E278</f>
        <v>496800</v>
      </c>
      <c r="F277" s="1175">
        <f>F278</f>
        <v>496800</v>
      </c>
      <c r="G277" s="525">
        <f aca="true" t="shared" si="83" ref="G277:G287">F277/E277</f>
        <v>1</v>
      </c>
      <c r="H277" s="1174"/>
      <c r="I277" s="1174"/>
      <c r="J277" s="110"/>
      <c r="K277" s="110">
        <f t="shared" si="81"/>
        <v>496800</v>
      </c>
      <c r="L277" s="110">
        <f t="shared" si="82"/>
        <v>496800</v>
      </c>
      <c r="M277" s="533">
        <f t="shared" si="76"/>
        <v>1</v>
      </c>
      <c r="N277" s="134"/>
      <c r="O277" s="134"/>
    </row>
    <row r="278" spans="1:15" s="117" customFormat="1" ht="15">
      <c r="A278" s="194"/>
      <c r="B278" s="178"/>
      <c r="C278" s="178"/>
      <c r="D278" s="103" t="s">
        <v>244</v>
      </c>
      <c r="E278" s="1169">
        <v>496800</v>
      </c>
      <c r="F278" s="1173">
        <v>496800</v>
      </c>
      <c r="G278" s="526">
        <f t="shared" si="83"/>
        <v>1</v>
      </c>
      <c r="H278" s="1169"/>
      <c r="I278" s="1174"/>
      <c r="J278" s="370"/>
      <c r="K278" s="370">
        <f t="shared" si="81"/>
        <v>496800</v>
      </c>
      <c r="L278" s="370">
        <f t="shared" si="82"/>
        <v>496800</v>
      </c>
      <c r="M278" s="532">
        <f t="shared" si="76"/>
        <v>1</v>
      </c>
      <c r="N278" s="134"/>
      <c r="O278" s="134"/>
    </row>
    <row r="279" spans="1:15" s="117" customFormat="1" ht="46.5">
      <c r="A279" s="683">
        <v>1018110</v>
      </c>
      <c r="B279" s="684">
        <v>8110</v>
      </c>
      <c r="C279" s="684" t="s">
        <v>196</v>
      </c>
      <c r="D279" s="685" t="s">
        <v>491</v>
      </c>
      <c r="E279" s="1191">
        <f>E280</f>
        <v>100622</v>
      </c>
      <c r="F279" s="1192">
        <f>F280</f>
        <v>59750</v>
      </c>
      <c r="G279" s="525">
        <f>F279/E279</f>
        <v>0.5938065234243008</v>
      </c>
      <c r="H279" s="1174"/>
      <c r="I279" s="1174"/>
      <c r="J279" s="110"/>
      <c r="K279" s="110">
        <f aca="true" t="shared" si="84" ref="K279:L282">E279+H279</f>
        <v>100622</v>
      </c>
      <c r="L279" s="110">
        <f t="shared" si="84"/>
        <v>59750</v>
      </c>
      <c r="M279" s="533">
        <f>L279/K279</f>
        <v>0.5938065234243008</v>
      </c>
      <c r="N279" s="134"/>
      <c r="O279" s="134"/>
    </row>
    <row r="280" spans="1:15" s="117" customFormat="1" ht="15">
      <c r="A280" s="194"/>
      <c r="B280" s="178"/>
      <c r="C280" s="178"/>
      <c r="D280" s="103" t="s">
        <v>244</v>
      </c>
      <c r="E280" s="1169">
        <v>100622</v>
      </c>
      <c r="F280" s="1173">
        <v>59750</v>
      </c>
      <c r="G280" s="526">
        <f>F280/E280</f>
        <v>0.5938065234243008</v>
      </c>
      <c r="H280" s="1169"/>
      <c r="I280" s="1174"/>
      <c r="J280" s="370"/>
      <c r="K280" s="370">
        <f t="shared" si="84"/>
        <v>100622</v>
      </c>
      <c r="L280" s="370">
        <f t="shared" si="84"/>
        <v>59750</v>
      </c>
      <c r="M280" s="532">
        <f>L280/K280</f>
        <v>0.5938065234243008</v>
      </c>
      <c r="N280" s="134"/>
      <c r="O280" s="134"/>
    </row>
    <row r="281" spans="1:15" s="117" customFormat="1" ht="15">
      <c r="A281" s="686">
        <v>1019770</v>
      </c>
      <c r="B281" s="679">
        <v>9770</v>
      </c>
      <c r="C281" s="679" t="s">
        <v>213</v>
      </c>
      <c r="D281" s="687" t="s">
        <v>324</v>
      </c>
      <c r="E281" s="1193">
        <f>E282</f>
        <v>350000</v>
      </c>
      <c r="F281" s="1193">
        <f>F282</f>
        <v>350000</v>
      </c>
      <c r="G281" s="525">
        <f>F281/E281</f>
        <v>1</v>
      </c>
      <c r="H281" s="1174"/>
      <c r="I281" s="1174"/>
      <c r="J281" s="110"/>
      <c r="K281" s="110">
        <f t="shared" si="84"/>
        <v>350000</v>
      </c>
      <c r="L281" s="110">
        <f t="shared" si="84"/>
        <v>350000</v>
      </c>
      <c r="M281" s="533">
        <f>L281/K281</f>
        <v>1</v>
      </c>
      <c r="N281" s="134"/>
      <c r="O281" s="134"/>
    </row>
    <row r="282" spans="1:15" s="117" customFormat="1" ht="15.75" thickBot="1">
      <c r="A282" s="194"/>
      <c r="B282" s="178"/>
      <c r="C282" s="178"/>
      <c r="D282" s="103" t="s">
        <v>244</v>
      </c>
      <c r="E282" s="1169">
        <v>350000</v>
      </c>
      <c r="F282" s="1173">
        <v>350000</v>
      </c>
      <c r="G282" s="526">
        <f>F282/E282</f>
        <v>1</v>
      </c>
      <c r="H282" s="1169"/>
      <c r="I282" s="1174"/>
      <c r="J282" s="370"/>
      <c r="K282" s="370">
        <f t="shared" si="84"/>
        <v>350000</v>
      </c>
      <c r="L282" s="370">
        <f t="shared" si="84"/>
        <v>350000</v>
      </c>
      <c r="M282" s="532">
        <f>L282/K282</f>
        <v>1</v>
      </c>
      <c r="N282" s="134"/>
      <c r="O282" s="134"/>
    </row>
    <row r="283" spans="1:15" s="79" customFormat="1" ht="46.5" customHeight="1" thickBot="1">
      <c r="A283" s="168" t="s">
        <v>101</v>
      </c>
      <c r="B283" s="183"/>
      <c r="C283" s="183"/>
      <c r="D283" s="363" t="s">
        <v>56</v>
      </c>
      <c r="E283" s="1180">
        <f>E285+E290+E292+E296+E300+E304+E309</f>
        <v>53587666</v>
      </c>
      <c r="F283" s="1180">
        <f>F285+F290+F292+F296+F300+F304+F309</f>
        <v>50302871.919999994</v>
      </c>
      <c r="G283" s="538">
        <f t="shared" si="83"/>
        <v>0.9387024230538422</v>
      </c>
      <c r="H283" s="1180">
        <f>H285+H290+H296+H300+H304+H306+H309+H292</f>
        <v>2023594</v>
      </c>
      <c r="I283" s="1180">
        <f>I285+I290+I292+I296+I300+I304+I306+I309</f>
        <v>1761000.45</v>
      </c>
      <c r="J283" s="541">
        <f>I283/H283</f>
        <v>0.8702340736333474</v>
      </c>
      <c r="K283" s="115">
        <f aca="true" t="shared" si="85" ref="K283:K302">E283+H283</f>
        <v>55611260</v>
      </c>
      <c r="L283" s="115">
        <f aca="true" t="shared" si="86" ref="L283:L302">F283+I283</f>
        <v>52063872.37</v>
      </c>
      <c r="M283" s="539">
        <f aca="true" t="shared" si="87" ref="M283:M297">L283/K283</f>
        <v>0.9362109826319346</v>
      </c>
      <c r="N283" s="134"/>
      <c r="O283" s="134"/>
    </row>
    <row r="284" spans="1:15" s="117" customFormat="1" ht="53.25" customHeight="1">
      <c r="A284" s="660" t="s">
        <v>101</v>
      </c>
      <c r="B284" s="653"/>
      <c r="C284" s="653"/>
      <c r="D284" s="661" t="s">
        <v>56</v>
      </c>
      <c r="E284" s="1172">
        <f>E285+E290+E292+E296+E300+E304+E309</f>
        <v>53587666</v>
      </c>
      <c r="F284" s="1172">
        <f>F285+F290+F292+F296+F300+F304+F309</f>
        <v>50302871.919999994</v>
      </c>
      <c r="G284" s="656">
        <f>F284/E284</f>
        <v>0.9387024230538422</v>
      </c>
      <c r="H284" s="1172">
        <f>H285+H290+H296+H300+H304+H306+H309+H292</f>
        <v>2023594</v>
      </c>
      <c r="I284" s="1172">
        <f>I285+I290+I296+I300+I304+I306+I309+I292</f>
        <v>1761000.45</v>
      </c>
      <c r="J284" s="657">
        <f>I284/H284</f>
        <v>0.8702340736333474</v>
      </c>
      <c r="K284" s="655">
        <f>E284+H284</f>
        <v>55611260</v>
      </c>
      <c r="L284" s="655">
        <f>F284+I284</f>
        <v>52063872.37</v>
      </c>
      <c r="M284" s="658">
        <f>L284/K284</f>
        <v>0.9362109826319346</v>
      </c>
      <c r="N284" s="134"/>
      <c r="O284" s="134"/>
    </row>
    <row r="285" spans="1:15" s="117" customFormat="1" ht="62.25">
      <c r="A285" s="155" t="s">
        <v>102</v>
      </c>
      <c r="B285" s="156" t="s">
        <v>87</v>
      </c>
      <c r="C285" s="156" t="s">
        <v>192</v>
      </c>
      <c r="D285" s="111" t="s">
        <v>88</v>
      </c>
      <c r="E285" s="1166">
        <f>E286</f>
        <v>3307308</v>
      </c>
      <c r="F285" s="1166">
        <f>F286</f>
        <v>3307073.04</v>
      </c>
      <c r="G285" s="504">
        <f t="shared" si="83"/>
        <v>0.9999289573272281</v>
      </c>
      <c r="H285" s="1166">
        <f>H286+H288</f>
        <v>23000</v>
      </c>
      <c r="I285" s="1166">
        <f>I286+I288</f>
        <v>23000</v>
      </c>
      <c r="J285" s="519">
        <f>I285/H285</f>
        <v>1</v>
      </c>
      <c r="K285" s="369">
        <f t="shared" si="85"/>
        <v>3330308</v>
      </c>
      <c r="L285" s="369">
        <f t="shared" si="86"/>
        <v>3330073.04</v>
      </c>
      <c r="M285" s="537">
        <f t="shared" si="87"/>
        <v>0.9999294479669748</v>
      </c>
      <c r="N285" s="134"/>
      <c r="O285" s="134"/>
    </row>
    <row r="286" spans="1:15" s="117" customFormat="1" ht="15">
      <c r="A286" s="194"/>
      <c r="B286" s="178"/>
      <c r="C286" s="178"/>
      <c r="D286" s="103" t="s">
        <v>244</v>
      </c>
      <c r="E286" s="1169">
        <v>3307308</v>
      </c>
      <c r="F286" s="1173">
        <v>3307073.04</v>
      </c>
      <c r="G286" s="507">
        <f t="shared" si="83"/>
        <v>0.9999289573272281</v>
      </c>
      <c r="H286" s="1169"/>
      <c r="I286" s="1174"/>
      <c r="J286" s="527"/>
      <c r="K286" s="370">
        <f t="shared" si="85"/>
        <v>3307308</v>
      </c>
      <c r="L286" s="370">
        <f t="shared" si="86"/>
        <v>3307073.04</v>
      </c>
      <c r="M286" s="513">
        <f t="shared" si="87"/>
        <v>0.9999289573272281</v>
      </c>
      <c r="N286" s="134"/>
      <c r="O286" s="134"/>
    </row>
    <row r="287" spans="1:15" s="117" customFormat="1" ht="15">
      <c r="A287" s="149"/>
      <c r="B287" s="153"/>
      <c r="C287" s="153"/>
      <c r="D287" s="106" t="s">
        <v>245</v>
      </c>
      <c r="E287" s="1174">
        <v>3212187</v>
      </c>
      <c r="F287" s="1175">
        <v>3212162.44</v>
      </c>
      <c r="G287" s="509">
        <f t="shared" si="83"/>
        <v>0.9999923541188604</v>
      </c>
      <c r="H287" s="1174"/>
      <c r="I287" s="1174"/>
      <c r="J287" s="516"/>
      <c r="K287" s="110">
        <f t="shared" si="85"/>
        <v>3212187</v>
      </c>
      <c r="L287" s="110">
        <f t="shared" si="86"/>
        <v>3212162.44</v>
      </c>
      <c r="M287" s="531">
        <f t="shared" si="87"/>
        <v>0.9999923541188604</v>
      </c>
      <c r="N287" s="134"/>
      <c r="O287" s="134"/>
    </row>
    <row r="288" spans="1:15" s="117" customFormat="1" ht="15">
      <c r="A288" s="194"/>
      <c r="B288" s="178"/>
      <c r="C288" s="178"/>
      <c r="D288" s="103" t="s">
        <v>247</v>
      </c>
      <c r="E288" s="1169"/>
      <c r="F288" s="1173"/>
      <c r="G288" s="507"/>
      <c r="H288" s="1169">
        <f>H289</f>
        <v>23000</v>
      </c>
      <c r="I288" s="1169">
        <f>I289</f>
        <v>23000</v>
      </c>
      <c r="J288" s="526">
        <f>I288/H288</f>
        <v>1</v>
      </c>
      <c r="K288" s="370">
        <f>E288+H288</f>
        <v>23000</v>
      </c>
      <c r="L288" s="370">
        <f>F288+I288</f>
        <v>23000</v>
      </c>
      <c r="M288" s="532">
        <f t="shared" si="87"/>
        <v>1</v>
      </c>
      <c r="N288" s="134"/>
      <c r="O288" s="134"/>
    </row>
    <row r="289" spans="1:15" s="77" customFormat="1" ht="15">
      <c r="A289" s="149"/>
      <c r="B289" s="153"/>
      <c r="C289" s="153"/>
      <c r="D289" s="106" t="s">
        <v>248</v>
      </c>
      <c r="E289" s="1174"/>
      <c r="F289" s="1173"/>
      <c r="G289" s="509"/>
      <c r="H289" s="1174">
        <v>23000</v>
      </c>
      <c r="I289" s="1174">
        <v>23000</v>
      </c>
      <c r="J289" s="525">
        <f>I289/H289</f>
        <v>1</v>
      </c>
      <c r="K289" s="110">
        <f>E289+H289</f>
        <v>23000</v>
      </c>
      <c r="L289" s="110">
        <f>F289+I289</f>
        <v>23000</v>
      </c>
      <c r="M289" s="533">
        <f t="shared" si="87"/>
        <v>1</v>
      </c>
      <c r="N289" s="134"/>
      <c r="O289" s="134"/>
    </row>
    <row r="290" spans="1:15" s="117" customFormat="1" ht="35.25" customHeight="1">
      <c r="A290" s="199" t="s">
        <v>279</v>
      </c>
      <c r="B290" s="153" t="s">
        <v>280</v>
      </c>
      <c r="C290" s="100" t="s">
        <v>281</v>
      </c>
      <c r="D290" s="206" t="s">
        <v>299</v>
      </c>
      <c r="E290" s="1174">
        <f>E291</f>
        <v>7980</v>
      </c>
      <c r="F290" s="1174">
        <f>F291</f>
        <v>7694.22</v>
      </c>
      <c r="G290" s="525">
        <f>F290/E290</f>
        <v>0.964187969924812</v>
      </c>
      <c r="H290" s="1166"/>
      <c r="I290" s="1166"/>
      <c r="J290" s="525"/>
      <c r="K290" s="110">
        <f t="shared" si="85"/>
        <v>7980</v>
      </c>
      <c r="L290" s="110">
        <f t="shared" si="86"/>
        <v>7694.22</v>
      </c>
      <c r="M290" s="533">
        <f t="shared" si="87"/>
        <v>0.964187969924812</v>
      </c>
      <c r="N290" s="134"/>
      <c r="O290" s="134"/>
    </row>
    <row r="291" spans="1:15" s="117" customFormat="1" ht="19.5" customHeight="1">
      <c r="A291" s="149"/>
      <c r="B291" s="153"/>
      <c r="C291" s="153"/>
      <c r="D291" s="103" t="s">
        <v>244</v>
      </c>
      <c r="E291" s="1169">
        <v>7980</v>
      </c>
      <c r="F291" s="1173">
        <v>7694.22</v>
      </c>
      <c r="G291" s="526">
        <f>F291/E291</f>
        <v>0.964187969924812</v>
      </c>
      <c r="H291" s="1169"/>
      <c r="I291" s="1169"/>
      <c r="J291" s="525"/>
      <c r="K291" s="370">
        <f t="shared" si="85"/>
        <v>7980</v>
      </c>
      <c r="L291" s="370">
        <f t="shared" si="86"/>
        <v>7694.22</v>
      </c>
      <c r="M291" s="532">
        <f t="shared" si="87"/>
        <v>0.964187969924812</v>
      </c>
      <c r="N291" s="134"/>
      <c r="O291" s="134"/>
    </row>
    <row r="292" spans="1:15" s="77" customFormat="1" ht="48" customHeight="1">
      <c r="A292" s="199" t="s">
        <v>664</v>
      </c>
      <c r="B292" s="1205" t="s">
        <v>389</v>
      </c>
      <c r="C292" s="1211" t="s">
        <v>210</v>
      </c>
      <c r="D292" s="111" t="s">
        <v>387</v>
      </c>
      <c r="E292" s="1174">
        <f>E293</f>
        <v>7623160</v>
      </c>
      <c r="F292" s="1175">
        <f>F293</f>
        <v>7623160</v>
      </c>
      <c r="G292" s="525">
        <f>F292/E292</f>
        <v>1</v>
      </c>
      <c r="H292" s="1174">
        <f>H294</f>
        <v>429418</v>
      </c>
      <c r="I292" s="1174">
        <f>I294</f>
        <v>427200</v>
      </c>
      <c r="J292" s="525">
        <f>I292/H292</f>
        <v>0.9948348695210727</v>
      </c>
      <c r="K292" s="110">
        <f t="shared" si="85"/>
        <v>8052578</v>
      </c>
      <c r="L292" s="110">
        <f t="shared" si="86"/>
        <v>8050360</v>
      </c>
      <c r="M292" s="533">
        <f t="shared" si="87"/>
        <v>0.9997245602588388</v>
      </c>
      <c r="N292" s="134"/>
      <c r="O292" s="134"/>
    </row>
    <row r="293" spans="1:15" s="117" customFormat="1" ht="15.75">
      <c r="A293" s="1691"/>
      <c r="B293" s="1692"/>
      <c r="C293" s="1693"/>
      <c r="D293" s="103" t="s">
        <v>244</v>
      </c>
      <c r="E293" s="1169">
        <v>7623160</v>
      </c>
      <c r="F293" s="1173">
        <v>7623160</v>
      </c>
      <c r="G293" s="526">
        <f>F293/E293</f>
        <v>1</v>
      </c>
      <c r="H293" s="1169"/>
      <c r="I293" s="1169"/>
      <c r="J293" s="526"/>
      <c r="K293" s="370"/>
      <c r="L293" s="370"/>
      <c r="M293" s="532"/>
      <c r="N293" s="464"/>
      <c r="O293" s="464"/>
    </row>
    <row r="294" spans="1:15" s="117" customFormat="1" ht="19.5" customHeight="1">
      <c r="A294" s="1691"/>
      <c r="B294" s="1694"/>
      <c r="C294" s="1695"/>
      <c r="D294" s="496" t="s">
        <v>247</v>
      </c>
      <c r="E294" s="1169"/>
      <c r="F294" s="1173"/>
      <c r="G294" s="526"/>
      <c r="H294" s="1169">
        <f>H295</f>
        <v>429418</v>
      </c>
      <c r="I294" s="1169">
        <f>I295</f>
        <v>427200</v>
      </c>
      <c r="J294" s="526">
        <f>I294/H294</f>
        <v>0.9948348695210727</v>
      </c>
      <c r="K294" s="370">
        <f t="shared" si="85"/>
        <v>429418</v>
      </c>
      <c r="L294" s="370">
        <f t="shared" si="86"/>
        <v>427200</v>
      </c>
      <c r="M294" s="532">
        <f t="shared" si="87"/>
        <v>0.9948348695210727</v>
      </c>
      <c r="N294" s="464"/>
      <c r="O294" s="464"/>
    </row>
    <row r="295" spans="1:15" s="77" customFormat="1" ht="19.5" customHeight="1">
      <c r="A295" s="199"/>
      <c r="B295" s="153"/>
      <c r="C295" s="100"/>
      <c r="D295" s="488" t="s">
        <v>248</v>
      </c>
      <c r="E295" s="1174"/>
      <c r="F295" s="1175"/>
      <c r="G295" s="525"/>
      <c r="H295" s="1174">
        <v>429418</v>
      </c>
      <c r="I295" s="1174">
        <v>427200</v>
      </c>
      <c r="J295" s="525">
        <f>I295/H295</f>
        <v>0.9948348695210727</v>
      </c>
      <c r="K295" s="110">
        <f t="shared" si="85"/>
        <v>429418</v>
      </c>
      <c r="L295" s="110">
        <f t="shared" si="86"/>
        <v>427200</v>
      </c>
      <c r="M295" s="533">
        <f t="shared" si="87"/>
        <v>0.9948348695210727</v>
      </c>
      <c r="N295" s="134"/>
      <c r="O295" s="134"/>
    </row>
    <row r="296" spans="1:15" s="117" customFormat="1" ht="38.25" customHeight="1">
      <c r="A296" s="199" t="s">
        <v>327</v>
      </c>
      <c r="B296" s="153" t="s">
        <v>103</v>
      </c>
      <c r="C296" s="100" t="s">
        <v>210</v>
      </c>
      <c r="D296" s="111" t="s">
        <v>104</v>
      </c>
      <c r="E296" s="1174">
        <f>E297</f>
        <v>304536</v>
      </c>
      <c r="F296" s="1175">
        <f>F297</f>
        <v>240757.29</v>
      </c>
      <c r="G296" s="509">
        <f>F296/E296</f>
        <v>0.7905708684687525</v>
      </c>
      <c r="H296" s="1174"/>
      <c r="I296" s="1174"/>
      <c r="J296" s="509"/>
      <c r="K296" s="110">
        <f t="shared" si="85"/>
        <v>304536</v>
      </c>
      <c r="L296" s="110">
        <f t="shared" si="86"/>
        <v>240757.29</v>
      </c>
      <c r="M296" s="531">
        <f t="shared" si="87"/>
        <v>0.7905708684687525</v>
      </c>
      <c r="N296" s="134"/>
      <c r="O296" s="134"/>
    </row>
    <row r="297" spans="1:15" s="117" customFormat="1" ht="15" customHeight="1">
      <c r="A297" s="149"/>
      <c r="B297" s="153"/>
      <c r="C297" s="153"/>
      <c r="D297" s="103" t="s">
        <v>244</v>
      </c>
      <c r="E297" s="1169">
        <v>304536</v>
      </c>
      <c r="F297" s="1173">
        <v>240757.29</v>
      </c>
      <c r="G297" s="507">
        <f>F297/E297</f>
        <v>0.7905708684687525</v>
      </c>
      <c r="H297" s="1169"/>
      <c r="I297" s="1169"/>
      <c r="J297" s="526"/>
      <c r="K297" s="370">
        <f t="shared" si="85"/>
        <v>304536</v>
      </c>
      <c r="L297" s="370">
        <f t="shared" si="86"/>
        <v>240757.29</v>
      </c>
      <c r="M297" s="513">
        <f t="shared" si="87"/>
        <v>0.7905708684687525</v>
      </c>
      <c r="N297" s="134"/>
      <c r="O297" s="134"/>
    </row>
    <row r="298" spans="1:15" s="117" customFormat="1" ht="15" customHeight="1" hidden="1">
      <c r="A298" s="149"/>
      <c r="B298" s="153"/>
      <c r="C298" s="153"/>
      <c r="D298" s="103" t="s">
        <v>247</v>
      </c>
      <c r="E298" s="1169"/>
      <c r="F298" s="1173"/>
      <c r="G298" s="511"/>
      <c r="H298" s="1177"/>
      <c r="I298" s="1177"/>
      <c r="J298" s="507"/>
      <c r="K298" s="370">
        <f>E298+H298</f>
        <v>0</v>
      </c>
      <c r="L298" s="370">
        <f>F298+I298</f>
        <v>0</v>
      </c>
      <c r="M298" s="513" t="e">
        <f>L298/K298</f>
        <v>#DIV/0!</v>
      </c>
      <c r="N298" s="134"/>
      <c r="O298" s="134"/>
    </row>
    <row r="299" spans="1:15" s="117" customFormat="1" ht="15" customHeight="1" hidden="1">
      <c r="A299" s="149"/>
      <c r="B299" s="153"/>
      <c r="C299" s="153"/>
      <c r="D299" s="106" t="s">
        <v>248</v>
      </c>
      <c r="E299" s="1169"/>
      <c r="F299" s="1173"/>
      <c r="G299" s="511"/>
      <c r="H299" s="1166"/>
      <c r="I299" s="1166"/>
      <c r="J299" s="509"/>
      <c r="K299" s="110">
        <f>E299+H299</f>
        <v>0</v>
      </c>
      <c r="L299" s="110">
        <f>F299+I299</f>
        <v>0</v>
      </c>
      <c r="M299" s="531" t="e">
        <f>L299/K299</f>
        <v>#DIV/0!</v>
      </c>
      <c r="N299" s="134"/>
      <c r="O299" s="134"/>
    </row>
    <row r="300" spans="1:15" s="117" customFormat="1" ht="34.5" customHeight="1">
      <c r="A300" s="149" t="s">
        <v>105</v>
      </c>
      <c r="B300" s="153" t="s">
        <v>106</v>
      </c>
      <c r="C300" s="153" t="s">
        <v>210</v>
      </c>
      <c r="D300" s="106" t="s">
        <v>107</v>
      </c>
      <c r="E300" s="1174">
        <f>E301</f>
        <v>38711160</v>
      </c>
      <c r="F300" s="1175">
        <f>F301</f>
        <v>35593096.79</v>
      </c>
      <c r="G300" s="504">
        <f>F300/E300</f>
        <v>0.9194531186872209</v>
      </c>
      <c r="H300" s="1166"/>
      <c r="I300" s="1166"/>
      <c r="J300" s="525"/>
      <c r="K300" s="369">
        <f t="shared" si="85"/>
        <v>38711160</v>
      </c>
      <c r="L300" s="369">
        <f t="shared" si="86"/>
        <v>35593096.79</v>
      </c>
      <c r="M300" s="537">
        <f aca="true" t="shared" si="88" ref="M300:M343">L300/K300</f>
        <v>0.9194531186872209</v>
      </c>
      <c r="N300" s="134"/>
      <c r="O300" s="134"/>
    </row>
    <row r="301" spans="1:15" s="117" customFormat="1" ht="15">
      <c r="A301" s="149"/>
      <c r="B301" s="153"/>
      <c r="C301" s="153"/>
      <c r="D301" s="103" t="s">
        <v>244</v>
      </c>
      <c r="E301" s="1169">
        <v>38711160</v>
      </c>
      <c r="F301" s="1173">
        <v>35593096.79</v>
      </c>
      <c r="G301" s="507">
        <f>F301/E301</f>
        <v>0.9194531186872209</v>
      </c>
      <c r="H301" s="1169"/>
      <c r="I301" s="1174"/>
      <c r="J301" s="515"/>
      <c r="K301" s="370">
        <f t="shared" si="85"/>
        <v>38711160</v>
      </c>
      <c r="L301" s="370">
        <f t="shared" si="86"/>
        <v>35593096.79</v>
      </c>
      <c r="M301" s="512">
        <f t="shared" si="88"/>
        <v>0.9194531186872209</v>
      </c>
      <c r="N301" s="134"/>
      <c r="O301" s="134"/>
    </row>
    <row r="302" spans="1:15" s="117" customFormat="1" ht="15" hidden="1">
      <c r="A302" s="149"/>
      <c r="B302" s="153"/>
      <c r="C302" s="153"/>
      <c r="D302" s="103" t="s">
        <v>247</v>
      </c>
      <c r="E302" s="1179"/>
      <c r="F302" s="1188"/>
      <c r="G302" s="511"/>
      <c r="H302" s="1177"/>
      <c r="I302" s="1177"/>
      <c r="J302" s="526"/>
      <c r="K302" s="372">
        <f t="shared" si="85"/>
        <v>0</v>
      </c>
      <c r="L302" s="372">
        <f t="shared" si="86"/>
        <v>0</v>
      </c>
      <c r="M302" s="535" t="e">
        <f t="shared" si="88"/>
        <v>#DIV/0!</v>
      </c>
      <c r="N302" s="134"/>
      <c r="O302" s="134"/>
    </row>
    <row r="303" spans="1:15" s="117" customFormat="1" ht="15" hidden="1">
      <c r="A303" s="149"/>
      <c r="B303" s="153"/>
      <c r="C303" s="153"/>
      <c r="D303" s="106" t="s">
        <v>248</v>
      </c>
      <c r="E303" s="1169"/>
      <c r="F303" s="1173"/>
      <c r="G303" s="507"/>
      <c r="H303" s="1174"/>
      <c r="I303" s="1174"/>
      <c r="J303" s="525"/>
      <c r="K303" s="110">
        <f aca="true" t="shared" si="89" ref="K303:L314">E303+H303</f>
        <v>0</v>
      </c>
      <c r="L303" s="110">
        <f t="shared" si="89"/>
        <v>0</v>
      </c>
      <c r="M303" s="533" t="e">
        <f t="shared" si="88"/>
        <v>#DIV/0!</v>
      </c>
      <c r="N303" s="134"/>
      <c r="O303" s="134"/>
    </row>
    <row r="304" spans="1:15" s="117" customFormat="1" ht="50.25" customHeight="1">
      <c r="A304" s="207" t="s">
        <v>300</v>
      </c>
      <c r="B304" s="191">
        <v>7461</v>
      </c>
      <c r="C304" s="100" t="s">
        <v>211</v>
      </c>
      <c r="D304" s="111" t="s">
        <v>284</v>
      </c>
      <c r="E304" s="1178">
        <f>E305</f>
        <v>3633522</v>
      </c>
      <c r="F304" s="1194">
        <f>F305</f>
        <v>3531090.58</v>
      </c>
      <c r="G304" s="504">
        <f>F304/E304</f>
        <v>0.971809329900851</v>
      </c>
      <c r="H304" s="1166"/>
      <c r="I304" s="1166"/>
      <c r="J304" s="525"/>
      <c r="K304" s="369">
        <f t="shared" si="89"/>
        <v>3633522</v>
      </c>
      <c r="L304" s="369">
        <f t="shared" si="89"/>
        <v>3531090.58</v>
      </c>
      <c r="M304" s="537">
        <f t="shared" si="88"/>
        <v>0.971809329900851</v>
      </c>
      <c r="N304" s="134"/>
      <c r="O304" s="134"/>
    </row>
    <row r="305" spans="1:15" s="117" customFormat="1" ht="15">
      <c r="A305" s="116"/>
      <c r="B305" s="178"/>
      <c r="C305" s="178"/>
      <c r="D305" s="103" t="s">
        <v>244</v>
      </c>
      <c r="E305" s="1169">
        <v>3633522</v>
      </c>
      <c r="F305" s="1173">
        <v>3531090.58</v>
      </c>
      <c r="G305" s="507">
        <f>F305/E305</f>
        <v>0.971809329900851</v>
      </c>
      <c r="H305" s="1169"/>
      <c r="I305" s="1169"/>
      <c r="J305" s="525"/>
      <c r="K305" s="370">
        <f aca="true" t="shared" si="90" ref="K305:L308">E305+H305</f>
        <v>3633522</v>
      </c>
      <c r="L305" s="370">
        <f t="shared" si="90"/>
        <v>3531090.58</v>
      </c>
      <c r="M305" s="513">
        <f>L305/K305</f>
        <v>0.971809329900851</v>
      </c>
      <c r="N305" s="134"/>
      <c r="O305" s="134"/>
    </row>
    <row r="306" spans="1:15" s="117" customFormat="1" ht="24" customHeight="1">
      <c r="A306" s="678" t="s">
        <v>496</v>
      </c>
      <c r="B306" s="679" t="s">
        <v>497</v>
      </c>
      <c r="C306" s="679" t="s">
        <v>328</v>
      </c>
      <c r="D306" s="633" t="s">
        <v>498</v>
      </c>
      <c r="E306" s="1178"/>
      <c r="F306" s="1194"/>
      <c r="G306" s="504"/>
      <c r="H306" s="1166">
        <f>H307</f>
        <v>1096376</v>
      </c>
      <c r="I306" s="1166">
        <f>I307</f>
        <v>1096375.95</v>
      </c>
      <c r="J306" s="525">
        <f aca="true" t="shared" si="91" ref="J306:J313">I306/H306</f>
        <v>0.9999999543952074</v>
      </c>
      <c r="K306" s="369">
        <f t="shared" si="90"/>
        <v>1096376</v>
      </c>
      <c r="L306" s="369">
        <f t="shared" si="90"/>
        <v>1096375.95</v>
      </c>
      <c r="M306" s="536">
        <f>L306/K306</f>
        <v>0.9999999543952074</v>
      </c>
      <c r="N306" s="134"/>
      <c r="O306" s="134"/>
    </row>
    <row r="307" spans="1:15" s="117" customFormat="1" ht="15.75">
      <c r="A307" s="194"/>
      <c r="B307" s="178"/>
      <c r="C307" s="178"/>
      <c r="D307" s="103" t="s">
        <v>247</v>
      </c>
      <c r="E307" s="1179"/>
      <c r="F307" s="1188"/>
      <c r="G307" s="511"/>
      <c r="H307" s="1177">
        <f>H308</f>
        <v>1096376</v>
      </c>
      <c r="I307" s="1177">
        <f>I308</f>
        <v>1096375.95</v>
      </c>
      <c r="J307" s="526">
        <f t="shared" si="91"/>
        <v>0.9999999543952074</v>
      </c>
      <c r="K307" s="372">
        <f t="shared" si="90"/>
        <v>1096376</v>
      </c>
      <c r="L307" s="372">
        <f t="shared" si="90"/>
        <v>1096375.95</v>
      </c>
      <c r="M307" s="535">
        <f>L307/K307</f>
        <v>0.9999999543952074</v>
      </c>
      <c r="N307" s="464"/>
      <c r="O307" s="464"/>
    </row>
    <row r="308" spans="1:15" s="77" customFormat="1" ht="15">
      <c r="A308" s="104"/>
      <c r="B308" s="153"/>
      <c r="C308" s="153"/>
      <c r="D308" s="106" t="s">
        <v>248</v>
      </c>
      <c r="E308" s="1174"/>
      <c r="F308" s="1175"/>
      <c r="G308" s="504"/>
      <c r="H308" s="1166">
        <v>1096376</v>
      </c>
      <c r="I308" s="1166">
        <v>1096375.95</v>
      </c>
      <c r="J308" s="525">
        <f t="shared" si="91"/>
        <v>0.9999999543952074</v>
      </c>
      <c r="K308" s="369">
        <f t="shared" si="90"/>
        <v>1096376</v>
      </c>
      <c r="L308" s="369">
        <f t="shared" si="90"/>
        <v>1096375.95</v>
      </c>
      <c r="M308" s="536">
        <f>L308/K308</f>
        <v>0.9999999543952074</v>
      </c>
      <c r="N308" s="134"/>
      <c r="O308" s="134"/>
    </row>
    <row r="309" spans="1:15" s="77" customFormat="1" ht="30.75">
      <c r="A309" s="149" t="s">
        <v>137</v>
      </c>
      <c r="B309" s="192">
        <v>8340</v>
      </c>
      <c r="C309" s="153" t="s">
        <v>197</v>
      </c>
      <c r="D309" s="105" t="s">
        <v>157</v>
      </c>
      <c r="E309" s="1174"/>
      <c r="F309" s="1169"/>
      <c r="G309" s="525"/>
      <c r="H309" s="1174">
        <f>H310+H311</f>
        <v>474800</v>
      </c>
      <c r="I309" s="1174">
        <f>I310+I311</f>
        <v>214424.5</v>
      </c>
      <c r="J309" s="525">
        <f t="shared" si="91"/>
        <v>0.45161015164279694</v>
      </c>
      <c r="K309" s="110">
        <f t="shared" si="89"/>
        <v>474800</v>
      </c>
      <c r="L309" s="110">
        <f t="shared" si="89"/>
        <v>214424.5</v>
      </c>
      <c r="M309" s="533">
        <f t="shared" si="88"/>
        <v>0.45161015164279694</v>
      </c>
      <c r="N309" s="134"/>
      <c r="O309" s="134"/>
    </row>
    <row r="310" spans="1:15" s="117" customFormat="1" ht="18" customHeight="1">
      <c r="A310" s="194"/>
      <c r="B310" s="370"/>
      <c r="C310" s="178"/>
      <c r="D310" s="103" t="s">
        <v>244</v>
      </c>
      <c r="E310" s="1169"/>
      <c r="F310" s="1169"/>
      <c r="G310" s="526"/>
      <c r="H310" s="1169">
        <v>284800</v>
      </c>
      <c r="I310" s="1169">
        <v>214424.5</v>
      </c>
      <c r="J310" s="526">
        <f t="shared" si="91"/>
        <v>0.7528950140449439</v>
      </c>
      <c r="K310" s="370">
        <f t="shared" si="89"/>
        <v>284800</v>
      </c>
      <c r="L310" s="370">
        <f t="shared" si="89"/>
        <v>214424.5</v>
      </c>
      <c r="M310" s="532">
        <f t="shared" si="88"/>
        <v>0.7528950140449439</v>
      </c>
      <c r="N310" s="464"/>
      <c r="O310" s="464"/>
    </row>
    <row r="311" spans="1:15" s="117" customFormat="1" ht="19.5" customHeight="1" thickBot="1">
      <c r="A311" s="194"/>
      <c r="B311" s="178"/>
      <c r="C311" s="178"/>
      <c r="D311" s="103" t="s">
        <v>247</v>
      </c>
      <c r="E311" s="1169"/>
      <c r="F311" s="1169"/>
      <c r="G311" s="526"/>
      <c r="H311" s="1169">
        <v>190000</v>
      </c>
      <c r="I311" s="1169">
        <v>0</v>
      </c>
      <c r="J311" s="526">
        <f t="shared" si="91"/>
        <v>0</v>
      </c>
      <c r="K311" s="370">
        <f t="shared" si="89"/>
        <v>190000</v>
      </c>
      <c r="L311" s="370">
        <f t="shared" si="89"/>
        <v>0</v>
      </c>
      <c r="M311" s="532">
        <f t="shared" si="88"/>
        <v>0</v>
      </c>
      <c r="N311" s="464"/>
      <c r="O311" s="464"/>
    </row>
    <row r="312" spans="1:15" s="77" customFormat="1" ht="48.75" customHeight="1" thickBot="1">
      <c r="A312" s="147" t="s">
        <v>221</v>
      </c>
      <c r="B312" s="181"/>
      <c r="C312" s="181"/>
      <c r="D312" s="571" t="s">
        <v>57</v>
      </c>
      <c r="E312" s="1180">
        <f aca="true" t="shared" si="92" ref="E312:F314">E313</f>
        <v>2724181</v>
      </c>
      <c r="F312" s="1180">
        <f t="shared" si="92"/>
        <v>2251991.87</v>
      </c>
      <c r="G312" s="538">
        <f aca="true" t="shared" si="93" ref="G312:G317">F312/E312</f>
        <v>0.8266674901557569</v>
      </c>
      <c r="H312" s="1180">
        <f>H313</f>
        <v>94852409</v>
      </c>
      <c r="I312" s="1180">
        <f>I313</f>
        <v>57086094.58000001</v>
      </c>
      <c r="J312" s="538">
        <f t="shared" si="91"/>
        <v>0.6018412730034091</v>
      </c>
      <c r="K312" s="115">
        <f t="shared" si="89"/>
        <v>97576590</v>
      </c>
      <c r="L312" s="115">
        <f t="shared" si="89"/>
        <v>59338086.45000001</v>
      </c>
      <c r="M312" s="539">
        <f t="shared" si="88"/>
        <v>0.6081180583375583</v>
      </c>
      <c r="N312" s="134"/>
      <c r="O312" s="134"/>
    </row>
    <row r="313" spans="1:15" s="77" customFormat="1" ht="47.25" customHeight="1">
      <c r="A313" s="573" t="s">
        <v>222</v>
      </c>
      <c r="B313" s="569"/>
      <c r="C313" s="569"/>
      <c r="D313" s="570" t="s">
        <v>57</v>
      </c>
      <c r="E313" s="1177">
        <f t="shared" si="92"/>
        <v>2724181</v>
      </c>
      <c r="F313" s="1177">
        <f t="shared" si="92"/>
        <v>2251991.87</v>
      </c>
      <c r="G313" s="511">
        <f t="shared" si="93"/>
        <v>0.8266674901557569</v>
      </c>
      <c r="H313" s="1177">
        <f>H314+H320+H323+H326+H329+H344+H350+H363+H370+H373+H376+H338+H341+H360</f>
        <v>94852409</v>
      </c>
      <c r="I313" s="1177">
        <f>I314+I320+I323+I326+I329+I344+I350+I363+I370+I373+I376+I338+I341+I360</f>
        <v>57086094.58000001</v>
      </c>
      <c r="J313" s="511">
        <f t="shared" si="91"/>
        <v>0.6018412730034091</v>
      </c>
      <c r="K313" s="372">
        <f>E313+H313</f>
        <v>97576590</v>
      </c>
      <c r="L313" s="372">
        <f>F313+I313</f>
        <v>59338086.45000001</v>
      </c>
      <c r="M313" s="512">
        <f t="shared" si="88"/>
        <v>0.6081180583375583</v>
      </c>
      <c r="N313" s="134"/>
      <c r="O313" s="134"/>
    </row>
    <row r="314" spans="1:15" s="77" customFormat="1" ht="66" customHeight="1">
      <c r="A314" s="107" t="s">
        <v>158</v>
      </c>
      <c r="B314" s="156" t="s">
        <v>87</v>
      </c>
      <c r="C314" s="156" t="s">
        <v>192</v>
      </c>
      <c r="D314" s="111" t="s">
        <v>88</v>
      </c>
      <c r="E314" s="1166">
        <f t="shared" si="92"/>
        <v>2724181</v>
      </c>
      <c r="F314" s="1167">
        <f t="shared" si="92"/>
        <v>2251991.87</v>
      </c>
      <c r="G314" s="504">
        <f t="shared" si="93"/>
        <v>0.8266674901557569</v>
      </c>
      <c r="H314" s="1166"/>
      <c r="I314" s="1166"/>
      <c r="J314" s="504"/>
      <c r="K314" s="369">
        <f t="shared" si="89"/>
        <v>2724181</v>
      </c>
      <c r="L314" s="369">
        <f t="shared" si="89"/>
        <v>2251991.87</v>
      </c>
      <c r="M314" s="537">
        <f t="shared" si="88"/>
        <v>0.8266674901557569</v>
      </c>
      <c r="N314" s="134"/>
      <c r="O314" s="134"/>
    </row>
    <row r="315" spans="1:15" s="117" customFormat="1" ht="21" customHeight="1">
      <c r="A315" s="116"/>
      <c r="B315" s="178"/>
      <c r="C315" s="178"/>
      <c r="D315" s="103" t="s">
        <v>244</v>
      </c>
      <c r="E315" s="1169">
        <v>2724181</v>
      </c>
      <c r="F315" s="1173">
        <v>2251991.87</v>
      </c>
      <c r="G315" s="507">
        <f>F315/E315</f>
        <v>0.8266674901557569</v>
      </c>
      <c r="H315" s="1169"/>
      <c r="I315" s="1169"/>
      <c r="J315" s="515"/>
      <c r="K315" s="370">
        <f aca="true" t="shared" si="94" ref="K315:L330">E315+H315</f>
        <v>2724181</v>
      </c>
      <c r="L315" s="370">
        <f t="shared" si="94"/>
        <v>2251991.87</v>
      </c>
      <c r="M315" s="513">
        <f t="shared" si="88"/>
        <v>0.8266674901557569</v>
      </c>
      <c r="N315" s="134"/>
      <c r="O315" s="134"/>
    </row>
    <row r="316" spans="1:15" s="77" customFormat="1" ht="18.75" customHeight="1">
      <c r="A316" s="104"/>
      <c r="B316" s="153"/>
      <c r="C316" s="153"/>
      <c r="D316" s="106" t="s">
        <v>245</v>
      </c>
      <c r="E316" s="1174">
        <v>2537382</v>
      </c>
      <c r="F316" s="1175">
        <v>2083998.52</v>
      </c>
      <c r="G316" s="509">
        <f t="shared" si="93"/>
        <v>0.821318398254579</v>
      </c>
      <c r="H316" s="1174"/>
      <c r="I316" s="1174"/>
      <c r="J316" s="514"/>
      <c r="K316" s="110">
        <f t="shared" si="94"/>
        <v>2537382</v>
      </c>
      <c r="L316" s="110">
        <f t="shared" si="94"/>
        <v>2083998.52</v>
      </c>
      <c r="M316" s="531">
        <f t="shared" si="88"/>
        <v>0.821318398254579</v>
      </c>
      <c r="N316" s="134"/>
      <c r="O316" s="134"/>
    </row>
    <row r="317" spans="1:15" s="77" customFormat="1" ht="30.75">
      <c r="A317" s="104"/>
      <c r="B317" s="153"/>
      <c r="C317" s="153"/>
      <c r="D317" s="106" t="s">
        <v>246</v>
      </c>
      <c r="E317" s="1174">
        <v>79018</v>
      </c>
      <c r="F317" s="1175">
        <v>60237.12</v>
      </c>
      <c r="G317" s="509">
        <f t="shared" si="93"/>
        <v>0.7623214963679162</v>
      </c>
      <c r="H317" s="1174"/>
      <c r="I317" s="1174"/>
      <c r="J317" s="514"/>
      <c r="K317" s="110">
        <f t="shared" si="94"/>
        <v>79018</v>
      </c>
      <c r="L317" s="110">
        <f t="shared" si="94"/>
        <v>60237.12</v>
      </c>
      <c r="M317" s="531">
        <f t="shared" si="88"/>
        <v>0.7623214963679162</v>
      </c>
      <c r="N317" s="134"/>
      <c r="O317" s="134"/>
    </row>
    <row r="318" spans="1:15" s="117" customFormat="1" ht="15" hidden="1">
      <c r="A318" s="149"/>
      <c r="B318" s="153"/>
      <c r="C318" s="153"/>
      <c r="D318" s="103" t="s">
        <v>247</v>
      </c>
      <c r="E318" s="1179"/>
      <c r="F318" s="1188"/>
      <c r="G318" s="511"/>
      <c r="H318" s="1177"/>
      <c r="I318" s="1177"/>
      <c r="J318" s="507"/>
      <c r="K318" s="372">
        <f t="shared" si="94"/>
        <v>0</v>
      </c>
      <c r="L318" s="110">
        <f t="shared" si="94"/>
        <v>0</v>
      </c>
      <c r="M318" s="531" t="e">
        <f t="shared" si="88"/>
        <v>#DIV/0!</v>
      </c>
      <c r="N318" s="134"/>
      <c r="O318" s="134"/>
    </row>
    <row r="319" spans="1:15" s="117" customFormat="1" ht="17.25" customHeight="1" hidden="1">
      <c r="A319" s="149"/>
      <c r="B319" s="153"/>
      <c r="C319" s="153"/>
      <c r="D319" s="106" t="s">
        <v>248</v>
      </c>
      <c r="E319" s="1179"/>
      <c r="F319" s="1188"/>
      <c r="G319" s="511"/>
      <c r="H319" s="1166"/>
      <c r="I319" s="1166"/>
      <c r="J319" s="509"/>
      <c r="K319" s="369">
        <f t="shared" si="94"/>
        <v>0</v>
      </c>
      <c r="L319" s="110">
        <f t="shared" si="94"/>
        <v>0</v>
      </c>
      <c r="M319" s="531" t="e">
        <f t="shared" si="88"/>
        <v>#DIV/0!</v>
      </c>
      <c r="N319" s="134"/>
      <c r="O319" s="134"/>
    </row>
    <row r="320" spans="1:15" s="117" customFormat="1" ht="17.25" customHeight="1">
      <c r="A320" s="149" t="s">
        <v>458</v>
      </c>
      <c r="B320" s="101" t="s">
        <v>207</v>
      </c>
      <c r="C320" s="153" t="s">
        <v>198</v>
      </c>
      <c r="D320" s="106" t="s">
        <v>90</v>
      </c>
      <c r="E320" s="1179"/>
      <c r="F320" s="1188"/>
      <c r="G320" s="511"/>
      <c r="H320" s="1166">
        <f>H321</f>
        <v>7072400</v>
      </c>
      <c r="I320" s="1166">
        <f>I321</f>
        <v>7008839.95</v>
      </c>
      <c r="J320" s="525">
        <f>I320/H320</f>
        <v>0.9910129446863866</v>
      </c>
      <c r="K320" s="369">
        <f t="shared" si="94"/>
        <v>7072400</v>
      </c>
      <c r="L320" s="110">
        <f t="shared" si="94"/>
        <v>7008839.95</v>
      </c>
      <c r="M320" s="533">
        <f t="shared" si="88"/>
        <v>0.9910129446863866</v>
      </c>
      <c r="N320" s="134"/>
      <c r="O320" s="134"/>
    </row>
    <row r="321" spans="1:15" s="117" customFormat="1" ht="17.25" customHeight="1">
      <c r="A321" s="149"/>
      <c r="B321" s="101"/>
      <c r="C321" s="153"/>
      <c r="D321" s="103" t="s">
        <v>247</v>
      </c>
      <c r="E321" s="1179"/>
      <c r="F321" s="1188"/>
      <c r="G321" s="511"/>
      <c r="H321" s="1177">
        <f>H322</f>
        <v>7072400</v>
      </c>
      <c r="I321" s="1177">
        <f>I322</f>
        <v>7008839.95</v>
      </c>
      <c r="J321" s="526">
        <f aca="true" t="shared" si="95" ref="J321:J377">I321/H321</f>
        <v>0.9910129446863866</v>
      </c>
      <c r="K321" s="372">
        <f t="shared" si="94"/>
        <v>7072400</v>
      </c>
      <c r="L321" s="370">
        <f t="shared" si="94"/>
        <v>7008839.95</v>
      </c>
      <c r="M321" s="532">
        <f t="shared" si="88"/>
        <v>0.9910129446863866</v>
      </c>
      <c r="N321" s="134"/>
      <c r="O321" s="134"/>
    </row>
    <row r="322" spans="1:15" s="117" customFormat="1" ht="17.25" customHeight="1">
      <c r="A322" s="149"/>
      <c r="B322" s="101"/>
      <c r="C322" s="153"/>
      <c r="D322" s="106" t="s">
        <v>248</v>
      </c>
      <c r="E322" s="1169"/>
      <c r="F322" s="1173"/>
      <c r="G322" s="507"/>
      <c r="H322" s="1174">
        <v>7072400</v>
      </c>
      <c r="I322" s="1174">
        <v>7008839.95</v>
      </c>
      <c r="J322" s="525">
        <f t="shared" si="95"/>
        <v>0.9910129446863866</v>
      </c>
      <c r="K322" s="110">
        <f t="shared" si="94"/>
        <v>7072400</v>
      </c>
      <c r="L322" s="110">
        <f t="shared" si="94"/>
        <v>7008839.95</v>
      </c>
      <c r="M322" s="533">
        <f t="shared" si="88"/>
        <v>0.9910129446863866</v>
      </c>
      <c r="N322" s="134"/>
      <c r="O322" s="134"/>
    </row>
    <row r="323" spans="1:15" s="117" customFormat="1" ht="34.5" customHeight="1">
      <c r="A323" s="149" t="s">
        <v>459</v>
      </c>
      <c r="B323" s="101" t="s">
        <v>16</v>
      </c>
      <c r="C323" s="625" t="s">
        <v>199</v>
      </c>
      <c r="D323" s="626" t="s">
        <v>384</v>
      </c>
      <c r="E323" s="1179"/>
      <c r="F323" s="1188"/>
      <c r="G323" s="511"/>
      <c r="H323" s="1166">
        <f>H324</f>
        <v>15986428</v>
      </c>
      <c r="I323" s="1166">
        <f>I324</f>
        <v>15597248.38</v>
      </c>
      <c r="J323" s="509">
        <f t="shared" si="95"/>
        <v>0.9756556236327465</v>
      </c>
      <c r="K323" s="369">
        <f t="shared" si="94"/>
        <v>15986428</v>
      </c>
      <c r="L323" s="110">
        <f t="shared" si="94"/>
        <v>15597248.38</v>
      </c>
      <c r="M323" s="531">
        <f t="shared" si="88"/>
        <v>0.9756556236327465</v>
      </c>
      <c r="N323" s="134"/>
      <c r="O323" s="134"/>
    </row>
    <row r="324" spans="1:15" s="117" customFormat="1" ht="17.25" customHeight="1">
      <c r="A324" s="149"/>
      <c r="B324" s="101"/>
      <c r="C324" s="153"/>
      <c r="D324" s="103" t="s">
        <v>247</v>
      </c>
      <c r="E324" s="1179"/>
      <c r="F324" s="1188"/>
      <c r="G324" s="511"/>
      <c r="H324" s="1177">
        <f>H325</f>
        <v>15986428</v>
      </c>
      <c r="I324" s="1177">
        <f>I325</f>
        <v>15597248.38</v>
      </c>
      <c r="J324" s="507">
        <f t="shared" si="95"/>
        <v>0.9756556236327465</v>
      </c>
      <c r="K324" s="372">
        <f t="shared" si="94"/>
        <v>15986428</v>
      </c>
      <c r="L324" s="370">
        <f t="shared" si="94"/>
        <v>15597248.38</v>
      </c>
      <c r="M324" s="513">
        <f t="shared" si="88"/>
        <v>0.9756556236327465</v>
      </c>
      <c r="N324" s="134"/>
      <c r="O324" s="134"/>
    </row>
    <row r="325" spans="1:15" s="117" customFormat="1" ht="17.25" customHeight="1">
      <c r="A325" s="149"/>
      <c r="B325" s="101"/>
      <c r="C325" s="153"/>
      <c r="D325" s="106" t="s">
        <v>248</v>
      </c>
      <c r="E325" s="1179"/>
      <c r="F325" s="1188"/>
      <c r="G325" s="511"/>
      <c r="H325" s="1166">
        <v>15986428</v>
      </c>
      <c r="I325" s="1166">
        <v>15597248.38</v>
      </c>
      <c r="J325" s="509">
        <f t="shared" si="95"/>
        <v>0.9756556236327465</v>
      </c>
      <c r="K325" s="369">
        <f t="shared" si="94"/>
        <v>15986428</v>
      </c>
      <c r="L325" s="110">
        <f t="shared" si="94"/>
        <v>15597248.38</v>
      </c>
      <c r="M325" s="531">
        <f t="shared" si="88"/>
        <v>0.9756556236327465</v>
      </c>
      <c r="N325" s="134"/>
      <c r="O325" s="134"/>
    </row>
    <row r="326" spans="1:15" s="117" customFormat="1" ht="28.5" customHeight="1">
      <c r="A326" s="149" t="s">
        <v>460</v>
      </c>
      <c r="B326" s="101" t="s">
        <v>218</v>
      </c>
      <c r="C326" s="625" t="s">
        <v>193</v>
      </c>
      <c r="D326" s="626" t="s">
        <v>462</v>
      </c>
      <c r="E326" s="1179"/>
      <c r="F326" s="1188"/>
      <c r="G326" s="511"/>
      <c r="H326" s="1166">
        <f>H327</f>
        <v>1894090</v>
      </c>
      <c r="I326" s="1166">
        <f>I327</f>
        <v>1183089.7</v>
      </c>
      <c r="J326" s="525">
        <f t="shared" si="95"/>
        <v>0.6246216916830774</v>
      </c>
      <c r="K326" s="369">
        <f t="shared" si="94"/>
        <v>1894090</v>
      </c>
      <c r="L326" s="110">
        <f t="shared" si="94"/>
        <v>1183089.7</v>
      </c>
      <c r="M326" s="533">
        <f t="shared" si="88"/>
        <v>0.6246216916830774</v>
      </c>
      <c r="N326" s="134"/>
      <c r="O326" s="134"/>
    </row>
    <row r="327" spans="1:15" s="117" customFormat="1" ht="17.25" customHeight="1">
      <c r="A327" s="149"/>
      <c r="B327" s="101"/>
      <c r="C327" s="153"/>
      <c r="D327" s="103" t="s">
        <v>247</v>
      </c>
      <c r="E327" s="1179"/>
      <c r="F327" s="1188"/>
      <c r="G327" s="511"/>
      <c r="H327" s="1177">
        <f>H328</f>
        <v>1894090</v>
      </c>
      <c r="I327" s="1177">
        <f>I328</f>
        <v>1183089.7</v>
      </c>
      <c r="J327" s="526">
        <f t="shared" si="95"/>
        <v>0.6246216916830774</v>
      </c>
      <c r="K327" s="372">
        <f t="shared" si="94"/>
        <v>1894090</v>
      </c>
      <c r="L327" s="370">
        <f t="shared" si="94"/>
        <v>1183089.7</v>
      </c>
      <c r="M327" s="532">
        <f t="shared" si="88"/>
        <v>0.6246216916830774</v>
      </c>
      <c r="N327" s="134"/>
      <c r="O327" s="134"/>
    </row>
    <row r="328" spans="1:15" s="117" customFormat="1" ht="17.25" customHeight="1">
      <c r="A328" s="149"/>
      <c r="B328" s="101"/>
      <c r="C328" s="153"/>
      <c r="D328" s="106" t="s">
        <v>248</v>
      </c>
      <c r="E328" s="1179"/>
      <c r="F328" s="1188"/>
      <c r="G328" s="511"/>
      <c r="H328" s="1166">
        <v>1894090</v>
      </c>
      <c r="I328" s="1166">
        <v>1183089.7</v>
      </c>
      <c r="J328" s="525">
        <f t="shared" si="95"/>
        <v>0.6246216916830774</v>
      </c>
      <c r="K328" s="369">
        <f t="shared" si="94"/>
        <v>1894090</v>
      </c>
      <c r="L328" s="110">
        <f t="shared" si="94"/>
        <v>1183089.7</v>
      </c>
      <c r="M328" s="533">
        <f t="shared" si="88"/>
        <v>0.6246216916830774</v>
      </c>
      <c r="N328" s="134"/>
      <c r="O328" s="134"/>
    </row>
    <row r="329" spans="1:15" s="117" customFormat="1" ht="52.5" customHeight="1">
      <c r="A329" s="149" t="s">
        <v>461</v>
      </c>
      <c r="B329" s="101" t="s">
        <v>219</v>
      </c>
      <c r="C329" s="625" t="s">
        <v>151</v>
      </c>
      <c r="D329" s="626" t="s">
        <v>463</v>
      </c>
      <c r="E329" s="1179"/>
      <c r="F329" s="1188"/>
      <c r="G329" s="511"/>
      <c r="H329" s="1166">
        <f>H330</f>
        <v>4232185</v>
      </c>
      <c r="I329" s="1166">
        <f>I330</f>
        <v>2776943.29</v>
      </c>
      <c r="J329" s="525">
        <f t="shared" si="95"/>
        <v>0.6561488427372622</v>
      </c>
      <c r="K329" s="369">
        <f t="shared" si="94"/>
        <v>4232185</v>
      </c>
      <c r="L329" s="110">
        <f t="shared" si="94"/>
        <v>2776943.29</v>
      </c>
      <c r="M329" s="533">
        <f t="shared" si="88"/>
        <v>0.6561488427372622</v>
      </c>
      <c r="N329" s="134"/>
      <c r="O329" s="134"/>
    </row>
    <row r="330" spans="1:15" s="117" customFormat="1" ht="17.25" customHeight="1">
      <c r="A330" s="149"/>
      <c r="B330" s="101"/>
      <c r="C330" s="153"/>
      <c r="D330" s="103" t="s">
        <v>247</v>
      </c>
      <c r="E330" s="1179"/>
      <c r="F330" s="1188"/>
      <c r="G330" s="511"/>
      <c r="H330" s="1177">
        <f>H331</f>
        <v>4232185</v>
      </c>
      <c r="I330" s="1177">
        <f>I331</f>
        <v>2776943.29</v>
      </c>
      <c r="J330" s="526">
        <f t="shared" si="95"/>
        <v>0.6561488427372622</v>
      </c>
      <c r="K330" s="372">
        <f t="shared" si="94"/>
        <v>4232185</v>
      </c>
      <c r="L330" s="370">
        <f t="shared" si="94"/>
        <v>2776943.29</v>
      </c>
      <c r="M330" s="532">
        <f t="shared" si="88"/>
        <v>0.6561488427372622</v>
      </c>
      <c r="N330" s="134"/>
      <c r="O330" s="134"/>
    </row>
    <row r="331" spans="1:15" s="117" customFormat="1" ht="17.25" customHeight="1">
      <c r="A331" s="149"/>
      <c r="B331" s="101"/>
      <c r="C331" s="153"/>
      <c r="D331" s="106" t="s">
        <v>248</v>
      </c>
      <c r="E331" s="1179"/>
      <c r="F331" s="1188"/>
      <c r="G331" s="511"/>
      <c r="H331" s="1166">
        <v>4232185</v>
      </c>
      <c r="I331" s="1166">
        <v>2776943.29</v>
      </c>
      <c r="J331" s="525">
        <f t="shared" si="95"/>
        <v>0.6561488427372622</v>
      </c>
      <c r="K331" s="369">
        <f>E331+H331</f>
        <v>4232185</v>
      </c>
      <c r="L331" s="110">
        <f>F331+I331</f>
        <v>2776943.29</v>
      </c>
      <c r="M331" s="533">
        <f t="shared" si="88"/>
        <v>0.6561488427372622</v>
      </c>
      <c r="N331" s="134"/>
      <c r="O331" s="134"/>
    </row>
    <row r="332" spans="1:15" s="117" customFormat="1" ht="51" customHeight="1" hidden="1">
      <c r="A332" s="149" t="s">
        <v>388</v>
      </c>
      <c r="B332" s="101" t="s">
        <v>389</v>
      </c>
      <c r="C332" s="153" t="s">
        <v>210</v>
      </c>
      <c r="D332" s="483" t="s">
        <v>387</v>
      </c>
      <c r="E332" s="1179"/>
      <c r="F332" s="1188"/>
      <c r="G332" s="511"/>
      <c r="H332" s="1166">
        <f>H333</f>
        <v>0</v>
      </c>
      <c r="I332" s="1166">
        <f>I333</f>
        <v>0</v>
      </c>
      <c r="J332" s="525" t="e">
        <f t="shared" si="95"/>
        <v>#DIV/0!</v>
      </c>
      <c r="K332" s="369">
        <f aca="true" t="shared" si="96" ref="K332:K343">E332+H332</f>
        <v>0</v>
      </c>
      <c r="L332" s="110">
        <f aca="true" t="shared" si="97" ref="L332:L343">F332+I332</f>
        <v>0</v>
      </c>
      <c r="M332" s="533" t="e">
        <f t="shared" si="88"/>
        <v>#DIV/0!</v>
      </c>
      <c r="N332" s="134"/>
      <c r="O332" s="134"/>
    </row>
    <row r="333" spans="1:15" s="117" customFormat="1" ht="15" hidden="1">
      <c r="A333" s="149"/>
      <c r="B333" s="101"/>
      <c r="C333" s="197"/>
      <c r="D333" s="103" t="s">
        <v>247</v>
      </c>
      <c r="E333" s="1179"/>
      <c r="F333" s="1188"/>
      <c r="G333" s="511"/>
      <c r="H333" s="1177">
        <f>H334</f>
        <v>0</v>
      </c>
      <c r="I333" s="1177">
        <f>I334</f>
        <v>0</v>
      </c>
      <c r="J333" s="525" t="e">
        <f t="shared" si="95"/>
        <v>#DIV/0!</v>
      </c>
      <c r="K333" s="369">
        <f t="shared" si="96"/>
        <v>0</v>
      </c>
      <c r="L333" s="110">
        <f t="shared" si="97"/>
        <v>0</v>
      </c>
      <c r="M333" s="533" t="e">
        <f t="shared" si="88"/>
        <v>#DIV/0!</v>
      </c>
      <c r="N333" s="134"/>
      <c r="O333" s="134"/>
    </row>
    <row r="334" spans="1:15" s="117" customFormat="1" ht="15" hidden="1">
      <c r="A334" s="149"/>
      <c r="B334" s="101"/>
      <c r="C334" s="197"/>
      <c r="D334" s="443" t="s">
        <v>248</v>
      </c>
      <c r="E334" s="1179"/>
      <c r="F334" s="1188"/>
      <c r="G334" s="511"/>
      <c r="H334" s="1166"/>
      <c r="I334" s="1166"/>
      <c r="J334" s="525" t="e">
        <f t="shared" si="95"/>
        <v>#DIV/0!</v>
      </c>
      <c r="K334" s="369">
        <f t="shared" si="96"/>
        <v>0</v>
      </c>
      <c r="L334" s="110">
        <f t="shared" si="97"/>
        <v>0</v>
      </c>
      <c r="M334" s="533" t="e">
        <f t="shared" si="88"/>
        <v>#DIV/0!</v>
      </c>
      <c r="N334" s="134"/>
      <c r="O334" s="134"/>
    </row>
    <row r="335" spans="1:15" s="77" customFormat="1" ht="33" customHeight="1" hidden="1">
      <c r="A335" s="149" t="s">
        <v>390</v>
      </c>
      <c r="B335" s="101" t="s">
        <v>103</v>
      </c>
      <c r="C335" s="197" t="s">
        <v>210</v>
      </c>
      <c r="D335" s="444" t="s">
        <v>104</v>
      </c>
      <c r="E335" s="1195"/>
      <c r="F335" s="1194"/>
      <c r="G335" s="504"/>
      <c r="H335" s="1166">
        <f>H336</f>
        <v>0</v>
      </c>
      <c r="I335" s="1166">
        <f>I336</f>
        <v>0</v>
      </c>
      <c r="J335" s="525" t="e">
        <f t="shared" si="95"/>
        <v>#DIV/0!</v>
      </c>
      <c r="K335" s="369">
        <f t="shared" si="96"/>
        <v>0</v>
      </c>
      <c r="L335" s="110">
        <f t="shared" si="97"/>
        <v>0</v>
      </c>
      <c r="M335" s="533" t="e">
        <f t="shared" si="88"/>
        <v>#DIV/0!</v>
      </c>
      <c r="N335" s="134"/>
      <c r="O335" s="134"/>
    </row>
    <row r="336" spans="1:15" s="117" customFormat="1" ht="15" hidden="1">
      <c r="A336" s="149"/>
      <c r="B336" s="101"/>
      <c r="C336" s="197"/>
      <c r="D336" s="103" t="s">
        <v>247</v>
      </c>
      <c r="E336" s="1186"/>
      <c r="F336" s="1188"/>
      <c r="G336" s="511"/>
      <c r="H336" s="1177">
        <f>H337</f>
        <v>0</v>
      </c>
      <c r="I336" s="1177">
        <f>I337</f>
        <v>0</v>
      </c>
      <c r="J336" s="525" t="e">
        <f t="shared" si="95"/>
        <v>#DIV/0!</v>
      </c>
      <c r="K336" s="369">
        <f t="shared" si="96"/>
        <v>0</v>
      </c>
      <c r="L336" s="110">
        <f t="shared" si="97"/>
        <v>0</v>
      </c>
      <c r="M336" s="533" t="e">
        <f t="shared" si="88"/>
        <v>#DIV/0!</v>
      </c>
      <c r="N336" s="134"/>
      <c r="O336" s="134"/>
    </row>
    <row r="337" spans="1:15" s="117" customFormat="1" ht="15" hidden="1">
      <c r="A337" s="149"/>
      <c r="B337" s="101"/>
      <c r="C337" s="197"/>
      <c r="D337" s="443" t="s">
        <v>248</v>
      </c>
      <c r="E337" s="1179"/>
      <c r="F337" s="1188"/>
      <c r="G337" s="511"/>
      <c r="H337" s="1166"/>
      <c r="I337" s="1166"/>
      <c r="J337" s="525" t="e">
        <f t="shared" si="95"/>
        <v>#DIV/0!</v>
      </c>
      <c r="K337" s="369">
        <f t="shared" si="96"/>
        <v>0</v>
      </c>
      <c r="L337" s="110">
        <f t="shared" si="97"/>
        <v>0</v>
      </c>
      <c r="M337" s="533" t="e">
        <f t="shared" si="88"/>
        <v>#DIV/0!</v>
      </c>
      <c r="N337" s="134"/>
      <c r="O337" s="134"/>
    </row>
    <row r="338" spans="1:15" s="117" customFormat="1" ht="46.5">
      <c r="A338" s="149" t="s">
        <v>388</v>
      </c>
      <c r="B338" s="101" t="s">
        <v>389</v>
      </c>
      <c r="C338" s="197" t="s">
        <v>210</v>
      </c>
      <c r="D338" s="443" t="s">
        <v>387</v>
      </c>
      <c r="E338" s="1179"/>
      <c r="F338" s="1188"/>
      <c r="G338" s="511"/>
      <c r="H338" s="1166">
        <f>H339</f>
        <v>10088682</v>
      </c>
      <c r="I338" s="1166">
        <f>I339</f>
        <v>598675.34</v>
      </c>
      <c r="J338" s="525">
        <f t="shared" si="95"/>
        <v>0.059341283628525504</v>
      </c>
      <c r="K338" s="369">
        <f t="shared" si="96"/>
        <v>10088682</v>
      </c>
      <c r="L338" s="110">
        <f t="shared" si="97"/>
        <v>598675.34</v>
      </c>
      <c r="M338" s="533">
        <f t="shared" si="88"/>
        <v>0.059341283628525504</v>
      </c>
      <c r="N338" s="134"/>
      <c r="O338" s="134"/>
    </row>
    <row r="339" spans="1:15" s="117" customFormat="1" ht="15">
      <c r="A339" s="149"/>
      <c r="B339" s="101"/>
      <c r="C339" s="197"/>
      <c r="D339" s="103" t="s">
        <v>247</v>
      </c>
      <c r="E339" s="1179"/>
      <c r="F339" s="1188"/>
      <c r="G339" s="511"/>
      <c r="H339" s="1177">
        <f>H340</f>
        <v>10088682</v>
      </c>
      <c r="I339" s="1177">
        <f>I340</f>
        <v>598675.34</v>
      </c>
      <c r="J339" s="526">
        <f t="shared" si="95"/>
        <v>0.059341283628525504</v>
      </c>
      <c r="K339" s="372">
        <f t="shared" si="96"/>
        <v>10088682</v>
      </c>
      <c r="L339" s="370">
        <f t="shared" si="97"/>
        <v>598675.34</v>
      </c>
      <c r="M339" s="532">
        <f t="shared" si="88"/>
        <v>0.059341283628525504</v>
      </c>
      <c r="N339" s="134"/>
      <c r="O339" s="134"/>
    </row>
    <row r="340" spans="1:15" s="117" customFormat="1" ht="15">
      <c r="A340" s="149"/>
      <c r="B340" s="101"/>
      <c r="C340" s="197"/>
      <c r="D340" s="106" t="s">
        <v>248</v>
      </c>
      <c r="E340" s="1179"/>
      <c r="F340" s="1188"/>
      <c r="G340" s="511"/>
      <c r="H340" s="1166">
        <v>10088682</v>
      </c>
      <c r="I340" s="1166">
        <v>598675.34</v>
      </c>
      <c r="J340" s="525">
        <f t="shared" si="95"/>
        <v>0.059341283628525504</v>
      </c>
      <c r="K340" s="369">
        <f t="shared" si="96"/>
        <v>10088682</v>
      </c>
      <c r="L340" s="110">
        <f t="shared" si="97"/>
        <v>598675.34</v>
      </c>
      <c r="M340" s="533">
        <f t="shared" si="88"/>
        <v>0.059341283628525504</v>
      </c>
      <c r="N340" s="134"/>
      <c r="O340" s="134"/>
    </row>
    <row r="341" spans="1:15" s="117" customFormat="1" ht="30.75">
      <c r="A341" s="149" t="s">
        <v>390</v>
      </c>
      <c r="B341" s="101" t="s">
        <v>103</v>
      </c>
      <c r="C341" s="197" t="s">
        <v>210</v>
      </c>
      <c r="D341" s="106" t="s">
        <v>104</v>
      </c>
      <c r="E341" s="1179"/>
      <c r="F341" s="1188"/>
      <c r="G341" s="511"/>
      <c r="H341" s="1166">
        <f>H342</f>
        <v>710392</v>
      </c>
      <c r="I341" s="1166">
        <f>I342</f>
        <v>619610.34</v>
      </c>
      <c r="J341" s="525">
        <f t="shared" si="95"/>
        <v>0.8722090620389868</v>
      </c>
      <c r="K341" s="369">
        <f t="shared" si="96"/>
        <v>710392</v>
      </c>
      <c r="L341" s="110">
        <f t="shared" si="97"/>
        <v>619610.34</v>
      </c>
      <c r="M341" s="533">
        <f t="shared" si="88"/>
        <v>0.8722090620389868</v>
      </c>
      <c r="N341" s="134"/>
      <c r="O341" s="134"/>
    </row>
    <row r="342" spans="1:15" s="117" customFormat="1" ht="15">
      <c r="A342" s="149"/>
      <c r="B342" s="101"/>
      <c r="C342" s="197"/>
      <c r="D342" s="103" t="s">
        <v>247</v>
      </c>
      <c r="E342" s="1179"/>
      <c r="F342" s="1188"/>
      <c r="G342" s="511"/>
      <c r="H342" s="1177">
        <f>H343</f>
        <v>710392</v>
      </c>
      <c r="I342" s="1177">
        <f>I343</f>
        <v>619610.34</v>
      </c>
      <c r="J342" s="526">
        <f t="shared" si="95"/>
        <v>0.8722090620389868</v>
      </c>
      <c r="K342" s="372">
        <f t="shared" si="96"/>
        <v>710392</v>
      </c>
      <c r="L342" s="370">
        <f t="shared" si="97"/>
        <v>619610.34</v>
      </c>
      <c r="M342" s="532">
        <f t="shared" si="88"/>
        <v>0.8722090620389868</v>
      </c>
      <c r="N342" s="134"/>
      <c r="O342" s="134"/>
    </row>
    <row r="343" spans="1:15" s="117" customFormat="1" ht="15">
      <c r="A343" s="149"/>
      <c r="B343" s="101"/>
      <c r="C343" s="197"/>
      <c r="D343" s="106" t="s">
        <v>248</v>
      </c>
      <c r="E343" s="1179"/>
      <c r="F343" s="1188"/>
      <c r="G343" s="511"/>
      <c r="H343" s="1166">
        <v>710392</v>
      </c>
      <c r="I343" s="1166">
        <v>619610.34</v>
      </c>
      <c r="J343" s="525">
        <f t="shared" si="95"/>
        <v>0.8722090620389868</v>
      </c>
      <c r="K343" s="369">
        <f t="shared" si="96"/>
        <v>710392</v>
      </c>
      <c r="L343" s="110">
        <f t="shared" si="97"/>
        <v>619610.34</v>
      </c>
      <c r="M343" s="533">
        <f t="shared" si="88"/>
        <v>0.8722090620389868</v>
      </c>
      <c r="N343" s="134"/>
      <c r="O343" s="134"/>
    </row>
    <row r="344" spans="1:15" s="117" customFormat="1" ht="33" customHeight="1">
      <c r="A344" s="149" t="s">
        <v>391</v>
      </c>
      <c r="B344" s="101" t="s">
        <v>106</v>
      </c>
      <c r="C344" s="197" t="s">
        <v>210</v>
      </c>
      <c r="D344" s="106" t="s">
        <v>107</v>
      </c>
      <c r="E344" s="1169"/>
      <c r="F344" s="1173"/>
      <c r="G344" s="507"/>
      <c r="H344" s="1174">
        <f>H345</f>
        <v>18087747</v>
      </c>
      <c r="I344" s="1174">
        <f>I345</f>
        <v>16213833.16</v>
      </c>
      <c r="J344" s="525">
        <f t="shared" si="95"/>
        <v>0.896398714555218</v>
      </c>
      <c r="K344" s="110">
        <f aca="true" t="shared" si="98" ref="K344:K378">E344+H344</f>
        <v>18087747</v>
      </c>
      <c r="L344" s="110">
        <f aca="true" t="shared" si="99" ref="L344:L378">F344+I344</f>
        <v>16213833.16</v>
      </c>
      <c r="M344" s="533">
        <f aca="true" t="shared" si="100" ref="M344:M362">L344/K344</f>
        <v>0.896398714555218</v>
      </c>
      <c r="N344" s="134"/>
      <c r="O344" s="134"/>
    </row>
    <row r="345" spans="1:15" s="117" customFormat="1" ht="15.75">
      <c r="A345" s="194"/>
      <c r="B345" s="102"/>
      <c r="C345" s="1690"/>
      <c r="D345" s="103" t="s">
        <v>247</v>
      </c>
      <c r="E345" s="1179"/>
      <c r="F345" s="1188"/>
      <c r="G345" s="511"/>
      <c r="H345" s="1177">
        <f>H346</f>
        <v>18087747</v>
      </c>
      <c r="I345" s="1177">
        <f>I346</f>
        <v>16213833.16</v>
      </c>
      <c r="J345" s="526">
        <f t="shared" si="95"/>
        <v>0.896398714555218</v>
      </c>
      <c r="K345" s="372">
        <f t="shared" si="98"/>
        <v>18087747</v>
      </c>
      <c r="L345" s="372">
        <f t="shared" si="99"/>
        <v>16213833.16</v>
      </c>
      <c r="M345" s="535">
        <f t="shared" si="100"/>
        <v>0.896398714555218</v>
      </c>
      <c r="N345" s="464"/>
      <c r="O345" s="464"/>
    </row>
    <row r="346" spans="1:15" s="117" customFormat="1" ht="15">
      <c r="A346" s="149"/>
      <c r="B346" s="101"/>
      <c r="C346" s="197"/>
      <c r="D346" s="106" t="s">
        <v>248</v>
      </c>
      <c r="E346" s="1169"/>
      <c r="F346" s="1173"/>
      <c r="G346" s="507"/>
      <c r="H346" s="1174">
        <v>18087747</v>
      </c>
      <c r="I346" s="1174">
        <v>16213833.16</v>
      </c>
      <c r="J346" s="525">
        <f t="shared" si="95"/>
        <v>0.896398714555218</v>
      </c>
      <c r="K346" s="110">
        <f t="shared" si="98"/>
        <v>18087747</v>
      </c>
      <c r="L346" s="110">
        <f t="shared" si="99"/>
        <v>16213833.16</v>
      </c>
      <c r="M346" s="533">
        <f t="shared" si="100"/>
        <v>0.896398714555218</v>
      </c>
      <c r="N346" s="134"/>
      <c r="O346" s="134"/>
    </row>
    <row r="347" spans="1:15" s="117" customFormat="1" ht="48.75" customHeight="1" hidden="1">
      <c r="A347" s="149" t="s">
        <v>392</v>
      </c>
      <c r="B347" s="101" t="s">
        <v>393</v>
      </c>
      <c r="C347" s="197" t="s">
        <v>395</v>
      </c>
      <c r="D347" s="443" t="s">
        <v>394</v>
      </c>
      <c r="E347" s="1179"/>
      <c r="F347" s="1188"/>
      <c r="G347" s="511"/>
      <c r="H347" s="1166">
        <f>H348</f>
        <v>0</v>
      </c>
      <c r="I347" s="1166"/>
      <c r="J347" s="525" t="e">
        <f t="shared" si="95"/>
        <v>#DIV/0!</v>
      </c>
      <c r="K347" s="369">
        <f t="shared" si="98"/>
        <v>0</v>
      </c>
      <c r="L347" s="369">
        <f t="shared" si="99"/>
        <v>0</v>
      </c>
      <c r="M347" s="536" t="e">
        <f t="shared" si="100"/>
        <v>#DIV/0!</v>
      </c>
      <c r="N347" s="134"/>
      <c r="O347" s="134"/>
    </row>
    <row r="348" spans="1:15" s="117" customFormat="1" ht="15" hidden="1">
      <c r="A348" s="149"/>
      <c r="B348" s="101"/>
      <c r="C348" s="197"/>
      <c r="D348" s="103" t="s">
        <v>247</v>
      </c>
      <c r="E348" s="1179"/>
      <c r="F348" s="1188"/>
      <c r="G348" s="511"/>
      <c r="H348" s="1177"/>
      <c r="I348" s="1177"/>
      <c r="J348" s="525" t="e">
        <f t="shared" si="95"/>
        <v>#DIV/0!</v>
      </c>
      <c r="K348" s="372">
        <f t="shared" si="98"/>
        <v>0</v>
      </c>
      <c r="L348" s="372">
        <f t="shared" si="99"/>
        <v>0</v>
      </c>
      <c r="M348" s="535" t="e">
        <f t="shared" si="100"/>
        <v>#DIV/0!</v>
      </c>
      <c r="N348" s="134"/>
      <c r="O348" s="134"/>
    </row>
    <row r="349" spans="1:15" s="117" customFormat="1" ht="15" hidden="1">
      <c r="A349" s="149"/>
      <c r="B349" s="101"/>
      <c r="C349" s="197"/>
      <c r="D349" s="106" t="s">
        <v>248</v>
      </c>
      <c r="E349" s="1169"/>
      <c r="F349" s="1173"/>
      <c r="G349" s="507"/>
      <c r="H349" s="1174"/>
      <c r="I349" s="1174"/>
      <c r="J349" s="525" t="e">
        <f t="shared" si="95"/>
        <v>#DIV/0!</v>
      </c>
      <c r="K349" s="110">
        <f t="shared" si="98"/>
        <v>0</v>
      </c>
      <c r="L349" s="110">
        <f t="shared" si="99"/>
        <v>0</v>
      </c>
      <c r="M349" s="533" t="e">
        <f t="shared" si="100"/>
        <v>#DIV/0!</v>
      </c>
      <c r="N349" s="134"/>
      <c r="O349" s="134"/>
    </row>
    <row r="350" spans="1:15" s="117" customFormat="1" ht="15">
      <c r="A350" s="149" t="s">
        <v>396</v>
      </c>
      <c r="B350" s="101" t="s">
        <v>397</v>
      </c>
      <c r="C350" s="197" t="s">
        <v>212</v>
      </c>
      <c r="D350" s="481" t="s">
        <v>430</v>
      </c>
      <c r="E350" s="1179"/>
      <c r="F350" s="1188"/>
      <c r="G350" s="511"/>
      <c r="H350" s="1166">
        <f>H351</f>
        <v>307755</v>
      </c>
      <c r="I350" s="1166">
        <f>I351</f>
        <v>307754.42</v>
      </c>
      <c r="J350" s="525">
        <f t="shared" si="95"/>
        <v>0.9999981153839904</v>
      </c>
      <c r="K350" s="369">
        <f t="shared" si="98"/>
        <v>307755</v>
      </c>
      <c r="L350" s="369">
        <f t="shared" si="99"/>
        <v>307754.42</v>
      </c>
      <c r="M350" s="536">
        <f t="shared" si="100"/>
        <v>0.9999981153839904</v>
      </c>
      <c r="N350" s="134"/>
      <c r="O350" s="134"/>
    </row>
    <row r="351" spans="1:15" s="117" customFormat="1" ht="19.5" customHeight="1">
      <c r="A351" s="194"/>
      <c r="B351" s="102"/>
      <c r="C351" s="1690"/>
      <c r="D351" s="103" t="s">
        <v>247</v>
      </c>
      <c r="E351" s="1179"/>
      <c r="F351" s="1188"/>
      <c r="G351" s="511"/>
      <c r="H351" s="1177">
        <f>H352</f>
        <v>307755</v>
      </c>
      <c r="I351" s="1177">
        <f>I352</f>
        <v>307754.42</v>
      </c>
      <c r="J351" s="526">
        <f t="shared" si="95"/>
        <v>0.9999981153839904</v>
      </c>
      <c r="K351" s="372">
        <f t="shared" si="98"/>
        <v>307755</v>
      </c>
      <c r="L351" s="372">
        <f t="shared" si="99"/>
        <v>307754.42</v>
      </c>
      <c r="M351" s="535">
        <f t="shared" si="100"/>
        <v>0.9999981153839904</v>
      </c>
      <c r="N351" s="464"/>
      <c r="O351" s="464"/>
    </row>
    <row r="352" spans="1:15" s="117" customFormat="1" ht="15">
      <c r="A352" s="149"/>
      <c r="B352" s="101"/>
      <c r="C352" s="197"/>
      <c r="D352" s="106" t="s">
        <v>248</v>
      </c>
      <c r="E352" s="1169"/>
      <c r="F352" s="1173"/>
      <c r="G352" s="507"/>
      <c r="H352" s="1174">
        <v>307755</v>
      </c>
      <c r="I352" s="1174">
        <v>307754.42</v>
      </c>
      <c r="J352" s="525">
        <f t="shared" si="95"/>
        <v>0.9999981153839904</v>
      </c>
      <c r="K352" s="110">
        <f t="shared" si="98"/>
        <v>307755</v>
      </c>
      <c r="L352" s="110">
        <f t="shared" si="99"/>
        <v>307754.42</v>
      </c>
      <c r="M352" s="533">
        <f t="shared" si="100"/>
        <v>0.9999981153839904</v>
      </c>
      <c r="N352" s="134"/>
      <c r="O352" s="134"/>
    </row>
    <row r="353" spans="1:15" s="77" customFormat="1" ht="27.75" customHeight="1" hidden="1">
      <c r="A353" s="149" t="s">
        <v>71</v>
      </c>
      <c r="B353" s="101" t="s">
        <v>72</v>
      </c>
      <c r="C353" s="197" t="s">
        <v>212</v>
      </c>
      <c r="D353" s="106" t="s">
        <v>73</v>
      </c>
      <c r="E353" s="1174"/>
      <c r="F353" s="1173"/>
      <c r="G353" s="509"/>
      <c r="H353" s="1174">
        <f>H354</f>
        <v>0</v>
      </c>
      <c r="I353" s="1174">
        <f>I354</f>
        <v>0</v>
      </c>
      <c r="J353" s="525" t="e">
        <f t="shared" si="95"/>
        <v>#DIV/0!</v>
      </c>
      <c r="K353" s="110">
        <f t="shared" si="98"/>
        <v>0</v>
      </c>
      <c r="L353" s="110">
        <f t="shared" si="99"/>
        <v>0</v>
      </c>
      <c r="M353" s="533" t="e">
        <f t="shared" si="100"/>
        <v>#DIV/0!</v>
      </c>
      <c r="N353" s="134"/>
      <c r="O353" s="134"/>
    </row>
    <row r="354" spans="1:15" s="77" customFormat="1" ht="15" hidden="1">
      <c r="A354" s="116"/>
      <c r="B354" s="178"/>
      <c r="C354" s="178"/>
      <c r="D354" s="103" t="s">
        <v>247</v>
      </c>
      <c r="E354" s="1169"/>
      <c r="F354" s="1173"/>
      <c r="G354" s="507"/>
      <c r="H354" s="1169">
        <f>H355</f>
        <v>0</v>
      </c>
      <c r="I354" s="1169">
        <f>I355</f>
        <v>0</v>
      </c>
      <c r="J354" s="525" t="e">
        <f t="shared" si="95"/>
        <v>#DIV/0!</v>
      </c>
      <c r="K354" s="110">
        <f t="shared" si="98"/>
        <v>0</v>
      </c>
      <c r="L354" s="110">
        <f t="shared" si="99"/>
        <v>0</v>
      </c>
      <c r="M354" s="533" t="e">
        <f t="shared" si="100"/>
        <v>#DIV/0!</v>
      </c>
      <c r="N354" s="134"/>
      <c r="O354" s="134"/>
    </row>
    <row r="355" spans="1:15" s="77" customFormat="1" ht="15" hidden="1">
      <c r="A355" s="104"/>
      <c r="B355" s="153"/>
      <c r="C355" s="153"/>
      <c r="D355" s="106" t="s">
        <v>248</v>
      </c>
      <c r="E355" s="1174"/>
      <c r="F355" s="1173"/>
      <c r="G355" s="509"/>
      <c r="H355" s="1174"/>
      <c r="I355" s="1174"/>
      <c r="J355" s="525" t="e">
        <f t="shared" si="95"/>
        <v>#DIV/0!</v>
      </c>
      <c r="K355" s="110">
        <f t="shared" si="98"/>
        <v>0</v>
      </c>
      <c r="L355" s="110">
        <f t="shared" si="99"/>
        <v>0</v>
      </c>
      <c r="M355" s="533" t="e">
        <f t="shared" si="100"/>
        <v>#DIV/0!</v>
      </c>
      <c r="N355" s="134"/>
      <c r="O355" s="134"/>
    </row>
    <row r="356" spans="1:15" s="77" customFormat="1" ht="15" hidden="1">
      <c r="A356" s="104"/>
      <c r="B356" s="153"/>
      <c r="C356" s="153"/>
      <c r="D356" s="601" t="s">
        <v>451</v>
      </c>
      <c r="E356" s="1174"/>
      <c r="F356" s="1173"/>
      <c r="G356" s="514"/>
      <c r="H356" s="1174"/>
      <c r="I356" s="1174"/>
      <c r="J356" s="525" t="e">
        <f t="shared" si="95"/>
        <v>#DIV/0!</v>
      </c>
      <c r="K356" s="110">
        <f t="shared" si="98"/>
        <v>0</v>
      </c>
      <c r="L356" s="110">
        <f t="shared" si="99"/>
        <v>0</v>
      </c>
      <c r="M356" s="533" t="e">
        <f t="shared" si="100"/>
        <v>#DIV/0!</v>
      </c>
      <c r="N356" s="134"/>
      <c r="O356" s="134"/>
    </row>
    <row r="357" spans="1:15" s="77" customFormat="1" ht="36.75" customHeight="1" hidden="1">
      <c r="A357" s="104" t="s">
        <v>398</v>
      </c>
      <c r="B357" s="153" t="s">
        <v>399</v>
      </c>
      <c r="C357" s="153" t="s">
        <v>212</v>
      </c>
      <c r="D357" s="106" t="s">
        <v>428</v>
      </c>
      <c r="E357" s="1174"/>
      <c r="F357" s="1173"/>
      <c r="G357" s="514"/>
      <c r="H357" s="1174">
        <f>H358</f>
        <v>0</v>
      </c>
      <c r="I357" s="1174">
        <f>I358</f>
        <v>0</v>
      </c>
      <c r="J357" s="525" t="e">
        <f t="shared" si="95"/>
        <v>#DIV/0!</v>
      </c>
      <c r="K357" s="110">
        <f t="shared" si="98"/>
        <v>0</v>
      </c>
      <c r="L357" s="110">
        <f t="shared" si="99"/>
        <v>0</v>
      </c>
      <c r="M357" s="533" t="e">
        <f t="shared" si="100"/>
        <v>#DIV/0!</v>
      </c>
      <c r="N357" s="134"/>
      <c r="O357" s="134"/>
    </row>
    <row r="358" spans="1:15" s="77" customFormat="1" ht="15" hidden="1">
      <c r="A358" s="104"/>
      <c r="B358" s="153"/>
      <c r="C358" s="153"/>
      <c r="D358" s="103" t="s">
        <v>247</v>
      </c>
      <c r="E358" s="1174"/>
      <c r="F358" s="1173"/>
      <c r="G358" s="509"/>
      <c r="H358" s="1169">
        <f>H359</f>
        <v>0</v>
      </c>
      <c r="I358" s="1169">
        <f>I359</f>
        <v>0</v>
      </c>
      <c r="J358" s="525" t="e">
        <f t="shared" si="95"/>
        <v>#DIV/0!</v>
      </c>
      <c r="K358" s="110">
        <f t="shared" si="98"/>
        <v>0</v>
      </c>
      <c r="L358" s="110">
        <f t="shared" si="99"/>
        <v>0</v>
      </c>
      <c r="M358" s="533" t="e">
        <f t="shared" si="100"/>
        <v>#DIV/0!</v>
      </c>
      <c r="N358" s="134"/>
      <c r="O358" s="134"/>
    </row>
    <row r="359" spans="1:14" s="77" customFormat="1" ht="15" hidden="1">
      <c r="A359" s="104"/>
      <c r="B359" s="153"/>
      <c r="C359" s="153"/>
      <c r="D359" s="106" t="s">
        <v>248</v>
      </c>
      <c r="E359" s="1174"/>
      <c r="F359" s="1173"/>
      <c r="G359" s="509"/>
      <c r="H359" s="1174"/>
      <c r="I359" s="1174"/>
      <c r="J359" s="525" t="e">
        <f t="shared" si="95"/>
        <v>#DIV/0!</v>
      </c>
      <c r="K359" s="110">
        <f t="shared" si="98"/>
        <v>0</v>
      </c>
      <c r="L359" s="110">
        <f t="shared" si="99"/>
        <v>0</v>
      </c>
      <c r="M359" s="533" t="e">
        <f t="shared" si="100"/>
        <v>#DIV/0!</v>
      </c>
      <c r="N359" s="134"/>
    </row>
    <row r="360" spans="1:14" s="77" customFormat="1" ht="30.75">
      <c r="A360" s="104" t="s">
        <v>71</v>
      </c>
      <c r="B360" s="153" t="s">
        <v>72</v>
      </c>
      <c r="C360" s="1205" t="s">
        <v>212</v>
      </c>
      <c r="D360" s="106" t="s">
        <v>73</v>
      </c>
      <c r="E360" s="1174"/>
      <c r="F360" s="1173"/>
      <c r="G360" s="509"/>
      <c r="H360" s="1174">
        <f>H361</f>
        <v>5844500</v>
      </c>
      <c r="I360" s="1174">
        <f>I361</f>
        <v>3693192.21</v>
      </c>
      <c r="J360" s="525">
        <f t="shared" si="95"/>
        <v>0.6319090101805116</v>
      </c>
      <c r="K360" s="110">
        <f t="shared" si="98"/>
        <v>5844500</v>
      </c>
      <c r="L360" s="110">
        <f t="shared" si="99"/>
        <v>3693192.21</v>
      </c>
      <c r="M360" s="533">
        <f t="shared" si="100"/>
        <v>0.6319090101805116</v>
      </c>
      <c r="N360" s="134"/>
    </row>
    <row r="361" spans="1:14" s="117" customFormat="1" ht="15.75">
      <c r="A361" s="116"/>
      <c r="B361" s="178"/>
      <c r="C361" s="178"/>
      <c r="D361" s="103" t="s">
        <v>247</v>
      </c>
      <c r="E361" s="1169"/>
      <c r="F361" s="1173"/>
      <c r="G361" s="507"/>
      <c r="H361" s="1169">
        <f>H362</f>
        <v>5844500</v>
      </c>
      <c r="I361" s="1169">
        <f>I362</f>
        <v>3693192.21</v>
      </c>
      <c r="J361" s="526">
        <f t="shared" si="95"/>
        <v>0.6319090101805116</v>
      </c>
      <c r="K361" s="370">
        <f t="shared" si="98"/>
        <v>5844500</v>
      </c>
      <c r="L361" s="370">
        <f t="shared" si="99"/>
        <v>3693192.21</v>
      </c>
      <c r="M361" s="532">
        <f t="shared" si="100"/>
        <v>0.6319090101805116</v>
      </c>
      <c r="N361" s="464"/>
    </row>
    <row r="362" spans="1:14" s="77" customFormat="1" ht="15">
      <c r="A362" s="104"/>
      <c r="B362" s="153"/>
      <c r="C362" s="153"/>
      <c r="D362" s="106" t="s">
        <v>248</v>
      </c>
      <c r="E362" s="1174"/>
      <c r="F362" s="1173"/>
      <c r="G362" s="509"/>
      <c r="H362" s="1174">
        <v>5844500</v>
      </c>
      <c r="I362" s="1174">
        <v>3693192.21</v>
      </c>
      <c r="J362" s="525">
        <f t="shared" si="95"/>
        <v>0.6319090101805116</v>
      </c>
      <c r="K362" s="110">
        <f t="shared" si="98"/>
        <v>5844500</v>
      </c>
      <c r="L362" s="110">
        <f t="shared" si="99"/>
        <v>3693192.21</v>
      </c>
      <c r="M362" s="533">
        <f t="shared" si="100"/>
        <v>0.6319090101805116</v>
      </c>
      <c r="N362" s="134"/>
    </row>
    <row r="363" spans="1:15" s="77" customFormat="1" ht="30.75">
      <c r="A363" s="104" t="s">
        <v>400</v>
      </c>
      <c r="B363" s="153" t="s">
        <v>401</v>
      </c>
      <c r="C363" s="153" t="s">
        <v>212</v>
      </c>
      <c r="D363" s="106" t="s">
        <v>429</v>
      </c>
      <c r="E363" s="1174"/>
      <c r="F363" s="1173"/>
      <c r="G363" s="509"/>
      <c r="H363" s="1174">
        <f>H364</f>
        <v>1562552</v>
      </c>
      <c r="I363" s="1174">
        <f>I364</f>
        <v>52874.11</v>
      </c>
      <c r="J363" s="525">
        <f t="shared" si="95"/>
        <v>0.03383830426123419</v>
      </c>
      <c r="K363" s="110">
        <f t="shared" si="98"/>
        <v>1562552</v>
      </c>
      <c r="L363" s="110">
        <f t="shared" si="99"/>
        <v>52874.11</v>
      </c>
      <c r="M363" s="533">
        <f aca="true" t="shared" si="101" ref="M363:M378">L363/K363</f>
        <v>0.03383830426123419</v>
      </c>
      <c r="N363" s="134"/>
      <c r="O363" s="134"/>
    </row>
    <row r="364" spans="1:15" s="77" customFormat="1" ht="15">
      <c r="A364" s="104"/>
      <c r="B364" s="153"/>
      <c r="C364" s="153"/>
      <c r="D364" s="103" t="s">
        <v>247</v>
      </c>
      <c r="E364" s="1174"/>
      <c r="F364" s="1173"/>
      <c r="G364" s="509"/>
      <c r="H364" s="1169">
        <f>H365</f>
        <v>1562552</v>
      </c>
      <c r="I364" s="1169">
        <f>I365</f>
        <v>52874.11</v>
      </c>
      <c r="J364" s="526">
        <f t="shared" si="95"/>
        <v>0.03383830426123419</v>
      </c>
      <c r="K364" s="370">
        <f>E364+H364</f>
        <v>1562552</v>
      </c>
      <c r="L364" s="370">
        <f t="shared" si="99"/>
        <v>52874.11</v>
      </c>
      <c r="M364" s="532">
        <f t="shared" si="101"/>
        <v>0.03383830426123419</v>
      </c>
      <c r="N364" s="134"/>
      <c r="O364" s="134"/>
    </row>
    <row r="365" spans="1:15" s="77" customFormat="1" ht="15">
      <c r="A365" s="104"/>
      <c r="B365" s="153"/>
      <c r="C365" s="153"/>
      <c r="D365" s="106" t="s">
        <v>248</v>
      </c>
      <c r="E365" s="1174"/>
      <c r="F365" s="1173"/>
      <c r="G365" s="509"/>
      <c r="H365" s="1174">
        <v>1562552</v>
      </c>
      <c r="I365" s="1174">
        <v>52874.11</v>
      </c>
      <c r="J365" s="525">
        <f t="shared" si="95"/>
        <v>0.03383830426123419</v>
      </c>
      <c r="K365" s="110">
        <f t="shared" si="98"/>
        <v>1562552</v>
      </c>
      <c r="L365" s="110">
        <f t="shared" si="99"/>
        <v>52874.11</v>
      </c>
      <c r="M365" s="533">
        <f t="shared" si="101"/>
        <v>0.03383830426123419</v>
      </c>
      <c r="N365" s="134"/>
      <c r="O365" s="134"/>
    </row>
    <row r="366" spans="1:15" s="77" customFormat="1" ht="15" hidden="1">
      <c r="A366" s="104"/>
      <c r="B366" s="153"/>
      <c r="C366" s="153"/>
      <c r="D366" s="205" t="s">
        <v>289</v>
      </c>
      <c r="E366" s="1174"/>
      <c r="F366" s="1173"/>
      <c r="G366" s="514"/>
      <c r="H366" s="1174">
        <f>H367</f>
        <v>0</v>
      </c>
      <c r="I366" s="1174"/>
      <c r="J366" s="525" t="e">
        <f t="shared" si="95"/>
        <v>#DIV/0!</v>
      </c>
      <c r="K366" s="110">
        <f>E366+H366</f>
        <v>0</v>
      </c>
      <c r="L366" s="110">
        <f>F366+I366</f>
        <v>0</v>
      </c>
      <c r="M366" s="533" t="e">
        <f>L366/K366</f>
        <v>#DIV/0!</v>
      </c>
      <c r="N366" s="134"/>
      <c r="O366" s="134"/>
    </row>
    <row r="367" spans="1:15" s="77" customFormat="1" ht="30" customHeight="1" hidden="1">
      <c r="A367" s="104" t="s">
        <v>402</v>
      </c>
      <c r="B367" s="153" t="s">
        <v>403</v>
      </c>
      <c r="C367" s="153" t="s">
        <v>212</v>
      </c>
      <c r="D367" s="106" t="s">
        <v>431</v>
      </c>
      <c r="E367" s="1174"/>
      <c r="F367" s="1173"/>
      <c r="G367" s="514"/>
      <c r="H367" s="1174"/>
      <c r="I367" s="1174"/>
      <c r="J367" s="525" t="e">
        <f t="shared" si="95"/>
        <v>#DIV/0!</v>
      </c>
      <c r="K367" s="110">
        <f t="shared" si="98"/>
        <v>0</v>
      </c>
      <c r="L367" s="110">
        <f t="shared" si="99"/>
        <v>0</v>
      </c>
      <c r="M367" s="533" t="e">
        <f>L367/K367</f>
        <v>#DIV/0!</v>
      </c>
      <c r="N367" s="134"/>
      <c r="O367" s="134"/>
    </row>
    <row r="368" spans="1:15" s="77" customFormat="1" ht="15" hidden="1">
      <c r="A368" s="104"/>
      <c r="B368" s="153"/>
      <c r="C368" s="153"/>
      <c r="D368" s="103" t="s">
        <v>247</v>
      </c>
      <c r="E368" s="1174"/>
      <c r="F368" s="1173"/>
      <c r="G368" s="509"/>
      <c r="H368" s="1169"/>
      <c r="I368" s="1169"/>
      <c r="J368" s="525" t="e">
        <f t="shared" si="95"/>
        <v>#DIV/0!</v>
      </c>
      <c r="K368" s="370">
        <f t="shared" si="98"/>
        <v>0</v>
      </c>
      <c r="L368" s="370">
        <f t="shared" si="99"/>
        <v>0</v>
      </c>
      <c r="M368" s="532" t="e">
        <f t="shared" si="101"/>
        <v>#DIV/0!</v>
      </c>
      <c r="N368" s="134"/>
      <c r="O368" s="134"/>
    </row>
    <row r="369" spans="1:15" s="77" customFormat="1" ht="15" hidden="1">
      <c r="A369" s="104"/>
      <c r="B369" s="153"/>
      <c r="C369" s="153"/>
      <c r="D369" s="106" t="s">
        <v>248</v>
      </c>
      <c r="E369" s="1174"/>
      <c r="F369" s="1173"/>
      <c r="G369" s="509"/>
      <c r="H369" s="1174"/>
      <c r="I369" s="1174"/>
      <c r="J369" s="525" t="e">
        <f t="shared" si="95"/>
        <v>#DIV/0!</v>
      </c>
      <c r="K369" s="110">
        <f t="shared" si="98"/>
        <v>0</v>
      </c>
      <c r="L369" s="110">
        <f t="shared" si="99"/>
        <v>0</v>
      </c>
      <c r="M369" s="533" t="e">
        <f t="shared" si="101"/>
        <v>#DIV/0!</v>
      </c>
      <c r="N369" s="134"/>
      <c r="O369" s="134"/>
    </row>
    <row r="370" spans="1:15" s="77" customFormat="1" ht="30.75">
      <c r="A370" s="104" t="s">
        <v>404</v>
      </c>
      <c r="B370" s="153" t="s">
        <v>405</v>
      </c>
      <c r="C370" s="153" t="s">
        <v>212</v>
      </c>
      <c r="D370" s="106" t="s">
        <v>414</v>
      </c>
      <c r="E370" s="1174"/>
      <c r="F370" s="1173"/>
      <c r="G370" s="509"/>
      <c r="H370" s="1174">
        <f>H371</f>
        <v>12732699</v>
      </c>
      <c r="I370" s="1174">
        <f>I371</f>
        <v>3027705.68</v>
      </c>
      <c r="J370" s="509">
        <f t="shared" si="95"/>
        <v>0.23778977889919492</v>
      </c>
      <c r="K370" s="110">
        <f t="shared" si="98"/>
        <v>12732699</v>
      </c>
      <c r="L370" s="110">
        <f t="shared" si="99"/>
        <v>3027705.68</v>
      </c>
      <c r="M370" s="531">
        <f t="shared" si="101"/>
        <v>0.23778977889919492</v>
      </c>
      <c r="N370" s="134"/>
      <c r="O370" s="134"/>
    </row>
    <row r="371" spans="1:15" s="77" customFormat="1" ht="15">
      <c r="A371" s="104"/>
      <c r="B371" s="153"/>
      <c r="C371" s="153"/>
      <c r="D371" s="103" t="s">
        <v>247</v>
      </c>
      <c r="E371" s="1174"/>
      <c r="F371" s="1173"/>
      <c r="G371" s="509"/>
      <c r="H371" s="1169">
        <f>H372</f>
        <v>12732699</v>
      </c>
      <c r="I371" s="1169">
        <f>I372</f>
        <v>3027705.68</v>
      </c>
      <c r="J371" s="507">
        <f t="shared" si="95"/>
        <v>0.23778977889919492</v>
      </c>
      <c r="K371" s="370">
        <f t="shared" si="98"/>
        <v>12732699</v>
      </c>
      <c r="L371" s="370">
        <f t="shared" si="99"/>
        <v>3027705.68</v>
      </c>
      <c r="M371" s="513">
        <f t="shared" si="101"/>
        <v>0.23778977889919492</v>
      </c>
      <c r="N371" s="134"/>
      <c r="O371" s="134"/>
    </row>
    <row r="372" spans="1:15" s="77" customFormat="1" ht="20.25" customHeight="1">
      <c r="A372" s="104"/>
      <c r="B372" s="153"/>
      <c r="C372" s="153"/>
      <c r="D372" s="106" t="s">
        <v>248</v>
      </c>
      <c r="E372" s="1174"/>
      <c r="F372" s="1173"/>
      <c r="G372" s="509"/>
      <c r="H372" s="1174">
        <v>12732699</v>
      </c>
      <c r="I372" s="1174">
        <v>3027705.68</v>
      </c>
      <c r="J372" s="509">
        <f t="shared" si="95"/>
        <v>0.23778977889919492</v>
      </c>
      <c r="K372" s="110">
        <f t="shared" si="98"/>
        <v>12732699</v>
      </c>
      <c r="L372" s="110">
        <f t="shared" si="99"/>
        <v>3027705.68</v>
      </c>
      <c r="M372" s="531">
        <f t="shared" si="101"/>
        <v>0.23778977889919492</v>
      </c>
      <c r="N372" s="134"/>
      <c r="O372" s="134"/>
    </row>
    <row r="373" spans="1:15" s="77" customFormat="1" ht="51.75" customHeight="1">
      <c r="A373" s="104" t="s">
        <v>406</v>
      </c>
      <c r="B373" s="153" t="s">
        <v>283</v>
      </c>
      <c r="C373" s="153" t="s">
        <v>211</v>
      </c>
      <c r="D373" s="106" t="s">
        <v>407</v>
      </c>
      <c r="E373" s="1174"/>
      <c r="F373" s="1173"/>
      <c r="G373" s="509"/>
      <c r="H373" s="1174">
        <f>H374</f>
        <v>14302901</v>
      </c>
      <c r="I373" s="1174">
        <f>I374</f>
        <v>4210787.63</v>
      </c>
      <c r="J373" s="525">
        <f t="shared" si="95"/>
        <v>0.29440094915010595</v>
      </c>
      <c r="K373" s="110">
        <f t="shared" si="98"/>
        <v>14302901</v>
      </c>
      <c r="L373" s="110">
        <f t="shared" si="99"/>
        <v>4210787.63</v>
      </c>
      <c r="M373" s="531">
        <f t="shared" si="101"/>
        <v>0.29440094915010595</v>
      </c>
      <c r="N373" s="134"/>
      <c r="O373" s="134"/>
    </row>
    <row r="374" spans="1:15" s="77" customFormat="1" ht="20.25" customHeight="1">
      <c r="A374" s="104"/>
      <c r="B374" s="153"/>
      <c r="C374" s="153"/>
      <c r="D374" s="103" t="s">
        <v>247</v>
      </c>
      <c r="E374" s="1174"/>
      <c r="F374" s="1173"/>
      <c r="G374" s="509"/>
      <c r="H374" s="1169">
        <f>H375</f>
        <v>14302901</v>
      </c>
      <c r="I374" s="1169">
        <f>I375</f>
        <v>4210787.63</v>
      </c>
      <c r="J374" s="526">
        <f t="shared" si="95"/>
        <v>0.29440094915010595</v>
      </c>
      <c r="K374" s="370">
        <f t="shared" si="98"/>
        <v>14302901</v>
      </c>
      <c r="L374" s="370">
        <f t="shared" si="99"/>
        <v>4210787.63</v>
      </c>
      <c r="M374" s="513">
        <f t="shared" si="101"/>
        <v>0.29440094915010595</v>
      </c>
      <c r="N374" s="134"/>
      <c r="O374" s="134"/>
    </row>
    <row r="375" spans="1:15" s="77" customFormat="1" ht="20.25" customHeight="1">
      <c r="A375" s="104"/>
      <c r="B375" s="153"/>
      <c r="C375" s="153"/>
      <c r="D375" s="106" t="s">
        <v>248</v>
      </c>
      <c r="E375" s="1174"/>
      <c r="F375" s="1173"/>
      <c r="G375" s="509"/>
      <c r="H375" s="1174">
        <v>14302901</v>
      </c>
      <c r="I375" s="1174">
        <v>4210787.63</v>
      </c>
      <c r="J375" s="525">
        <f t="shared" si="95"/>
        <v>0.29440094915010595</v>
      </c>
      <c r="K375" s="370">
        <f t="shared" si="98"/>
        <v>14302901</v>
      </c>
      <c r="L375" s="370">
        <f t="shared" si="99"/>
        <v>4210787.63</v>
      </c>
      <c r="M375" s="513">
        <f t="shared" si="101"/>
        <v>0.29440094915010595</v>
      </c>
      <c r="N375" s="134"/>
      <c r="O375" s="134"/>
    </row>
    <row r="376" spans="1:15" s="77" customFormat="1" ht="37.5" customHeight="1">
      <c r="A376" s="104" t="s">
        <v>408</v>
      </c>
      <c r="B376" s="153" t="s">
        <v>114</v>
      </c>
      <c r="C376" s="153" t="s">
        <v>195</v>
      </c>
      <c r="D376" s="106" t="s">
        <v>409</v>
      </c>
      <c r="E376" s="1174"/>
      <c r="F376" s="1173"/>
      <c r="G376" s="509"/>
      <c r="H376" s="1174">
        <f>H377</f>
        <v>2030078</v>
      </c>
      <c r="I376" s="1174">
        <f>I377</f>
        <v>1795540.37</v>
      </c>
      <c r="J376" s="525">
        <f t="shared" si="95"/>
        <v>0.8844686608100774</v>
      </c>
      <c r="K376" s="110">
        <f t="shared" si="98"/>
        <v>2030078</v>
      </c>
      <c r="L376" s="110">
        <f t="shared" si="99"/>
        <v>1795540.37</v>
      </c>
      <c r="M376" s="533">
        <f t="shared" si="101"/>
        <v>0.8844686608100774</v>
      </c>
      <c r="N376" s="134"/>
      <c r="O376" s="134"/>
    </row>
    <row r="377" spans="1:15" s="77" customFormat="1" ht="20.25" customHeight="1">
      <c r="A377" s="104"/>
      <c r="B377" s="153"/>
      <c r="C377" s="153"/>
      <c r="D377" s="103" t="s">
        <v>247</v>
      </c>
      <c r="E377" s="1174"/>
      <c r="F377" s="1173"/>
      <c r="G377" s="509"/>
      <c r="H377" s="1169">
        <f>H378</f>
        <v>2030078</v>
      </c>
      <c r="I377" s="1169">
        <f>I378</f>
        <v>1795540.37</v>
      </c>
      <c r="J377" s="526">
        <f t="shared" si="95"/>
        <v>0.8844686608100774</v>
      </c>
      <c r="K377" s="370">
        <f t="shared" si="98"/>
        <v>2030078</v>
      </c>
      <c r="L377" s="370">
        <f t="shared" si="99"/>
        <v>1795540.37</v>
      </c>
      <c r="M377" s="532">
        <f t="shared" si="101"/>
        <v>0.8844686608100774</v>
      </c>
      <c r="N377" s="134"/>
      <c r="O377" s="134"/>
    </row>
    <row r="378" spans="1:15" s="77" customFormat="1" ht="20.25" customHeight="1" thickBot="1">
      <c r="A378" s="104"/>
      <c r="B378" s="153"/>
      <c r="C378" s="153"/>
      <c r="D378" s="106" t="s">
        <v>248</v>
      </c>
      <c r="E378" s="1174"/>
      <c r="F378" s="1173"/>
      <c r="G378" s="509"/>
      <c r="H378" s="1174">
        <v>2030078</v>
      </c>
      <c r="I378" s="1174">
        <v>1795540.37</v>
      </c>
      <c r="J378" s="525">
        <f>I378/H378</f>
        <v>0.8844686608100774</v>
      </c>
      <c r="K378" s="110">
        <f t="shared" si="98"/>
        <v>2030078</v>
      </c>
      <c r="L378" s="110">
        <f t="shared" si="99"/>
        <v>1795540.37</v>
      </c>
      <c r="M378" s="533">
        <f t="shared" si="101"/>
        <v>0.8844686608100774</v>
      </c>
      <c r="N378" s="134"/>
      <c r="O378" s="134"/>
    </row>
    <row r="379" spans="1:15" s="77" customFormat="1" ht="36" customHeight="1" hidden="1">
      <c r="A379" s="149" t="s">
        <v>138</v>
      </c>
      <c r="B379" s="192">
        <v>8340</v>
      </c>
      <c r="C379" s="153" t="s">
        <v>197</v>
      </c>
      <c r="D379" s="105" t="s">
        <v>157</v>
      </c>
      <c r="E379" s="1174"/>
      <c r="F379" s="1173"/>
      <c r="G379" s="544"/>
      <c r="H379" s="1174">
        <f>H380</f>
        <v>0</v>
      </c>
      <c r="I379" s="1174">
        <f>I380</f>
        <v>0</v>
      </c>
      <c r="J379" s="525" t="e">
        <f>I379/H379</f>
        <v>#DIV/0!</v>
      </c>
      <c r="K379" s="110">
        <f aca="true" t="shared" si="102" ref="K379:L396">E379+H379</f>
        <v>0</v>
      </c>
      <c r="L379" s="110">
        <f t="shared" si="102"/>
        <v>0</v>
      </c>
      <c r="M379" s="533" t="e">
        <f aca="true" t="shared" si="103" ref="M379:M415">L379/K379</f>
        <v>#DIV/0!</v>
      </c>
      <c r="N379" s="134"/>
      <c r="O379" s="134"/>
    </row>
    <row r="380" spans="1:15" s="77" customFormat="1" ht="15.75" hidden="1" thickBot="1">
      <c r="A380" s="270"/>
      <c r="B380" s="271"/>
      <c r="C380" s="272"/>
      <c r="D380" s="273" t="s">
        <v>247</v>
      </c>
      <c r="E380" s="1196"/>
      <c r="F380" s="1197"/>
      <c r="G380" s="545"/>
      <c r="H380" s="1204"/>
      <c r="I380" s="1204">
        <v>0</v>
      </c>
      <c r="J380" s="546" t="e">
        <f>I380/H380</f>
        <v>#DIV/0!</v>
      </c>
      <c r="K380" s="375">
        <f t="shared" si="102"/>
        <v>0</v>
      </c>
      <c r="L380" s="375">
        <f t="shared" si="102"/>
        <v>0</v>
      </c>
      <c r="M380" s="547" t="e">
        <f t="shared" si="103"/>
        <v>#DIV/0!</v>
      </c>
      <c r="N380" s="134"/>
      <c r="O380" s="134"/>
    </row>
    <row r="381" spans="1:15" s="77" customFormat="1" ht="63" thickBot="1">
      <c r="A381" s="147" t="s">
        <v>108</v>
      </c>
      <c r="B381" s="183"/>
      <c r="C381" s="183"/>
      <c r="D381" s="114" t="s">
        <v>58</v>
      </c>
      <c r="E381" s="1180">
        <f aca="true" t="shared" si="104" ref="E381:F383">E382</f>
        <v>3322510</v>
      </c>
      <c r="F381" s="1181">
        <f>F382</f>
        <v>3080997.65</v>
      </c>
      <c r="G381" s="538">
        <f>F381/E381</f>
        <v>0.9273102714514027</v>
      </c>
      <c r="H381" s="1180">
        <f>H382</f>
        <v>10025000</v>
      </c>
      <c r="I381" s="1180">
        <f>I382</f>
        <v>0</v>
      </c>
      <c r="J381" s="538"/>
      <c r="K381" s="115">
        <f t="shared" si="102"/>
        <v>13347510</v>
      </c>
      <c r="L381" s="115">
        <f t="shared" si="102"/>
        <v>3080997.65</v>
      </c>
      <c r="M381" s="539">
        <f t="shared" si="103"/>
        <v>0.230829394396408</v>
      </c>
      <c r="N381" s="134"/>
      <c r="O381" s="134"/>
    </row>
    <row r="382" spans="1:15" s="77" customFormat="1" ht="63" thickBot="1">
      <c r="A382" s="150" t="s">
        <v>109</v>
      </c>
      <c r="B382" s="193"/>
      <c r="C382" s="193"/>
      <c r="D382" s="121" t="s">
        <v>58</v>
      </c>
      <c r="E382" s="1198">
        <f t="shared" si="104"/>
        <v>3322510</v>
      </c>
      <c r="F382" s="1199">
        <f t="shared" si="104"/>
        <v>3080997.65</v>
      </c>
      <c r="G382" s="503">
        <f>F382/E382</f>
        <v>0.9273102714514027</v>
      </c>
      <c r="H382" s="1198">
        <f>H383+H389</f>
        <v>10025000</v>
      </c>
      <c r="I382" s="1198">
        <f>I383+I389</f>
        <v>0</v>
      </c>
      <c r="J382" s="503"/>
      <c r="K382" s="182">
        <f>E382+H382</f>
        <v>13347510</v>
      </c>
      <c r="L382" s="182">
        <f t="shared" si="102"/>
        <v>3080997.65</v>
      </c>
      <c r="M382" s="528">
        <f t="shared" si="103"/>
        <v>0.230829394396408</v>
      </c>
      <c r="N382" s="134"/>
      <c r="O382" s="134"/>
    </row>
    <row r="383" spans="1:15" s="77" customFormat="1" ht="62.25">
      <c r="A383" s="148" t="s">
        <v>110</v>
      </c>
      <c r="B383" s="152" t="s">
        <v>87</v>
      </c>
      <c r="C383" s="152" t="s">
        <v>192</v>
      </c>
      <c r="D383" s="119" t="s">
        <v>88</v>
      </c>
      <c r="E383" s="1200">
        <f t="shared" si="104"/>
        <v>3322510</v>
      </c>
      <c r="F383" s="1201">
        <f t="shared" si="104"/>
        <v>3080997.65</v>
      </c>
      <c r="G383" s="529">
        <f>F383/E383</f>
        <v>0.9273102714514027</v>
      </c>
      <c r="H383" s="1200"/>
      <c r="I383" s="1200"/>
      <c r="J383" s="530"/>
      <c r="K383" s="331">
        <f t="shared" si="102"/>
        <v>3322510</v>
      </c>
      <c r="L383" s="331">
        <f t="shared" si="102"/>
        <v>3080997.65</v>
      </c>
      <c r="M383" s="659">
        <f t="shared" si="103"/>
        <v>0.9273102714514027</v>
      </c>
      <c r="N383" s="134"/>
      <c r="O383" s="134"/>
    </row>
    <row r="384" spans="1:15" s="77" customFormat="1" ht="15">
      <c r="A384" s="116"/>
      <c r="B384" s="178"/>
      <c r="C384" s="178"/>
      <c r="D384" s="103" t="s">
        <v>244</v>
      </c>
      <c r="E384" s="1169">
        <v>3322510</v>
      </c>
      <c r="F384" s="1173">
        <v>3080997.65</v>
      </c>
      <c r="G384" s="507">
        <f>F384/E384</f>
        <v>0.9273102714514027</v>
      </c>
      <c r="H384" s="1169"/>
      <c r="I384" s="1174"/>
      <c r="J384" s="527"/>
      <c r="K384" s="370">
        <f t="shared" si="102"/>
        <v>3322510</v>
      </c>
      <c r="L384" s="370">
        <f t="shared" si="102"/>
        <v>3080997.65</v>
      </c>
      <c r="M384" s="565">
        <f t="shared" si="103"/>
        <v>0.9273102714514027</v>
      </c>
      <c r="N384" s="134"/>
      <c r="O384" s="134"/>
    </row>
    <row r="385" spans="1:15" s="77" customFormat="1" ht="15.75" customHeight="1">
      <c r="A385" s="104"/>
      <c r="B385" s="153"/>
      <c r="C385" s="153"/>
      <c r="D385" s="106" t="s">
        <v>245</v>
      </c>
      <c r="E385" s="1174">
        <v>3135882</v>
      </c>
      <c r="F385" s="1173">
        <v>2894546.65</v>
      </c>
      <c r="G385" s="509">
        <f>F385/E385</f>
        <v>0.9230406788265629</v>
      </c>
      <c r="H385" s="1174"/>
      <c r="I385" s="1174"/>
      <c r="J385" s="516"/>
      <c r="K385" s="110">
        <f t="shared" si="102"/>
        <v>3135882</v>
      </c>
      <c r="L385" s="110">
        <f t="shared" si="102"/>
        <v>2894546.65</v>
      </c>
      <c r="M385" s="566">
        <f t="shared" si="103"/>
        <v>0.9230406788265629</v>
      </c>
      <c r="N385" s="134"/>
      <c r="O385" s="134"/>
    </row>
    <row r="386" spans="1:15" s="77" customFormat="1" ht="15" hidden="1">
      <c r="A386" s="116"/>
      <c r="B386" s="178"/>
      <c r="C386" s="178"/>
      <c r="D386" s="103" t="s">
        <v>247</v>
      </c>
      <c r="E386" s="1169"/>
      <c r="F386" s="1173"/>
      <c r="G386" s="507"/>
      <c r="H386" s="1169"/>
      <c r="I386" s="1169"/>
      <c r="J386" s="526"/>
      <c r="K386" s="110">
        <f t="shared" si="102"/>
        <v>0</v>
      </c>
      <c r="L386" s="110">
        <f t="shared" si="102"/>
        <v>0</v>
      </c>
      <c r="M386" s="566" t="e">
        <f t="shared" si="103"/>
        <v>#DIV/0!</v>
      </c>
      <c r="N386" s="134"/>
      <c r="O386" s="134"/>
    </row>
    <row r="387" spans="1:15" s="77" customFormat="1" ht="15" hidden="1">
      <c r="A387" s="104"/>
      <c r="B387" s="153"/>
      <c r="C387" s="153"/>
      <c r="D387" s="106" t="s">
        <v>248</v>
      </c>
      <c r="E387" s="1174"/>
      <c r="F387" s="1173"/>
      <c r="G387" s="509"/>
      <c r="H387" s="1174"/>
      <c r="I387" s="1174"/>
      <c r="J387" s="525"/>
      <c r="K387" s="110">
        <f t="shared" si="102"/>
        <v>0</v>
      </c>
      <c r="L387" s="110">
        <f t="shared" si="102"/>
        <v>0</v>
      </c>
      <c r="M387" s="566" t="e">
        <f t="shared" si="103"/>
        <v>#DIV/0!</v>
      </c>
      <c r="N387" s="134"/>
      <c r="O387" s="134"/>
    </row>
    <row r="388" spans="1:15" s="77" customFormat="1" ht="15" hidden="1">
      <c r="A388" s="364"/>
      <c r="B388" s="627"/>
      <c r="C388" s="627"/>
      <c r="D388" s="443" t="s">
        <v>248</v>
      </c>
      <c r="E388" s="1191"/>
      <c r="F388" s="1187"/>
      <c r="G388" s="548"/>
      <c r="H388" s="1191"/>
      <c r="I388" s="1191"/>
      <c r="J388" s="548"/>
      <c r="K388" s="110">
        <f t="shared" si="102"/>
        <v>0</v>
      </c>
      <c r="L388" s="110">
        <f t="shared" si="102"/>
        <v>0</v>
      </c>
      <c r="M388" s="566" t="e">
        <f t="shared" si="103"/>
        <v>#DIV/0!</v>
      </c>
      <c r="N388" s="134"/>
      <c r="O388" s="134"/>
    </row>
    <row r="389" spans="1:15" s="77" customFormat="1" ht="46.5">
      <c r="A389" s="153" t="s">
        <v>665</v>
      </c>
      <c r="B389" s="153" t="s">
        <v>666</v>
      </c>
      <c r="C389" s="1212" t="s">
        <v>212</v>
      </c>
      <c r="D389" s="106" t="s">
        <v>667</v>
      </c>
      <c r="E389" s="1174"/>
      <c r="F389" s="1169"/>
      <c r="G389" s="509"/>
      <c r="H389" s="1174">
        <f>H390</f>
        <v>10025000</v>
      </c>
      <c r="I389" s="1174">
        <f>I390</f>
        <v>0</v>
      </c>
      <c r="J389" s="509">
        <f>I389/H389</f>
        <v>0</v>
      </c>
      <c r="K389" s="110">
        <f t="shared" si="102"/>
        <v>10025000</v>
      </c>
      <c r="L389" s="110">
        <f t="shared" si="102"/>
        <v>0</v>
      </c>
      <c r="M389" s="566">
        <f t="shared" si="103"/>
        <v>0</v>
      </c>
      <c r="N389" s="134"/>
      <c r="O389" s="134"/>
    </row>
    <row r="390" spans="1:15" s="117" customFormat="1" ht="15.75">
      <c r="A390" s="1688"/>
      <c r="B390" s="1688"/>
      <c r="C390" s="1689"/>
      <c r="D390" s="103" t="s">
        <v>244</v>
      </c>
      <c r="E390" s="1179"/>
      <c r="F390" s="1179"/>
      <c r="G390" s="636"/>
      <c r="H390" s="1179">
        <f>H391</f>
        <v>10025000</v>
      </c>
      <c r="I390" s="1179">
        <f>I391</f>
        <v>0</v>
      </c>
      <c r="J390" s="507">
        <f>I390/H390</f>
        <v>0</v>
      </c>
      <c r="K390" s="370">
        <f t="shared" si="102"/>
        <v>10025000</v>
      </c>
      <c r="L390" s="370">
        <f t="shared" si="102"/>
        <v>0</v>
      </c>
      <c r="M390" s="565">
        <f t="shared" si="103"/>
        <v>0</v>
      </c>
      <c r="N390" s="464"/>
      <c r="O390" s="464"/>
    </row>
    <row r="391" spans="1:15" s="77" customFormat="1" ht="15.75" thickBot="1">
      <c r="A391" s="575"/>
      <c r="B391" s="575"/>
      <c r="C391" s="575"/>
      <c r="D391" s="443" t="s">
        <v>248</v>
      </c>
      <c r="E391" s="1178"/>
      <c r="F391" s="1179"/>
      <c r="G391" s="1203"/>
      <c r="H391" s="1178">
        <v>10025000</v>
      </c>
      <c r="I391" s="1178">
        <v>0</v>
      </c>
      <c r="J391" s="1203">
        <f>I391/H391</f>
        <v>0</v>
      </c>
      <c r="K391" s="110">
        <f t="shared" si="102"/>
        <v>10025000</v>
      </c>
      <c r="L391" s="110">
        <f t="shared" si="102"/>
        <v>0</v>
      </c>
      <c r="M391" s="566">
        <f t="shared" si="103"/>
        <v>0</v>
      </c>
      <c r="N391" s="134"/>
      <c r="O391" s="134"/>
    </row>
    <row r="392" spans="1:15" ht="53.25" customHeight="1" thickBot="1">
      <c r="A392" s="147" t="s">
        <v>111</v>
      </c>
      <c r="B392" s="183"/>
      <c r="C392" s="183"/>
      <c r="D392" s="114" t="s">
        <v>59</v>
      </c>
      <c r="E392" s="1180">
        <f>E393</f>
        <v>28337950</v>
      </c>
      <c r="F392" s="1181">
        <f aca="true" t="shared" si="105" ref="E392:F394">F393</f>
        <v>28206189.56</v>
      </c>
      <c r="G392" s="538">
        <f aca="true" t="shared" si="106" ref="G392:G398">F392/E392</f>
        <v>0.995350389142475</v>
      </c>
      <c r="H392" s="1180"/>
      <c r="I392" s="1180"/>
      <c r="J392" s="541"/>
      <c r="K392" s="115">
        <f t="shared" si="102"/>
        <v>28337950</v>
      </c>
      <c r="L392" s="115">
        <f t="shared" si="102"/>
        <v>28206189.56</v>
      </c>
      <c r="M392" s="539">
        <f t="shared" si="103"/>
        <v>0.995350389142475</v>
      </c>
      <c r="N392" s="134"/>
      <c r="O392" s="134"/>
    </row>
    <row r="393" spans="1:15" ht="53.25" customHeight="1">
      <c r="A393" s="652" t="s">
        <v>112</v>
      </c>
      <c r="B393" s="653"/>
      <c r="C393" s="653"/>
      <c r="D393" s="654" t="s">
        <v>59</v>
      </c>
      <c r="E393" s="1172">
        <f>E394+E397</f>
        <v>28337950</v>
      </c>
      <c r="F393" s="1172">
        <f>F394+F397</f>
        <v>28206189.56</v>
      </c>
      <c r="G393" s="656">
        <f t="shared" si="106"/>
        <v>0.995350389142475</v>
      </c>
      <c r="H393" s="1172"/>
      <c r="I393" s="1172"/>
      <c r="J393" s="657"/>
      <c r="K393" s="655">
        <f>E393+H393</f>
        <v>28337950</v>
      </c>
      <c r="L393" s="655">
        <f t="shared" si="102"/>
        <v>28206189.56</v>
      </c>
      <c r="M393" s="658">
        <f t="shared" si="103"/>
        <v>0.995350389142475</v>
      </c>
      <c r="N393" s="134"/>
      <c r="O393" s="134"/>
    </row>
    <row r="394" spans="1:15" ht="66" customHeight="1">
      <c r="A394" s="107" t="s">
        <v>113</v>
      </c>
      <c r="B394" s="156" t="s">
        <v>87</v>
      </c>
      <c r="C394" s="156" t="s">
        <v>192</v>
      </c>
      <c r="D394" s="111" t="s">
        <v>88</v>
      </c>
      <c r="E394" s="1166">
        <f t="shared" si="105"/>
        <v>3337950</v>
      </c>
      <c r="F394" s="1167">
        <f t="shared" si="105"/>
        <v>3206189.56</v>
      </c>
      <c r="G394" s="504">
        <f t="shared" si="106"/>
        <v>0.9605265387438398</v>
      </c>
      <c r="H394" s="1166"/>
      <c r="I394" s="1166"/>
      <c r="J394" s="519"/>
      <c r="K394" s="369">
        <f t="shared" si="102"/>
        <v>3337950</v>
      </c>
      <c r="L394" s="369">
        <f t="shared" si="102"/>
        <v>3206189.56</v>
      </c>
      <c r="M394" s="537">
        <f t="shared" si="103"/>
        <v>0.9605265387438398</v>
      </c>
      <c r="N394" s="134"/>
      <c r="O394" s="134"/>
    </row>
    <row r="395" spans="1:15" ht="15">
      <c r="A395" s="116"/>
      <c r="B395" s="178"/>
      <c r="C395" s="178"/>
      <c r="D395" s="103" t="s">
        <v>244</v>
      </c>
      <c r="E395" s="1169">
        <v>3337950</v>
      </c>
      <c r="F395" s="1173">
        <v>3206189.56</v>
      </c>
      <c r="G395" s="507">
        <f t="shared" si="106"/>
        <v>0.9605265387438398</v>
      </c>
      <c r="H395" s="1169"/>
      <c r="I395" s="1174"/>
      <c r="J395" s="527"/>
      <c r="K395" s="370">
        <f t="shared" si="102"/>
        <v>3337950</v>
      </c>
      <c r="L395" s="370">
        <f t="shared" si="102"/>
        <v>3206189.56</v>
      </c>
      <c r="M395" s="513">
        <f t="shared" si="103"/>
        <v>0.9605265387438398</v>
      </c>
      <c r="N395" s="134"/>
      <c r="O395" s="134"/>
    </row>
    <row r="396" spans="1:15" ht="15">
      <c r="A396" s="104"/>
      <c r="B396" s="153"/>
      <c r="C396" s="153"/>
      <c r="D396" s="106" t="s">
        <v>245</v>
      </c>
      <c r="E396" s="1174">
        <v>3221565</v>
      </c>
      <c r="F396" s="1175">
        <v>3090273.21</v>
      </c>
      <c r="G396" s="509">
        <f t="shared" si="106"/>
        <v>0.9592459596500459</v>
      </c>
      <c r="H396" s="1174"/>
      <c r="I396" s="1174"/>
      <c r="J396" s="516"/>
      <c r="K396" s="110">
        <f t="shared" si="102"/>
        <v>3221565</v>
      </c>
      <c r="L396" s="110">
        <f t="shared" si="102"/>
        <v>3090273.21</v>
      </c>
      <c r="M396" s="531">
        <f t="shared" si="103"/>
        <v>0.9592459596500459</v>
      </c>
      <c r="N396" s="134"/>
      <c r="O396" s="134"/>
    </row>
    <row r="397" spans="1:15" ht="15">
      <c r="A397" s="1707" t="s">
        <v>721</v>
      </c>
      <c r="B397" s="1708" t="s">
        <v>720</v>
      </c>
      <c r="C397" s="153" t="s">
        <v>213</v>
      </c>
      <c r="D397" s="111" t="s">
        <v>324</v>
      </c>
      <c r="E397" s="1174">
        <f>E398</f>
        <v>25000000</v>
      </c>
      <c r="F397" s="1175">
        <f>F398</f>
        <v>25000000</v>
      </c>
      <c r="G397" s="509">
        <f t="shared" si="106"/>
        <v>1</v>
      </c>
      <c r="H397" s="1174"/>
      <c r="I397" s="1174"/>
      <c r="J397" s="516"/>
      <c r="K397" s="110"/>
      <c r="L397" s="110"/>
      <c r="M397" s="531"/>
      <c r="N397" s="134"/>
      <c r="O397" s="134"/>
    </row>
    <row r="398" spans="1:15" s="132" customFormat="1" ht="16.5" thickBot="1">
      <c r="A398" s="116"/>
      <c r="B398" s="178"/>
      <c r="C398" s="178"/>
      <c r="D398" s="103" t="s">
        <v>244</v>
      </c>
      <c r="E398" s="1169">
        <v>25000000</v>
      </c>
      <c r="F398" s="1173">
        <v>25000000</v>
      </c>
      <c r="G398" s="507">
        <f t="shared" si="106"/>
        <v>1</v>
      </c>
      <c r="H398" s="1169"/>
      <c r="I398" s="1169"/>
      <c r="J398" s="527"/>
      <c r="K398" s="370"/>
      <c r="L398" s="370"/>
      <c r="M398" s="513"/>
      <c r="N398" s="464"/>
      <c r="O398" s="464"/>
    </row>
    <row r="399" spans="1:15" s="77" customFormat="1" ht="15" hidden="1">
      <c r="A399" s="116"/>
      <c r="B399" s="178"/>
      <c r="C399" s="178"/>
      <c r="D399" s="103" t="s">
        <v>247</v>
      </c>
      <c r="E399" s="1169"/>
      <c r="F399" s="1173"/>
      <c r="G399" s="507"/>
      <c r="H399" s="1169"/>
      <c r="I399" s="1169"/>
      <c r="J399" s="526" t="e">
        <f>I399/H399</f>
        <v>#DIV/0!</v>
      </c>
      <c r="K399" s="370">
        <f aca="true" t="shared" si="107" ref="K399:L408">E399+H399</f>
        <v>0</v>
      </c>
      <c r="L399" s="370">
        <f t="shared" si="107"/>
        <v>0</v>
      </c>
      <c r="M399" s="532" t="e">
        <f>L399/K399</f>
        <v>#DIV/0!</v>
      </c>
      <c r="N399" s="134"/>
      <c r="O399" s="134"/>
    </row>
    <row r="400" spans="1:15" s="77" customFormat="1" ht="15.75" hidden="1" thickBot="1">
      <c r="A400" s="104"/>
      <c r="B400" s="153"/>
      <c r="C400" s="153"/>
      <c r="D400" s="106" t="s">
        <v>248</v>
      </c>
      <c r="E400" s="1174"/>
      <c r="F400" s="1173"/>
      <c r="G400" s="509"/>
      <c r="H400" s="1174"/>
      <c r="I400" s="1174"/>
      <c r="J400" s="525" t="e">
        <f>I400/H400</f>
        <v>#DIV/0!</v>
      </c>
      <c r="K400" s="110">
        <f t="shared" si="107"/>
        <v>0</v>
      </c>
      <c r="L400" s="110">
        <f t="shared" si="107"/>
        <v>0</v>
      </c>
      <c r="M400" s="533" t="e">
        <f>L400/K400</f>
        <v>#DIV/0!</v>
      </c>
      <c r="N400" s="134"/>
      <c r="O400" s="134"/>
    </row>
    <row r="401" spans="1:15" s="138" customFormat="1" ht="58.5" customHeight="1" thickBot="1">
      <c r="A401" s="168" t="s">
        <v>139</v>
      </c>
      <c r="B401" s="183"/>
      <c r="C401" s="183"/>
      <c r="D401" s="114" t="s">
        <v>60</v>
      </c>
      <c r="E401" s="1180">
        <f>E402</f>
        <v>15490364</v>
      </c>
      <c r="F401" s="1181">
        <f>F402</f>
        <v>14929723.09</v>
      </c>
      <c r="G401" s="538">
        <f aca="true" t="shared" si="108" ref="G401:G426">F401/E401</f>
        <v>0.963807118412453</v>
      </c>
      <c r="H401" s="1180">
        <f>H402</f>
        <v>361400</v>
      </c>
      <c r="I401" s="1180">
        <f>I402</f>
        <v>3955906.8</v>
      </c>
      <c r="J401" s="1407" t="s">
        <v>681</v>
      </c>
      <c r="K401" s="115">
        <f t="shared" si="107"/>
        <v>15851764</v>
      </c>
      <c r="L401" s="115">
        <f t="shared" si="107"/>
        <v>18885629.89</v>
      </c>
      <c r="M401" s="539">
        <f t="shared" si="103"/>
        <v>1.1913897967443876</v>
      </c>
      <c r="N401" s="134"/>
      <c r="O401" s="134"/>
    </row>
    <row r="402" spans="1:15" s="117" customFormat="1" ht="57" customHeight="1">
      <c r="A402" s="645" t="s">
        <v>140</v>
      </c>
      <c r="B402" s="646"/>
      <c r="C402" s="646"/>
      <c r="D402" s="647" t="s">
        <v>60</v>
      </c>
      <c r="E402" s="1202">
        <f>E403+E412+E416+E414</f>
        <v>15490364</v>
      </c>
      <c r="F402" s="1202">
        <f>F403+F412+F416+F414</f>
        <v>14929723.09</v>
      </c>
      <c r="G402" s="649">
        <f t="shared" si="108"/>
        <v>0.963807118412453</v>
      </c>
      <c r="H402" s="1202">
        <f>H403+H406+H409+H412+H416</f>
        <v>361400</v>
      </c>
      <c r="I402" s="1202">
        <f>I403+I406+I409+I412+I416</f>
        <v>3955906.8</v>
      </c>
      <c r="J402" s="1287" t="s">
        <v>681</v>
      </c>
      <c r="K402" s="648">
        <f t="shared" si="107"/>
        <v>15851764</v>
      </c>
      <c r="L402" s="648">
        <f t="shared" si="107"/>
        <v>18885629.89</v>
      </c>
      <c r="M402" s="651">
        <f t="shared" si="103"/>
        <v>1.1913897967443876</v>
      </c>
      <c r="N402" s="134"/>
      <c r="O402" s="134"/>
    </row>
    <row r="403" spans="1:15" s="117" customFormat="1" ht="72.75" customHeight="1">
      <c r="A403" s="149" t="s">
        <v>159</v>
      </c>
      <c r="B403" s="153" t="s">
        <v>87</v>
      </c>
      <c r="C403" s="153" t="s">
        <v>192</v>
      </c>
      <c r="D403" s="106" t="s">
        <v>88</v>
      </c>
      <c r="E403" s="1174">
        <f>E404</f>
        <v>2444653</v>
      </c>
      <c r="F403" s="1174">
        <f>F404</f>
        <v>2021460.63</v>
      </c>
      <c r="G403" s="509">
        <f t="shared" si="108"/>
        <v>0.8268906180140903</v>
      </c>
      <c r="H403" s="1174"/>
      <c r="I403" s="1174"/>
      <c r="J403" s="525"/>
      <c r="K403" s="110">
        <f t="shared" si="107"/>
        <v>2444653</v>
      </c>
      <c r="L403" s="110">
        <f t="shared" si="107"/>
        <v>2021460.63</v>
      </c>
      <c r="M403" s="531">
        <f t="shared" si="103"/>
        <v>0.8268906180140903</v>
      </c>
      <c r="N403" s="134"/>
      <c r="O403" s="134"/>
    </row>
    <row r="404" spans="1:15" s="117" customFormat="1" ht="16.5" customHeight="1">
      <c r="A404" s="116"/>
      <c r="B404" s="178"/>
      <c r="C404" s="178"/>
      <c r="D404" s="103" t="s">
        <v>244</v>
      </c>
      <c r="E404" s="1169">
        <v>2444653</v>
      </c>
      <c r="F404" s="1173">
        <v>2021460.63</v>
      </c>
      <c r="G404" s="507">
        <f t="shared" si="108"/>
        <v>0.8268906180140903</v>
      </c>
      <c r="H404" s="1169"/>
      <c r="I404" s="1174"/>
      <c r="J404" s="370"/>
      <c r="K404" s="370">
        <f t="shared" si="107"/>
        <v>2444653</v>
      </c>
      <c r="L404" s="370">
        <f t="shared" si="107"/>
        <v>2021460.63</v>
      </c>
      <c r="M404" s="513">
        <f t="shared" si="103"/>
        <v>0.8268906180140903</v>
      </c>
      <c r="N404" s="134"/>
      <c r="O404" s="134"/>
    </row>
    <row r="405" spans="1:15" s="117" customFormat="1" ht="16.5" customHeight="1">
      <c r="A405" s="104"/>
      <c r="B405" s="153"/>
      <c r="C405" s="153"/>
      <c r="D405" s="106" t="s">
        <v>245</v>
      </c>
      <c r="E405" s="1174">
        <v>2372386</v>
      </c>
      <c r="F405" s="1175">
        <v>1973245.57</v>
      </c>
      <c r="G405" s="509">
        <f t="shared" si="108"/>
        <v>0.8317556965856315</v>
      </c>
      <c r="H405" s="1174"/>
      <c r="I405" s="1174"/>
      <c r="J405" s="110"/>
      <c r="K405" s="110">
        <f>E405+H405</f>
        <v>2372386</v>
      </c>
      <c r="L405" s="110">
        <f t="shared" si="107"/>
        <v>1973245.57</v>
      </c>
      <c r="M405" s="531">
        <f t="shared" si="103"/>
        <v>0.8317556965856315</v>
      </c>
      <c r="N405" s="134"/>
      <c r="O405" s="134"/>
    </row>
    <row r="406" spans="1:15" s="117" customFormat="1" ht="30.75">
      <c r="A406" s="107" t="s">
        <v>499</v>
      </c>
      <c r="B406" s="100" t="s">
        <v>213</v>
      </c>
      <c r="C406" s="100" t="s">
        <v>63</v>
      </c>
      <c r="D406" s="111" t="s">
        <v>500</v>
      </c>
      <c r="E406" s="1174"/>
      <c r="F406" s="1175"/>
      <c r="G406" s="509"/>
      <c r="H406" s="1174"/>
      <c r="I406" s="1174">
        <f>I407+I408</f>
        <v>3894506.8</v>
      </c>
      <c r="J406" s="525"/>
      <c r="K406" s="110">
        <f>E406+H406</f>
        <v>0</v>
      </c>
      <c r="L406" s="110">
        <f>F406+I406</f>
        <v>3894506.8</v>
      </c>
      <c r="M406" s="531"/>
      <c r="N406" s="134"/>
      <c r="O406" s="134"/>
    </row>
    <row r="407" spans="1:15" s="117" customFormat="1" ht="16.5" customHeight="1">
      <c r="A407" s="573"/>
      <c r="B407" s="361"/>
      <c r="C407" s="361"/>
      <c r="D407" s="103" t="s">
        <v>244</v>
      </c>
      <c r="E407" s="1169"/>
      <c r="F407" s="1173"/>
      <c r="G407" s="507"/>
      <c r="H407" s="1169"/>
      <c r="I407" s="1169">
        <v>709701.04</v>
      </c>
      <c r="J407" s="525"/>
      <c r="K407" s="370">
        <f t="shared" si="107"/>
        <v>0</v>
      </c>
      <c r="L407" s="370">
        <f>F407+I407</f>
        <v>709701.04</v>
      </c>
      <c r="M407" s="513"/>
      <c r="N407" s="464"/>
      <c r="O407" s="464"/>
    </row>
    <row r="408" spans="1:15" s="117" customFormat="1" ht="16.5" customHeight="1">
      <c r="A408" s="573"/>
      <c r="B408" s="361"/>
      <c r="C408" s="361"/>
      <c r="D408" s="103" t="s">
        <v>247</v>
      </c>
      <c r="E408" s="1169"/>
      <c r="F408" s="1173"/>
      <c r="G408" s="507"/>
      <c r="H408" s="1169"/>
      <c r="I408" s="1169">
        <v>3184805.76</v>
      </c>
      <c r="J408" s="525"/>
      <c r="K408" s="370">
        <f t="shared" si="107"/>
        <v>0</v>
      </c>
      <c r="L408" s="370">
        <f>F408+I408</f>
        <v>3184805.76</v>
      </c>
      <c r="M408" s="513"/>
      <c r="N408" s="464"/>
      <c r="O408" s="464"/>
    </row>
    <row r="409" spans="1:15" s="77" customFormat="1" ht="82.5" customHeight="1">
      <c r="A409" s="155" t="s">
        <v>74</v>
      </c>
      <c r="B409" s="100" t="s">
        <v>75</v>
      </c>
      <c r="C409" s="100" t="s">
        <v>195</v>
      </c>
      <c r="D409" s="111" t="s">
        <v>76</v>
      </c>
      <c r="E409" s="1174"/>
      <c r="F409" s="1173"/>
      <c r="G409" s="509"/>
      <c r="H409" s="1174">
        <f>H410</f>
        <v>61400</v>
      </c>
      <c r="I409" s="1174">
        <f>I410</f>
        <v>61400</v>
      </c>
      <c r="J409" s="525">
        <f>I409/H409</f>
        <v>1</v>
      </c>
      <c r="K409" s="110">
        <f aca="true" t="shared" si="109" ref="K409:L411">E409+H409</f>
        <v>61400</v>
      </c>
      <c r="L409" s="110">
        <f t="shared" si="109"/>
        <v>61400</v>
      </c>
      <c r="M409" s="533">
        <f>L409/K409</f>
        <v>1</v>
      </c>
      <c r="N409" s="134"/>
      <c r="O409" s="134"/>
    </row>
    <row r="410" spans="1:15" s="117" customFormat="1" ht="22.5" customHeight="1">
      <c r="A410" s="116"/>
      <c r="B410" s="178"/>
      <c r="C410" s="178"/>
      <c r="D410" s="103" t="s">
        <v>244</v>
      </c>
      <c r="E410" s="1169"/>
      <c r="F410" s="1173"/>
      <c r="G410" s="507"/>
      <c r="H410" s="1169">
        <f>H411</f>
        <v>61400</v>
      </c>
      <c r="I410" s="1169">
        <f>I411</f>
        <v>61400</v>
      </c>
      <c r="J410" s="526">
        <f>I410/H410</f>
        <v>1</v>
      </c>
      <c r="K410" s="370">
        <f t="shared" si="109"/>
        <v>61400</v>
      </c>
      <c r="L410" s="370">
        <f t="shared" si="109"/>
        <v>61400</v>
      </c>
      <c r="M410" s="532">
        <f>L410/K410</f>
        <v>1</v>
      </c>
      <c r="N410" s="464"/>
      <c r="O410" s="464"/>
    </row>
    <row r="411" spans="1:15" s="77" customFormat="1" ht="22.5" customHeight="1">
      <c r="A411" s="104"/>
      <c r="B411" s="153"/>
      <c r="C411" s="153"/>
      <c r="D411" s="106" t="s">
        <v>248</v>
      </c>
      <c r="E411" s="1174"/>
      <c r="F411" s="1173"/>
      <c r="G411" s="509"/>
      <c r="H411" s="1174">
        <v>61400</v>
      </c>
      <c r="I411" s="1174">
        <v>61400</v>
      </c>
      <c r="J411" s="525">
        <f>I411/H411</f>
        <v>1</v>
      </c>
      <c r="K411" s="110">
        <f t="shared" si="109"/>
        <v>61400</v>
      </c>
      <c r="L411" s="110">
        <f t="shared" si="109"/>
        <v>61400</v>
      </c>
      <c r="M411" s="533">
        <f>L411/K411</f>
        <v>1</v>
      </c>
      <c r="N411" s="134"/>
      <c r="O411" s="134"/>
    </row>
    <row r="412" spans="1:15" s="77" customFormat="1" ht="30.75">
      <c r="A412" s="104" t="s">
        <v>141</v>
      </c>
      <c r="B412" s="122" t="s">
        <v>114</v>
      </c>
      <c r="C412" s="122" t="s">
        <v>195</v>
      </c>
      <c r="D412" s="106" t="s">
        <v>142</v>
      </c>
      <c r="E412" s="1174">
        <f>E413</f>
        <v>1416201</v>
      </c>
      <c r="F412" s="1174">
        <f>F413</f>
        <v>1401859.02</v>
      </c>
      <c r="G412" s="509">
        <f aca="true" t="shared" si="110" ref="G412:G417">F412/E412</f>
        <v>0.9898729205811887</v>
      </c>
      <c r="H412" s="1174"/>
      <c r="I412" s="1174"/>
      <c r="J412" s="110"/>
      <c r="K412" s="110">
        <f aca="true" t="shared" si="111" ref="K412:L417">E412+H412</f>
        <v>1416201</v>
      </c>
      <c r="L412" s="110">
        <f t="shared" si="111"/>
        <v>1401859.02</v>
      </c>
      <c r="M412" s="531">
        <f t="shared" si="103"/>
        <v>0.9898729205811887</v>
      </c>
      <c r="N412" s="134"/>
      <c r="O412" s="134"/>
    </row>
    <row r="413" spans="1:15" s="117" customFormat="1" ht="15">
      <c r="A413" s="116"/>
      <c r="B413" s="123"/>
      <c r="C413" s="123"/>
      <c r="D413" s="103" t="s">
        <v>244</v>
      </c>
      <c r="E413" s="1169">
        <v>1416201</v>
      </c>
      <c r="F413" s="1169">
        <v>1401859.02</v>
      </c>
      <c r="G413" s="507">
        <f t="shared" si="110"/>
        <v>0.9898729205811887</v>
      </c>
      <c r="H413" s="1169"/>
      <c r="I413" s="1174"/>
      <c r="J413" s="370"/>
      <c r="K413" s="370">
        <f t="shared" si="111"/>
        <v>1416201</v>
      </c>
      <c r="L413" s="370">
        <f t="shared" si="111"/>
        <v>1401859.02</v>
      </c>
      <c r="M413" s="513">
        <f t="shared" si="103"/>
        <v>0.9898729205811887</v>
      </c>
      <c r="N413" s="134"/>
      <c r="O413" s="134"/>
    </row>
    <row r="414" spans="1:15" s="117" customFormat="1" ht="46.5">
      <c r="A414" s="116" t="s">
        <v>658</v>
      </c>
      <c r="B414" s="123" t="s">
        <v>419</v>
      </c>
      <c r="C414" s="1213" t="s">
        <v>196</v>
      </c>
      <c r="D414" s="1168" t="s">
        <v>491</v>
      </c>
      <c r="E414" s="1169">
        <f>E415</f>
        <v>11264887</v>
      </c>
      <c r="F414" s="1169">
        <f>F415</f>
        <v>11201735.24</v>
      </c>
      <c r="G414" s="507">
        <f t="shared" si="110"/>
        <v>0.9943939286741181</v>
      </c>
      <c r="H414" s="1169"/>
      <c r="I414" s="1174"/>
      <c r="J414" s="370"/>
      <c r="K414" s="370">
        <f t="shared" si="111"/>
        <v>11264887</v>
      </c>
      <c r="L414" s="370">
        <f t="shared" si="111"/>
        <v>11201735.24</v>
      </c>
      <c r="M414" s="513">
        <f t="shared" si="103"/>
        <v>0.9943939286741181</v>
      </c>
      <c r="N414" s="134"/>
      <c r="O414" s="134"/>
    </row>
    <row r="415" spans="1:15" s="117" customFormat="1" ht="15">
      <c r="A415" s="116"/>
      <c r="B415" s="123"/>
      <c r="C415" s="123"/>
      <c r="D415" s="103" t="s">
        <v>244</v>
      </c>
      <c r="E415" s="1169">
        <v>11264887</v>
      </c>
      <c r="F415" s="1169">
        <v>11201735.24</v>
      </c>
      <c r="G415" s="507">
        <f t="shared" si="110"/>
        <v>0.9943939286741181</v>
      </c>
      <c r="H415" s="1169"/>
      <c r="I415" s="1174"/>
      <c r="J415" s="370"/>
      <c r="K415" s="370">
        <f t="shared" si="111"/>
        <v>11264887</v>
      </c>
      <c r="L415" s="370">
        <f t="shared" si="111"/>
        <v>11201735.24</v>
      </c>
      <c r="M415" s="513">
        <f t="shared" si="103"/>
        <v>0.9943939286741181</v>
      </c>
      <c r="N415" s="134"/>
      <c r="O415" s="134"/>
    </row>
    <row r="416" spans="1:15" s="77" customFormat="1" ht="30.75">
      <c r="A416" s="104" t="s">
        <v>599</v>
      </c>
      <c r="B416" s="122" t="s">
        <v>637</v>
      </c>
      <c r="C416" s="122" t="s">
        <v>600</v>
      </c>
      <c r="D416" s="106" t="s">
        <v>601</v>
      </c>
      <c r="E416" s="1174">
        <f>E417</f>
        <v>364623</v>
      </c>
      <c r="F416" s="1174">
        <f>F417</f>
        <v>304668.2</v>
      </c>
      <c r="G416" s="509">
        <f t="shared" si="110"/>
        <v>0.835570438507719</v>
      </c>
      <c r="H416" s="1174">
        <f>H417</f>
        <v>300000</v>
      </c>
      <c r="I416" s="1174">
        <v>0</v>
      </c>
      <c r="J416" s="110"/>
      <c r="K416" s="110">
        <f t="shared" si="111"/>
        <v>664623</v>
      </c>
      <c r="L416" s="110">
        <f t="shared" si="111"/>
        <v>304668.2</v>
      </c>
      <c r="M416" s="531">
        <f>L416/K416</f>
        <v>0.45840754833943453</v>
      </c>
      <c r="N416" s="134"/>
      <c r="O416" s="134"/>
    </row>
    <row r="417" spans="1:15" s="117" customFormat="1" ht="15.75" thickBot="1">
      <c r="A417" s="463"/>
      <c r="B417" s="462"/>
      <c r="C417" s="462"/>
      <c r="D417" s="103" t="s">
        <v>244</v>
      </c>
      <c r="E417" s="1186">
        <v>364623</v>
      </c>
      <c r="F417" s="1187">
        <v>304668.2</v>
      </c>
      <c r="G417" s="507">
        <f t="shared" si="110"/>
        <v>0.835570438507719</v>
      </c>
      <c r="H417" s="1186">
        <v>300000</v>
      </c>
      <c r="I417" s="1191">
        <v>0</v>
      </c>
      <c r="J417" s="374"/>
      <c r="K417" s="370">
        <f t="shared" si="111"/>
        <v>664623</v>
      </c>
      <c r="L417" s="370">
        <f t="shared" si="111"/>
        <v>304668.2</v>
      </c>
      <c r="M417" s="513">
        <f>L417/K417</f>
        <v>0.45840754833943453</v>
      </c>
      <c r="N417" s="134"/>
      <c r="O417" s="134"/>
    </row>
    <row r="418" spans="1:15" s="127" customFormat="1" ht="47.25" customHeight="1" thickBot="1">
      <c r="A418" s="168" t="s">
        <v>115</v>
      </c>
      <c r="B418" s="183"/>
      <c r="C418" s="183"/>
      <c r="D418" s="114" t="s">
        <v>61</v>
      </c>
      <c r="E418" s="1180">
        <f aca="true" t="shared" si="112" ref="E418:F420">E419</f>
        <v>46072981</v>
      </c>
      <c r="F418" s="1181">
        <f t="shared" si="112"/>
        <v>41923880.22</v>
      </c>
      <c r="G418" s="538">
        <f t="shared" si="108"/>
        <v>0.9099450330769784</v>
      </c>
      <c r="H418" s="1180"/>
      <c r="I418" s="1180"/>
      <c r="J418" s="541"/>
      <c r="K418" s="115">
        <f aca="true" t="shared" si="113" ref="K418:L424">E418+H418</f>
        <v>46072981</v>
      </c>
      <c r="L418" s="115">
        <f t="shared" si="113"/>
        <v>41923880.22</v>
      </c>
      <c r="M418" s="539">
        <f aca="true" t="shared" si="114" ref="M418:M429">L418/K418</f>
        <v>0.9099450330769784</v>
      </c>
      <c r="N418" s="134"/>
      <c r="O418" s="134"/>
    </row>
    <row r="419" spans="1:15" s="132" customFormat="1" ht="46.5">
      <c r="A419" s="645" t="s">
        <v>116</v>
      </c>
      <c r="B419" s="646"/>
      <c r="C419" s="646"/>
      <c r="D419" s="647" t="s">
        <v>61</v>
      </c>
      <c r="E419" s="1202">
        <f>E420+E425+E427</f>
        <v>46072981</v>
      </c>
      <c r="F419" s="1202">
        <f>F420+F425+F427</f>
        <v>41923880.22</v>
      </c>
      <c r="G419" s="649">
        <f t="shared" si="108"/>
        <v>0.9099450330769784</v>
      </c>
      <c r="H419" s="1202"/>
      <c r="I419" s="1202"/>
      <c r="J419" s="650"/>
      <c r="K419" s="648">
        <f t="shared" si="113"/>
        <v>46072981</v>
      </c>
      <c r="L419" s="648">
        <f t="shared" si="113"/>
        <v>41923880.22</v>
      </c>
      <c r="M419" s="651">
        <f t="shared" si="114"/>
        <v>0.9099450330769784</v>
      </c>
      <c r="N419" s="134"/>
      <c r="O419" s="134"/>
    </row>
    <row r="420" spans="1:15" s="127" customFormat="1" ht="66.75" customHeight="1">
      <c r="A420" s="149" t="s">
        <v>117</v>
      </c>
      <c r="B420" s="153" t="s">
        <v>87</v>
      </c>
      <c r="C420" s="153" t="s">
        <v>192</v>
      </c>
      <c r="D420" s="106" t="s">
        <v>88</v>
      </c>
      <c r="E420" s="1174">
        <f t="shared" si="112"/>
        <v>4856581</v>
      </c>
      <c r="F420" s="1175">
        <f t="shared" si="112"/>
        <v>4838680.22</v>
      </c>
      <c r="G420" s="509">
        <f t="shared" si="108"/>
        <v>0.9963141189244038</v>
      </c>
      <c r="H420" s="1174"/>
      <c r="I420" s="1174"/>
      <c r="J420" s="525"/>
      <c r="K420" s="110">
        <f t="shared" si="113"/>
        <v>4856581</v>
      </c>
      <c r="L420" s="110">
        <f t="shared" si="113"/>
        <v>4838680.22</v>
      </c>
      <c r="M420" s="531">
        <f t="shared" si="114"/>
        <v>0.9963141189244038</v>
      </c>
      <c r="N420" s="134"/>
      <c r="O420" s="134"/>
    </row>
    <row r="421" spans="1:15" s="135" customFormat="1" ht="18" customHeight="1">
      <c r="A421" s="116"/>
      <c r="B421" s="178"/>
      <c r="C421" s="178"/>
      <c r="D421" s="103" t="s">
        <v>244</v>
      </c>
      <c r="E421" s="1169">
        <v>4856581</v>
      </c>
      <c r="F421" s="1173">
        <v>4838680.22</v>
      </c>
      <c r="G421" s="507">
        <f t="shared" si="108"/>
        <v>0.9963141189244038</v>
      </c>
      <c r="H421" s="1169"/>
      <c r="I421" s="1169"/>
      <c r="J421" s="527"/>
      <c r="K421" s="370">
        <f t="shared" si="113"/>
        <v>4856581</v>
      </c>
      <c r="L421" s="370">
        <f t="shared" si="113"/>
        <v>4838680.22</v>
      </c>
      <c r="M421" s="513">
        <f t="shared" si="114"/>
        <v>0.9963141189244038</v>
      </c>
      <c r="N421" s="464"/>
      <c r="O421" s="464"/>
    </row>
    <row r="422" spans="1:15" s="127" customFormat="1" ht="18" customHeight="1">
      <c r="A422" s="104"/>
      <c r="B422" s="153"/>
      <c r="C422" s="153"/>
      <c r="D422" s="106" t="s">
        <v>245</v>
      </c>
      <c r="E422" s="1174">
        <v>4654791</v>
      </c>
      <c r="F422" s="1175">
        <v>4636990.22</v>
      </c>
      <c r="G422" s="509">
        <f t="shared" si="108"/>
        <v>0.9961758154125502</v>
      </c>
      <c r="H422" s="1174"/>
      <c r="I422" s="1174"/>
      <c r="J422" s="516"/>
      <c r="K422" s="110">
        <f t="shared" si="113"/>
        <v>4654791</v>
      </c>
      <c r="L422" s="110">
        <f t="shared" si="113"/>
        <v>4636990.22</v>
      </c>
      <c r="M422" s="531">
        <f t="shared" si="114"/>
        <v>0.9961758154125502</v>
      </c>
      <c r="N422" s="134"/>
      <c r="O422" s="134"/>
    </row>
    <row r="423" spans="1:15" s="77" customFormat="1" ht="18" customHeight="1" hidden="1">
      <c r="A423" s="116"/>
      <c r="B423" s="178"/>
      <c r="C423" s="178"/>
      <c r="D423" s="103" t="s">
        <v>247</v>
      </c>
      <c r="E423" s="1169"/>
      <c r="F423" s="1173"/>
      <c r="G423" s="525" t="e">
        <f t="shared" si="108"/>
        <v>#DIV/0!</v>
      </c>
      <c r="H423" s="1169"/>
      <c r="I423" s="1169"/>
      <c r="J423" s="526" t="e">
        <f>I423/H423</f>
        <v>#DIV/0!</v>
      </c>
      <c r="K423" s="370">
        <f t="shared" si="113"/>
        <v>0</v>
      </c>
      <c r="L423" s="110">
        <f>F423+I423</f>
        <v>0</v>
      </c>
      <c r="M423" s="531" t="e">
        <f aca="true" t="shared" si="115" ref="M423:M428">L423/K423</f>
        <v>#DIV/0!</v>
      </c>
      <c r="N423" s="134"/>
      <c r="O423" s="134"/>
    </row>
    <row r="424" spans="1:15" s="77" customFormat="1" ht="18" customHeight="1" hidden="1">
      <c r="A424" s="104"/>
      <c r="B424" s="153"/>
      <c r="C424" s="153"/>
      <c r="D424" s="106" t="s">
        <v>248</v>
      </c>
      <c r="E424" s="1174"/>
      <c r="F424" s="1173"/>
      <c r="G424" s="525" t="e">
        <f t="shared" si="108"/>
        <v>#DIV/0!</v>
      </c>
      <c r="H424" s="1174"/>
      <c r="I424" s="1174"/>
      <c r="J424" s="525" t="e">
        <f>I424/H424</f>
        <v>#DIV/0!</v>
      </c>
      <c r="K424" s="110">
        <f t="shared" si="113"/>
        <v>0</v>
      </c>
      <c r="L424" s="110">
        <f>F424+I424</f>
        <v>0</v>
      </c>
      <c r="M424" s="531" t="e">
        <f t="shared" si="115"/>
        <v>#DIV/0!</v>
      </c>
      <c r="N424" s="134"/>
      <c r="O424" s="134"/>
    </row>
    <row r="425" spans="1:15" s="127" customFormat="1" ht="27.75" customHeight="1">
      <c r="A425" s="104" t="s">
        <v>62</v>
      </c>
      <c r="B425" s="365">
        <v>8710</v>
      </c>
      <c r="C425" s="101" t="s">
        <v>63</v>
      </c>
      <c r="D425" s="108" t="s">
        <v>64</v>
      </c>
      <c r="E425" s="1178">
        <f>E426</f>
        <v>4131200</v>
      </c>
      <c r="F425" s="1178">
        <f>F426</f>
        <v>0</v>
      </c>
      <c r="G425" s="525">
        <f t="shared" si="108"/>
        <v>0</v>
      </c>
      <c r="H425" s="1174"/>
      <c r="I425" s="1174"/>
      <c r="J425" s="516"/>
      <c r="K425" s="110">
        <f aca="true" t="shared" si="116" ref="K425:L428">E425+H425</f>
        <v>4131200</v>
      </c>
      <c r="L425" s="110">
        <f>F425+I425</f>
        <v>0</v>
      </c>
      <c r="M425" s="533">
        <f t="shared" si="115"/>
        <v>0</v>
      </c>
      <c r="N425" s="134"/>
      <c r="O425" s="134"/>
    </row>
    <row r="426" spans="1:15" s="127" customFormat="1" ht="21.75" customHeight="1">
      <c r="A426" s="104"/>
      <c r="B426" s="153"/>
      <c r="C426" s="153"/>
      <c r="D426" s="103" t="s">
        <v>244</v>
      </c>
      <c r="E426" s="1179">
        <v>4131200</v>
      </c>
      <c r="F426" s="1188">
        <v>0</v>
      </c>
      <c r="G426" s="526">
        <f t="shared" si="108"/>
        <v>0</v>
      </c>
      <c r="H426" s="1169"/>
      <c r="I426" s="1169"/>
      <c r="J426" s="527"/>
      <c r="K426" s="370">
        <f t="shared" si="116"/>
        <v>4131200</v>
      </c>
      <c r="L426" s="370">
        <f>F426+I426</f>
        <v>0</v>
      </c>
      <c r="M426" s="532">
        <f t="shared" si="115"/>
        <v>0</v>
      </c>
      <c r="N426" s="134"/>
      <c r="O426" s="134"/>
    </row>
    <row r="427" spans="1:15" s="132" customFormat="1" ht="21.75" customHeight="1">
      <c r="A427" s="107" t="s">
        <v>65</v>
      </c>
      <c r="B427" s="100" t="s">
        <v>66</v>
      </c>
      <c r="C427" s="100" t="s">
        <v>213</v>
      </c>
      <c r="D427" s="106" t="s">
        <v>191</v>
      </c>
      <c r="E427" s="1174">
        <f>E428</f>
        <v>37085200</v>
      </c>
      <c r="F427" s="1175">
        <f>F428</f>
        <v>37085200</v>
      </c>
      <c r="G427" s="509">
        <f>F427/E427</f>
        <v>1</v>
      </c>
      <c r="H427" s="1174"/>
      <c r="I427" s="1174"/>
      <c r="J427" s="110"/>
      <c r="K427" s="110">
        <f t="shared" si="116"/>
        <v>37085200</v>
      </c>
      <c r="L427" s="110">
        <f t="shared" si="116"/>
        <v>37085200</v>
      </c>
      <c r="M427" s="531">
        <f t="shared" si="115"/>
        <v>1</v>
      </c>
      <c r="N427" s="134"/>
      <c r="O427" s="134"/>
    </row>
    <row r="428" spans="1:15" s="132" customFormat="1" ht="21.75" customHeight="1" thickBot="1">
      <c r="A428" s="364"/>
      <c r="B428" s="330"/>
      <c r="C428" s="330"/>
      <c r="D428" s="112" t="s">
        <v>244</v>
      </c>
      <c r="E428" s="1186">
        <v>37085200</v>
      </c>
      <c r="F428" s="1186">
        <v>37085200</v>
      </c>
      <c r="G428" s="540">
        <f>F428/E428</f>
        <v>1</v>
      </c>
      <c r="H428" s="1186"/>
      <c r="I428" s="1186"/>
      <c r="J428" s="374"/>
      <c r="K428" s="374">
        <f t="shared" si="116"/>
        <v>37085200</v>
      </c>
      <c r="L428" s="374">
        <f t="shared" si="116"/>
        <v>37085200</v>
      </c>
      <c r="M428" s="640">
        <f t="shared" si="115"/>
        <v>1</v>
      </c>
      <c r="N428" s="134"/>
      <c r="O428" s="134"/>
    </row>
    <row r="429" spans="1:15" s="127" customFormat="1" ht="19.5" customHeight="1" thickBot="1">
      <c r="A429" s="168" t="s">
        <v>256</v>
      </c>
      <c r="B429" s="183" t="s">
        <v>256</v>
      </c>
      <c r="C429" s="183" t="s">
        <v>256</v>
      </c>
      <c r="D429" s="125" t="s">
        <v>310</v>
      </c>
      <c r="E429" s="115">
        <f>E15+E67+E152+E192+E205+E283+E401+E312+E381+E392+E418</f>
        <v>592977050</v>
      </c>
      <c r="F429" s="115">
        <f>F15+F67+F152+F192+F205+F283+F401+F312+F381+F392+F418</f>
        <v>551166646.16</v>
      </c>
      <c r="G429" s="549">
        <f>F429/E429</f>
        <v>0.929490687978565</v>
      </c>
      <c r="H429" s="1180">
        <f>H15+H67+H152+H192+H205+H283+H401+H312+H381+H392+H418</f>
        <v>152605744</v>
      </c>
      <c r="I429" s="1180">
        <f>I15+I67+I152+I192+I205+I283+I401+I312+I381+I392+I418</f>
        <v>104923038.18</v>
      </c>
      <c r="J429" s="549">
        <f>I429/H429</f>
        <v>0.6875431777980782</v>
      </c>
      <c r="K429" s="115">
        <f>K15+K67+K152+K192+K205+K283+K401+K312+K381+K392+K418</f>
        <v>745582794</v>
      </c>
      <c r="L429" s="115">
        <f>L15+L67+L152+L192+L205+L283+L401+L312+L381+L392+L418</f>
        <v>656089684.3399999</v>
      </c>
      <c r="M429" s="539">
        <f t="shared" si="114"/>
        <v>0.8799689177644836</v>
      </c>
      <c r="N429" s="134"/>
      <c r="O429" s="134"/>
    </row>
    <row r="430" spans="1:15" s="127" customFormat="1" ht="18.75" customHeight="1">
      <c r="A430" s="78"/>
      <c r="B430" s="139"/>
      <c r="C430" s="139"/>
      <c r="D430" s="75"/>
      <c r="E430" s="382"/>
      <c r="F430" s="382"/>
      <c r="G430" s="550"/>
      <c r="H430" s="376"/>
      <c r="I430" s="1312"/>
      <c r="J430" s="550"/>
      <c r="K430" s="382"/>
      <c r="L430" s="382"/>
      <c r="M430" s="550"/>
      <c r="N430" s="126"/>
      <c r="O430" s="126"/>
    </row>
    <row r="431" spans="1:256" s="445" customFormat="1" ht="39" customHeight="1">
      <c r="A431" s="1759" t="s">
        <v>538</v>
      </c>
      <c r="B431" s="1759"/>
      <c r="C431" s="1759"/>
      <c r="D431" s="1759"/>
      <c r="E431" s="873"/>
      <c r="F431" s="1057"/>
      <c r="G431" s="873"/>
      <c r="H431" s="873"/>
      <c r="I431" s="1313"/>
      <c r="J431" s="873" t="s">
        <v>757</v>
      </c>
      <c r="K431" s="873"/>
      <c r="L431" s="882"/>
      <c r="M431" s="874"/>
      <c r="N431" s="873"/>
      <c r="O431" s="873"/>
      <c r="P431" s="875"/>
      <c r="Q431" s="876"/>
      <c r="R431" s="384"/>
      <c r="S431" s="384"/>
      <c r="T431" s="384"/>
      <c r="U431" s="384"/>
      <c r="V431" s="384"/>
      <c r="W431" s="384"/>
      <c r="X431" s="384"/>
      <c r="Y431" s="384"/>
      <c r="Z431" s="384"/>
      <c r="AA431" s="384"/>
      <c r="AB431" s="384"/>
      <c r="AC431" s="384"/>
      <c r="AD431" s="384"/>
      <c r="AE431" s="384"/>
      <c r="AF431" s="384"/>
      <c r="AG431" s="384"/>
      <c r="AH431" s="384"/>
      <c r="AI431" s="384"/>
      <c r="AJ431" s="384"/>
      <c r="AK431" s="384"/>
      <c r="AL431" s="384"/>
      <c r="AM431" s="384"/>
      <c r="AN431" s="384"/>
      <c r="AO431" s="384"/>
      <c r="AP431" s="384"/>
      <c r="AQ431" s="384"/>
      <c r="AR431" s="384"/>
      <c r="AS431" s="384"/>
      <c r="AT431" s="384"/>
      <c r="AU431" s="384"/>
      <c r="AV431" s="384"/>
      <c r="AW431" s="384"/>
      <c r="AX431" s="384"/>
      <c r="AY431" s="384"/>
      <c r="AZ431" s="384"/>
      <c r="BA431" s="384"/>
      <c r="BB431" s="384"/>
      <c r="BC431" s="384"/>
      <c r="BD431" s="384"/>
      <c r="BE431" s="384"/>
      <c r="BF431" s="384"/>
      <c r="BG431" s="384"/>
      <c r="BH431" s="384"/>
      <c r="BI431" s="384"/>
      <c r="BJ431" s="384"/>
      <c r="BK431" s="384"/>
      <c r="BL431" s="384"/>
      <c r="BM431" s="384"/>
      <c r="BN431" s="384"/>
      <c r="BO431" s="384"/>
      <c r="BP431" s="384"/>
      <c r="BQ431" s="384"/>
      <c r="BR431" s="384"/>
      <c r="BS431" s="384"/>
      <c r="BT431" s="384"/>
      <c r="BU431" s="384"/>
      <c r="BV431" s="384"/>
      <c r="BW431" s="384"/>
      <c r="BX431" s="384"/>
      <c r="BY431" s="384"/>
      <c r="BZ431" s="384"/>
      <c r="CA431" s="384"/>
      <c r="CB431" s="384"/>
      <c r="CC431" s="384"/>
      <c r="CD431" s="384"/>
      <c r="CE431" s="384"/>
      <c r="CF431" s="384"/>
      <c r="CG431" s="384"/>
      <c r="CH431" s="384"/>
      <c r="CI431" s="384"/>
      <c r="CJ431" s="384"/>
      <c r="CK431" s="384"/>
      <c r="CL431" s="384"/>
      <c r="CM431" s="384"/>
      <c r="CN431" s="384"/>
      <c r="CO431" s="384"/>
      <c r="CP431" s="384"/>
      <c r="CQ431" s="384"/>
      <c r="CR431" s="384"/>
      <c r="CS431" s="384"/>
      <c r="CT431" s="384"/>
      <c r="CU431" s="384"/>
      <c r="CV431" s="384"/>
      <c r="CW431" s="384"/>
      <c r="CX431" s="384"/>
      <c r="CY431" s="384"/>
      <c r="CZ431" s="384"/>
      <c r="DA431" s="384"/>
      <c r="DB431" s="384"/>
      <c r="DC431" s="384"/>
      <c r="DD431" s="384"/>
      <c r="DE431" s="384"/>
      <c r="DF431" s="384"/>
      <c r="DG431" s="384"/>
      <c r="DH431" s="384"/>
      <c r="DI431" s="384"/>
      <c r="DJ431" s="384"/>
      <c r="DK431" s="384"/>
      <c r="DL431" s="384"/>
      <c r="DM431" s="384"/>
      <c r="DN431" s="384"/>
      <c r="DO431" s="384"/>
      <c r="DP431" s="384"/>
      <c r="DQ431" s="384"/>
      <c r="DR431" s="384"/>
      <c r="DS431" s="384"/>
      <c r="DT431" s="384"/>
      <c r="DU431" s="384"/>
      <c r="DV431" s="384"/>
      <c r="DW431" s="384"/>
      <c r="DX431" s="384"/>
      <c r="DY431" s="384"/>
      <c r="DZ431" s="384"/>
      <c r="EA431" s="384"/>
      <c r="EB431" s="384"/>
      <c r="EC431" s="384"/>
      <c r="ED431" s="384"/>
      <c r="EE431" s="384"/>
      <c r="EF431" s="384"/>
      <c r="EG431" s="384"/>
      <c r="EH431" s="384"/>
      <c r="EI431" s="384"/>
      <c r="EJ431" s="384"/>
      <c r="EK431" s="384"/>
      <c r="EL431" s="384"/>
      <c r="EM431" s="384"/>
      <c r="EN431" s="384"/>
      <c r="EO431" s="384"/>
      <c r="EP431" s="384"/>
      <c r="EQ431" s="384"/>
      <c r="ER431" s="384"/>
      <c r="ES431" s="384"/>
      <c r="ET431" s="384"/>
      <c r="EU431" s="384"/>
      <c r="EV431" s="384"/>
      <c r="EW431" s="384"/>
      <c r="EX431" s="384"/>
      <c r="EY431" s="384"/>
      <c r="EZ431" s="384"/>
      <c r="FA431" s="384"/>
      <c r="FB431" s="384"/>
      <c r="FC431" s="384"/>
      <c r="FD431" s="384"/>
      <c r="FE431" s="384"/>
      <c r="FF431" s="384"/>
      <c r="FG431" s="384"/>
      <c r="FH431" s="384"/>
      <c r="FI431" s="384"/>
      <c r="FJ431" s="384"/>
      <c r="FK431" s="384"/>
      <c r="FL431" s="384"/>
      <c r="FM431" s="384"/>
      <c r="FN431" s="384"/>
      <c r="FO431" s="384"/>
      <c r="FP431" s="384"/>
      <c r="FQ431" s="384"/>
      <c r="FR431" s="384"/>
      <c r="FS431" s="384"/>
      <c r="FT431" s="384"/>
      <c r="FU431" s="384"/>
      <c r="FV431" s="384"/>
      <c r="FW431" s="384"/>
      <c r="FX431" s="384"/>
      <c r="FY431" s="384"/>
      <c r="FZ431" s="384"/>
      <c r="GA431" s="384"/>
      <c r="GB431" s="384"/>
      <c r="GC431" s="384"/>
      <c r="GD431" s="384"/>
      <c r="GE431" s="384"/>
      <c r="GF431" s="384"/>
      <c r="GG431" s="384"/>
      <c r="GH431" s="384"/>
      <c r="GI431" s="384"/>
      <c r="GJ431" s="384"/>
      <c r="GK431" s="384"/>
      <c r="GL431" s="384"/>
      <c r="GM431" s="384"/>
      <c r="GN431" s="384"/>
      <c r="GO431" s="384"/>
      <c r="GP431" s="384"/>
      <c r="GQ431" s="384"/>
      <c r="GR431" s="384"/>
      <c r="GS431" s="384"/>
      <c r="GT431" s="384"/>
      <c r="GU431" s="384"/>
      <c r="GV431" s="384"/>
      <c r="GW431" s="384"/>
      <c r="GX431" s="384"/>
      <c r="GY431" s="384"/>
      <c r="GZ431" s="384"/>
      <c r="HA431" s="384"/>
      <c r="HB431" s="384"/>
      <c r="HC431" s="384"/>
      <c r="HD431" s="384"/>
      <c r="HE431" s="384"/>
      <c r="HF431" s="384"/>
      <c r="HG431" s="384"/>
      <c r="HH431" s="384"/>
      <c r="HI431" s="384"/>
      <c r="HJ431" s="384"/>
      <c r="HK431" s="384"/>
      <c r="HL431" s="384"/>
      <c r="HM431" s="384"/>
      <c r="HN431" s="384"/>
      <c r="HO431" s="384"/>
      <c r="HP431" s="384"/>
      <c r="HQ431" s="384"/>
      <c r="HR431" s="384"/>
      <c r="HS431" s="384"/>
      <c r="HT431" s="384"/>
      <c r="HU431" s="384"/>
      <c r="HV431" s="384"/>
      <c r="HW431" s="384"/>
      <c r="HX431" s="384"/>
      <c r="HY431" s="384"/>
      <c r="HZ431" s="384"/>
      <c r="IA431" s="384"/>
      <c r="IB431" s="384"/>
      <c r="IC431" s="384"/>
      <c r="ID431" s="384"/>
      <c r="IE431" s="384"/>
      <c r="IF431" s="384"/>
      <c r="IG431" s="384"/>
      <c r="IH431" s="384"/>
      <c r="II431" s="384"/>
      <c r="IJ431" s="384"/>
      <c r="IK431" s="384"/>
      <c r="IL431" s="384"/>
      <c r="IM431" s="384"/>
      <c r="IN431" s="384"/>
      <c r="IO431" s="384"/>
      <c r="IP431" s="384"/>
      <c r="IQ431" s="384"/>
      <c r="IR431" s="384"/>
      <c r="IS431" s="384"/>
      <c r="IT431" s="384"/>
      <c r="IU431" s="384"/>
      <c r="IV431" s="384"/>
    </row>
    <row r="432" spans="1:13" s="127" customFormat="1" ht="18.75" customHeight="1">
      <c r="A432" s="78"/>
      <c r="B432" s="128"/>
      <c r="C432" s="128"/>
      <c r="D432" s="79"/>
      <c r="E432" s="59"/>
      <c r="F432" s="553"/>
      <c r="G432" s="551"/>
      <c r="H432" s="128"/>
      <c r="I432" s="1309"/>
      <c r="J432" s="128"/>
      <c r="K432" s="128"/>
      <c r="L432" s="554"/>
      <c r="M432" s="552"/>
    </row>
    <row r="433" spans="1:15" s="127" customFormat="1" ht="28.5" customHeight="1">
      <c r="A433" s="78"/>
      <c r="B433" s="139"/>
      <c r="C433" s="139"/>
      <c r="D433" s="75"/>
      <c r="E433" s="382">
        <v>592977050</v>
      </c>
      <c r="F433" s="555">
        <v>551166646.16</v>
      </c>
      <c r="G433" s="382"/>
      <c r="H433" s="377">
        <v>152605744</v>
      </c>
      <c r="I433" s="1314">
        <v>104923038.18</v>
      </c>
      <c r="J433" s="382"/>
      <c r="K433" s="555">
        <f>E433+H433</f>
        <v>745582794</v>
      </c>
      <c r="L433" s="555">
        <f>F433+I433</f>
        <v>656089684.3399999</v>
      </c>
      <c r="M433" s="376"/>
      <c r="N433" s="126"/>
      <c r="O433" s="126"/>
    </row>
    <row r="434" spans="5:12" ht="15">
      <c r="E434" s="383">
        <f>E429-E433</f>
        <v>0</v>
      </c>
      <c r="F434" s="383">
        <f>F429-F433</f>
        <v>0</v>
      </c>
      <c r="G434" s="498"/>
      <c r="H434" s="383">
        <f>H429-H433</f>
        <v>0</v>
      </c>
      <c r="I434" s="1315">
        <f>I429-I433</f>
        <v>0</v>
      </c>
      <c r="K434" s="641">
        <f>K429-K433</f>
        <v>0</v>
      </c>
      <c r="L434" s="641">
        <f>L429-L433</f>
        <v>0</v>
      </c>
    </row>
    <row r="435" spans="1:15" s="127" customFormat="1" ht="27.75" customHeight="1">
      <c r="A435" s="78"/>
      <c r="B435" s="139"/>
      <c r="C435" s="139"/>
      <c r="D435" s="75"/>
      <c r="E435" s="376"/>
      <c r="F435" s="376"/>
      <c r="G435" s="376"/>
      <c r="H435" s="376"/>
      <c r="I435" s="1316"/>
      <c r="J435" s="382"/>
      <c r="K435" s="555"/>
      <c r="L435" s="382"/>
      <c r="M435" s="376"/>
      <c r="O435" s="126"/>
    </row>
    <row r="436" spans="1:13" s="127" customFormat="1" ht="14.25" customHeight="1">
      <c r="A436" s="78"/>
      <c r="B436" s="139"/>
      <c r="C436" s="139"/>
      <c r="D436" s="76" t="s">
        <v>659</v>
      </c>
      <c r="E436" s="128"/>
      <c r="F436" s="557"/>
      <c r="G436" s="551"/>
      <c r="H436" s="379">
        <f>H21+H25+H47+H55+H65+H77+H228+H288+H307+H311+H321+H324+H327+H330+H339+H342+H345+H351+H364+H371+H374+H377+H408+H173+H176+H294+H361+H36+H158+H59</f>
        <v>128831992</v>
      </c>
      <c r="I436" s="1317">
        <f>I21+I25+I47+I55+I65+I77+I228+I288+I307+I311+I321+I324+I327+I330+I339+I342+I345+I351+I364+I371+I374+I377+I408+I173+I176+I294+I361+I36+I158+I59</f>
        <v>95023258.74000002</v>
      </c>
      <c r="J436" s="382"/>
      <c r="K436" s="555">
        <f>K17+K27+K31+K35+K38+K44+K46+K48+K50+K52+K54+K57+K63+K69+K79+K86+K93+K101+K107+K111+K114+K118+K121+K125+K143+K147+K154+K162+K164+K166+K170+K178+K182+K185+K186+K187+K194+K203+K207+K213+K218+K220+K222+K230+K236+K240+K246+K251+K259+K261+K265+K272+K277+K279+K281+K285+K290+K296+K300+K304+K306+K309+K314+K320+K323+K326+K329+K344+K350+K353+K363+K370+K373+K376+K379+K383+K394+K406+K403+K409+K412+K420+K425+K427+K137+K269+K338+K341+K416+K172+K175+K292+K360+K389+K61+K414</f>
        <v>720311959</v>
      </c>
      <c r="L436" s="555">
        <f>L17+L27+L31+L35+L38+L44+L46+L48+L50+L52+L54+L57+L63+L69+L79+L86+L93+L101+L107+L111+L114+L118+L121+L125+L143+L147+L154+L162+L164+L166+L170+L178+L182+L185+L186+L187+L194+L203+L207+L213+L218+L220+L222+L230+L236+L240+L246+L251+L259+L261+L265+L272+L277+L279+L281+L285+L290+L296+L300+L304+L306+L309+L314+L320+L323+L326+L329+L344+L350+L353+L363+L370+L373+L376+L379+L383+L394+L406+L403+L409+L412+L420+L425+L427+L137+L269+L338+L341+L416+L61+L172+L175</f>
        <v>607875441.8900003</v>
      </c>
      <c r="M436" s="382"/>
    </row>
    <row r="437" spans="4:12" ht="15">
      <c r="D437" s="140" t="s">
        <v>248</v>
      </c>
      <c r="G437" s="498"/>
      <c r="H437" s="378">
        <f>H22+H26+H40+H56+H66+H78+H229+H289+H303+H308+H322+H325+H328+H331+H346+H352+H365+H372+H375+H378+H411+H340+H343+H159+H174+H391+H177+H362+H295+H37+H149+H43+H60</f>
        <v>138693825</v>
      </c>
      <c r="I437" s="1315">
        <f>I22+I26+I40+I56+I66+I78+I229+I289+I303+I308+I322+I325+I328+I331+I346+I352+I365+I372+I375+I378+I411+I340+I343+I159+I174+I391+I177+I362+I295+I37+I149+I43+I60</f>
        <v>90826758.31000002</v>
      </c>
      <c r="K437" s="378"/>
      <c r="L437" s="378"/>
    </row>
    <row r="438" spans="1:13" ht="12.75" customHeight="1">
      <c r="A438" s="130" t="s">
        <v>640</v>
      </c>
      <c r="D438" s="106" t="s">
        <v>245</v>
      </c>
      <c r="E438" s="378">
        <f>E19+E71+E75+E145+E156+E168+E180+E196+E209+E215+E226+E255+E287+E316+E385+E396+E405+E422+E135</f>
        <v>262650596</v>
      </c>
      <c r="F438" s="383">
        <f>F19+F71+F75+F145+F156+F168+F180+F196+F209+F215+F226+F255+F287+F316+F385+F396+F405+F422+F135+F271</f>
        <v>253095117.54000005</v>
      </c>
      <c r="G438" s="367"/>
      <c r="H438" s="378">
        <f>H19+H71+H75+H156+H168+H196+H215+H287+H316+H385+H396+H405+H422</f>
        <v>4342918</v>
      </c>
      <c r="I438" s="1318">
        <f>I19+I71+I75+I156+I168+I196+I215+I287+I316+I385+I396+I405+I422</f>
        <v>1115903.78</v>
      </c>
      <c r="J438" s="130"/>
      <c r="K438" s="367"/>
      <c r="M438" s="367"/>
    </row>
    <row r="439" spans="4:13" ht="12.75" customHeight="1">
      <c r="D439" s="106" t="s">
        <v>246</v>
      </c>
      <c r="E439" s="378">
        <f>E20+E72+E76+E146+E157+E169+E181+E216+E227+E256+E317</f>
        <v>33734689</v>
      </c>
      <c r="F439" s="378">
        <f>F20+F72+F76+F146+F157+F169+F181+F216+F227+F256+F317</f>
        <v>22451233.070000008</v>
      </c>
      <c r="G439" s="367"/>
      <c r="H439" s="378">
        <f>H20+H76+H157+H169+H317</f>
        <v>84765</v>
      </c>
      <c r="I439" s="1318">
        <f>I20+I76+I157+I169+I317</f>
        <v>20327.19</v>
      </c>
      <c r="J439" s="130"/>
      <c r="K439" s="367"/>
      <c r="M439" s="367"/>
    </row>
    <row r="440" spans="4:16" ht="12.75" customHeight="1">
      <c r="D440" s="140"/>
      <c r="E440" s="378"/>
      <c r="F440" s="378"/>
      <c r="G440" s="367"/>
      <c r="H440" s="378"/>
      <c r="I440" s="1318"/>
      <c r="J440" s="130"/>
      <c r="K440" s="367"/>
      <c r="M440" s="367"/>
      <c r="P440" s="141"/>
    </row>
    <row r="441" spans="4:14" ht="12.75" customHeight="1">
      <c r="D441" s="76" t="s">
        <v>641</v>
      </c>
      <c r="G441" s="558"/>
      <c r="H441" s="378">
        <v>128831992</v>
      </c>
      <c r="I441" s="1319">
        <v>95023258.74</v>
      </c>
      <c r="K441" s="556">
        <f>K429-K436</f>
        <v>25270835</v>
      </c>
      <c r="L441" s="556">
        <f>L429-L436</f>
        <v>48214242.44999957</v>
      </c>
      <c r="N441" s="141"/>
    </row>
    <row r="442" spans="4:9" ht="12.75" customHeight="1">
      <c r="D442" s="140" t="s">
        <v>248</v>
      </c>
      <c r="E442" s="378"/>
      <c r="G442" s="498"/>
      <c r="H442" s="378">
        <v>138693825</v>
      </c>
      <c r="I442" s="1319">
        <v>90826758.31</v>
      </c>
    </row>
    <row r="443" spans="1:9" ht="12.75" customHeight="1">
      <c r="A443" s="1749" t="s">
        <v>638</v>
      </c>
      <c r="B443" s="1749"/>
      <c r="D443" s="106" t="s">
        <v>245</v>
      </c>
      <c r="E443" s="380">
        <v>262650596</v>
      </c>
      <c r="F443" s="559">
        <v>253095117.54</v>
      </c>
      <c r="G443" s="560"/>
      <c r="H443" s="576">
        <v>4342918</v>
      </c>
      <c r="I443" s="1315">
        <v>1115903.78</v>
      </c>
    </row>
    <row r="444" spans="4:9" ht="12.75" customHeight="1">
      <c r="D444" s="106" t="s">
        <v>246</v>
      </c>
      <c r="E444" s="378">
        <v>33734689</v>
      </c>
      <c r="F444" s="624">
        <v>22451233.07</v>
      </c>
      <c r="G444" s="498"/>
      <c r="H444" s="367">
        <v>84765</v>
      </c>
      <c r="I444" s="1308">
        <v>20327.19</v>
      </c>
    </row>
    <row r="445" spans="4:7" ht="12.75" customHeight="1">
      <c r="D445" s="140"/>
      <c r="E445" s="378"/>
      <c r="F445" s="624"/>
      <c r="G445" s="498"/>
    </row>
    <row r="446" spans="4:9" ht="12.75" customHeight="1">
      <c r="D446" s="76" t="s">
        <v>641</v>
      </c>
      <c r="E446" s="378"/>
      <c r="F446" s="556"/>
      <c r="G446" s="561"/>
      <c r="H446" s="383">
        <f aca="true" t="shared" si="117" ref="H446:I449">H441-H436</f>
        <v>0</v>
      </c>
      <c r="I446" s="1320">
        <f>I441-I436</f>
        <v>0</v>
      </c>
    </row>
    <row r="447" spans="4:14" ht="12.75" customHeight="1">
      <c r="D447" s="140" t="s">
        <v>248</v>
      </c>
      <c r="G447" s="561"/>
      <c r="H447" s="383">
        <f>H442-H437</f>
        <v>0</v>
      </c>
      <c r="I447" s="1315">
        <f t="shared" si="117"/>
        <v>0</v>
      </c>
      <c r="L447" s="383"/>
      <c r="N447" s="141"/>
    </row>
    <row r="448" spans="1:9" ht="12.75" customHeight="1">
      <c r="A448" s="130" t="s">
        <v>639</v>
      </c>
      <c r="D448" s="106" t="s">
        <v>245</v>
      </c>
      <c r="E448" s="383">
        <f>E443-E438</f>
        <v>0</v>
      </c>
      <c r="F448" s="383">
        <f>F443-F438</f>
        <v>0</v>
      </c>
      <c r="G448" s="498"/>
      <c r="H448" s="383">
        <f>H443-H438</f>
        <v>0</v>
      </c>
      <c r="I448" s="1315">
        <f t="shared" si="117"/>
        <v>0</v>
      </c>
    </row>
    <row r="449" spans="4:9" ht="12.75" customHeight="1">
      <c r="D449" s="106" t="s">
        <v>246</v>
      </c>
      <c r="E449" s="383">
        <f>E444-E439</f>
        <v>0</v>
      </c>
      <c r="F449" s="383">
        <f>F444-F439</f>
        <v>0</v>
      </c>
      <c r="G449" s="498"/>
      <c r="H449" s="383">
        <f t="shared" si="117"/>
        <v>0</v>
      </c>
      <c r="I449" s="1315">
        <f t="shared" si="117"/>
        <v>0</v>
      </c>
    </row>
    <row r="450" spans="1:8" ht="12.75" customHeight="1">
      <c r="A450" s="81"/>
      <c r="B450" s="81"/>
      <c r="C450" s="81"/>
      <c r="E450" s="378"/>
      <c r="F450" s="556"/>
      <c r="G450" s="498"/>
      <c r="H450" s="378"/>
    </row>
    <row r="451" spans="1:13" ht="12.75" customHeight="1">
      <c r="A451" s="81"/>
      <c r="B451" s="81"/>
      <c r="C451" s="81"/>
      <c r="E451" s="378"/>
      <c r="F451" s="556"/>
      <c r="G451" s="498"/>
      <c r="H451" s="378"/>
      <c r="K451" s="556"/>
      <c r="L451" s="378"/>
      <c r="M451" s="383"/>
    </row>
    <row r="452" spans="1:8" ht="12.75" customHeight="1">
      <c r="A452" s="81"/>
      <c r="B452" s="81"/>
      <c r="C452" s="81"/>
      <c r="E452" s="378"/>
      <c r="F452" s="556"/>
      <c r="G452" s="498"/>
      <c r="H452" s="378"/>
    </row>
    <row r="453" spans="1:7" ht="12.75" customHeight="1">
      <c r="A453" s="81"/>
      <c r="B453" s="81"/>
      <c r="C453" s="81"/>
      <c r="G453" s="498"/>
    </row>
    <row r="454" spans="1:7" ht="12.75" customHeight="1">
      <c r="A454" s="81"/>
      <c r="B454" s="81"/>
      <c r="C454" s="81"/>
      <c r="G454" s="498"/>
    </row>
    <row r="455" spans="1:7" ht="12.75" customHeight="1">
      <c r="A455" s="81"/>
      <c r="B455" s="81"/>
      <c r="C455" s="81"/>
      <c r="G455" s="498"/>
    </row>
    <row r="456" spans="1:13" ht="12.75" customHeight="1">
      <c r="A456" s="81"/>
      <c r="B456" s="81"/>
      <c r="C456" s="81"/>
      <c r="G456" s="498"/>
      <c r="H456" s="378"/>
      <c r="I456" s="1318"/>
      <c r="J456" s="378"/>
      <c r="K456" s="556"/>
      <c r="L456" s="378"/>
      <c r="M456" s="378"/>
    </row>
    <row r="457" spans="1:7" ht="12.75" customHeight="1">
      <c r="A457" s="81"/>
      <c r="B457" s="81"/>
      <c r="C457" s="81"/>
      <c r="D457" s="129"/>
      <c r="G457" s="498"/>
    </row>
    <row r="458" spans="1:7" ht="12.75" customHeight="1">
      <c r="A458" s="81"/>
      <c r="B458" s="81"/>
      <c r="C458" s="81"/>
      <c r="D458" s="77"/>
      <c r="G458" s="498"/>
    </row>
    <row r="459" spans="1:12" ht="12.75" customHeight="1">
      <c r="A459" s="81"/>
      <c r="B459" s="81"/>
      <c r="C459" s="81"/>
      <c r="G459" s="498"/>
      <c r="H459" s="378"/>
      <c r="L459" s="378"/>
    </row>
    <row r="460" spans="1:7" ht="15">
      <c r="A460" s="81"/>
      <c r="B460" s="81"/>
      <c r="C460" s="81"/>
      <c r="G460" s="498"/>
    </row>
    <row r="461" spans="1:7" ht="12.75" customHeight="1">
      <c r="A461" s="81"/>
      <c r="B461" s="81"/>
      <c r="C461" s="81"/>
      <c r="G461" s="498"/>
    </row>
    <row r="462" spans="1:7" ht="12.75" customHeight="1">
      <c r="A462" s="81"/>
      <c r="B462" s="81"/>
      <c r="C462" s="81"/>
      <c r="G462" s="498"/>
    </row>
    <row r="463" spans="1:7" ht="12.75" customHeight="1">
      <c r="A463" s="81"/>
      <c r="B463" s="81"/>
      <c r="C463" s="81"/>
      <c r="G463" s="498"/>
    </row>
    <row r="464" spans="1:7" ht="12.75" customHeight="1">
      <c r="A464" s="81"/>
      <c r="B464" s="81"/>
      <c r="C464" s="81"/>
      <c r="G464" s="498"/>
    </row>
    <row r="465" spans="1:7" ht="12.75" customHeight="1">
      <c r="A465" s="81"/>
      <c r="B465" s="81"/>
      <c r="C465" s="81"/>
      <c r="G465" s="498"/>
    </row>
    <row r="466" spans="1:13" ht="12.75" customHeight="1">
      <c r="A466" s="81"/>
      <c r="B466" s="81"/>
      <c r="C466" s="81"/>
      <c r="E466" s="81"/>
      <c r="F466" s="81"/>
      <c r="G466" s="498"/>
      <c r="H466" s="81"/>
      <c r="I466" s="1321"/>
      <c r="J466" s="81"/>
      <c r="K466" s="81"/>
      <c r="L466" s="81"/>
      <c r="M466" s="81"/>
    </row>
    <row r="467" spans="1:13" ht="12.75" customHeight="1">
      <c r="A467" s="81"/>
      <c r="B467" s="81"/>
      <c r="C467" s="81"/>
      <c r="E467" s="81"/>
      <c r="F467" s="81"/>
      <c r="G467" s="498"/>
      <c r="H467" s="81"/>
      <c r="I467" s="1321"/>
      <c r="J467" s="81"/>
      <c r="K467" s="81"/>
      <c r="L467" s="81"/>
      <c r="M467" s="81"/>
    </row>
    <row r="468" spans="1:13" ht="12.75" customHeight="1">
      <c r="A468" s="81"/>
      <c r="B468" s="81"/>
      <c r="C468" s="81"/>
      <c r="E468" s="81"/>
      <c r="F468" s="81"/>
      <c r="G468" s="498"/>
      <c r="H468" s="81"/>
      <c r="I468" s="1321"/>
      <c r="J468" s="81"/>
      <c r="K468" s="81"/>
      <c r="L468" s="81"/>
      <c r="M468" s="81"/>
    </row>
    <row r="469" spans="1:13" ht="12.75" customHeight="1">
      <c r="A469" s="81"/>
      <c r="B469" s="81"/>
      <c r="C469" s="81"/>
      <c r="E469" s="81"/>
      <c r="F469" s="81"/>
      <c r="G469" s="498"/>
      <c r="H469" s="81"/>
      <c r="I469" s="1321"/>
      <c r="J469" s="81"/>
      <c r="K469" s="81"/>
      <c r="L469" s="81"/>
      <c r="M469" s="81"/>
    </row>
    <row r="470" spans="1:13" ht="12.75" customHeight="1">
      <c r="A470" s="81"/>
      <c r="B470" s="81"/>
      <c r="C470" s="81"/>
      <c r="E470" s="81"/>
      <c r="F470" s="81"/>
      <c r="G470" s="498"/>
      <c r="H470" s="81"/>
      <c r="I470" s="1321"/>
      <c r="J470" s="81"/>
      <c r="K470" s="81"/>
      <c r="L470" s="81"/>
      <c r="M470" s="81"/>
    </row>
    <row r="471" spans="1:13" ht="12.75" customHeight="1">
      <c r="A471" s="81"/>
      <c r="B471" s="81"/>
      <c r="C471" s="81"/>
      <c r="E471" s="81"/>
      <c r="F471" s="81"/>
      <c r="G471" s="498"/>
      <c r="H471" s="81"/>
      <c r="I471" s="1321"/>
      <c r="J471" s="81"/>
      <c r="K471" s="81"/>
      <c r="L471" s="81"/>
      <c r="M471" s="81"/>
    </row>
    <row r="472" spans="1:13" ht="12.75" customHeight="1">
      <c r="A472" s="81"/>
      <c r="B472" s="81"/>
      <c r="C472" s="81"/>
      <c r="E472" s="81"/>
      <c r="F472" s="81"/>
      <c r="G472" s="498"/>
      <c r="H472" s="81"/>
      <c r="I472" s="1321"/>
      <c r="J472" s="81"/>
      <c r="K472" s="81"/>
      <c r="L472" s="81"/>
      <c r="M472" s="81"/>
    </row>
    <row r="473" spans="1:13" ht="12.75" customHeight="1">
      <c r="A473" s="81"/>
      <c r="B473" s="81"/>
      <c r="C473" s="81"/>
      <c r="E473" s="81"/>
      <c r="F473" s="81"/>
      <c r="G473" s="498"/>
      <c r="H473" s="81"/>
      <c r="I473" s="1321"/>
      <c r="J473" s="81"/>
      <c r="K473" s="81"/>
      <c r="L473" s="81"/>
      <c r="M473" s="81"/>
    </row>
    <row r="474" spans="1:13" ht="12.75" customHeight="1">
      <c r="A474" s="81"/>
      <c r="B474" s="81"/>
      <c r="C474" s="81"/>
      <c r="E474" s="81"/>
      <c r="F474" s="81"/>
      <c r="G474" s="498"/>
      <c r="H474" s="81"/>
      <c r="I474" s="1321"/>
      <c r="J474" s="81"/>
      <c r="K474" s="81"/>
      <c r="L474" s="81"/>
      <c r="M474" s="81"/>
    </row>
    <row r="475" spans="1:13" ht="12.75" customHeight="1">
      <c r="A475" s="81"/>
      <c r="B475" s="81"/>
      <c r="C475" s="81"/>
      <c r="E475" s="81"/>
      <c r="F475" s="81"/>
      <c r="G475" s="498"/>
      <c r="H475" s="81"/>
      <c r="I475" s="1321"/>
      <c r="J475" s="81"/>
      <c r="K475" s="81"/>
      <c r="L475" s="81"/>
      <c r="M475" s="81"/>
    </row>
    <row r="476" spans="1:13" ht="12.75" customHeight="1">
      <c r="A476" s="81"/>
      <c r="B476" s="81"/>
      <c r="C476" s="81"/>
      <c r="E476" s="81"/>
      <c r="F476" s="81"/>
      <c r="G476" s="498"/>
      <c r="H476" s="81"/>
      <c r="I476" s="1321"/>
      <c r="J476" s="81"/>
      <c r="K476" s="81"/>
      <c r="L476" s="81"/>
      <c r="M476" s="81"/>
    </row>
    <row r="477" spans="1:13" ht="12.75" customHeight="1">
      <c r="A477" s="81"/>
      <c r="B477" s="81"/>
      <c r="C477" s="81"/>
      <c r="E477" s="81"/>
      <c r="F477" s="81"/>
      <c r="G477" s="498"/>
      <c r="H477" s="81"/>
      <c r="I477" s="1321"/>
      <c r="J477" s="81"/>
      <c r="K477" s="81"/>
      <c r="L477" s="81"/>
      <c r="M477" s="81"/>
    </row>
    <row r="478" spans="1:13" ht="12.75" customHeight="1">
      <c r="A478" s="81"/>
      <c r="B478" s="81"/>
      <c r="C478" s="81"/>
      <c r="E478" s="81"/>
      <c r="F478" s="81"/>
      <c r="G478" s="498"/>
      <c r="H478" s="81"/>
      <c r="I478" s="1321"/>
      <c r="J478" s="81"/>
      <c r="K478" s="81"/>
      <c r="L478" s="81"/>
      <c r="M478" s="81"/>
    </row>
    <row r="479" spans="1:13" ht="12.75" customHeight="1">
      <c r="A479" s="81"/>
      <c r="B479" s="81"/>
      <c r="C479" s="81"/>
      <c r="E479" s="81"/>
      <c r="F479" s="81"/>
      <c r="G479" s="498"/>
      <c r="H479" s="81"/>
      <c r="I479" s="1321"/>
      <c r="J479" s="81"/>
      <c r="K479" s="81"/>
      <c r="L479" s="81"/>
      <c r="M479" s="81"/>
    </row>
    <row r="480" spans="1:13" ht="12.75" customHeight="1">
      <c r="A480" s="81"/>
      <c r="B480" s="81"/>
      <c r="C480" s="81"/>
      <c r="E480" s="81"/>
      <c r="F480" s="81"/>
      <c r="G480" s="498"/>
      <c r="H480" s="81"/>
      <c r="I480" s="1321"/>
      <c r="J480" s="81"/>
      <c r="K480" s="81"/>
      <c r="L480" s="81"/>
      <c r="M480" s="81"/>
    </row>
    <row r="481" spans="7:9" s="81" customFormat="1" ht="12.75" customHeight="1">
      <c r="G481" s="498"/>
      <c r="I481" s="1321"/>
    </row>
    <row r="482" spans="7:9" s="81" customFormat="1" ht="12.75" customHeight="1">
      <c r="G482" s="498"/>
      <c r="I482" s="1321"/>
    </row>
    <row r="483" spans="7:9" s="81" customFormat="1" ht="12.75" customHeight="1">
      <c r="G483" s="498"/>
      <c r="I483" s="1321"/>
    </row>
    <row r="484" spans="7:9" s="81" customFormat="1" ht="12.75" customHeight="1">
      <c r="G484" s="498"/>
      <c r="I484" s="1321"/>
    </row>
    <row r="485" spans="7:9" s="81" customFormat="1" ht="12.75" customHeight="1">
      <c r="G485" s="498"/>
      <c r="I485" s="1321"/>
    </row>
    <row r="486" spans="7:9" s="81" customFormat="1" ht="12.75" customHeight="1">
      <c r="G486" s="498"/>
      <c r="I486" s="1321"/>
    </row>
    <row r="487" spans="7:9" s="81" customFormat="1" ht="12.75" customHeight="1">
      <c r="G487" s="498"/>
      <c r="I487" s="1321"/>
    </row>
    <row r="488" spans="7:9" s="81" customFormat="1" ht="12.75" customHeight="1">
      <c r="G488" s="498"/>
      <c r="I488" s="1321"/>
    </row>
    <row r="489" spans="7:9" s="81" customFormat="1" ht="12.75" customHeight="1">
      <c r="G489" s="498"/>
      <c r="I489" s="1321"/>
    </row>
    <row r="490" spans="7:9" s="81" customFormat="1" ht="12.75" customHeight="1">
      <c r="G490" s="498"/>
      <c r="I490" s="1321"/>
    </row>
    <row r="491" spans="7:9" s="81" customFormat="1" ht="12.75" customHeight="1">
      <c r="G491" s="498"/>
      <c r="I491" s="1321"/>
    </row>
    <row r="492" spans="7:9" s="81" customFormat="1" ht="12.75" customHeight="1">
      <c r="G492" s="498"/>
      <c r="I492" s="1321"/>
    </row>
    <row r="493" spans="7:9" s="81" customFormat="1" ht="12.75" customHeight="1">
      <c r="G493" s="498"/>
      <c r="I493" s="1321"/>
    </row>
    <row r="494" spans="7:9" s="81" customFormat="1" ht="12.75" customHeight="1">
      <c r="G494" s="498"/>
      <c r="I494" s="1321"/>
    </row>
    <row r="495" spans="7:9" s="81" customFormat="1" ht="12.75" customHeight="1">
      <c r="G495" s="498"/>
      <c r="I495" s="1321"/>
    </row>
    <row r="496" spans="7:9" s="81" customFormat="1" ht="12.75" customHeight="1">
      <c r="G496" s="562"/>
      <c r="I496" s="1321"/>
    </row>
    <row r="497" spans="7:9" s="81" customFormat="1" ht="12.75" customHeight="1">
      <c r="G497" s="562"/>
      <c r="I497" s="1321"/>
    </row>
    <row r="498" s="81" customFormat="1" ht="12.75" customHeight="1">
      <c r="I498" s="1321"/>
    </row>
    <row r="499" s="81" customFormat="1" ht="12.75" customHeight="1">
      <c r="I499" s="1321"/>
    </row>
    <row r="500" s="81" customFormat="1" ht="12.75" customHeight="1">
      <c r="I500" s="1321"/>
    </row>
    <row r="501" s="81" customFormat="1" ht="12.75" customHeight="1">
      <c r="I501" s="1321"/>
    </row>
    <row r="502" s="81" customFormat="1" ht="12.75" customHeight="1">
      <c r="I502" s="1321"/>
    </row>
    <row r="503" s="81" customFormat="1" ht="12.75" customHeight="1">
      <c r="I503" s="1321"/>
    </row>
    <row r="504" s="81" customFormat="1" ht="12.75" customHeight="1">
      <c r="I504" s="1321"/>
    </row>
    <row r="505" s="81" customFormat="1" ht="12.75" customHeight="1">
      <c r="I505" s="1321"/>
    </row>
    <row r="506" s="81" customFormat="1" ht="12.75" customHeight="1">
      <c r="I506" s="1321"/>
    </row>
    <row r="507" s="81" customFormat="1" ht="12.75" customHeight="1">
      <c r="I507" s="1321"/>
    </row>
    <row r="508" s="81" customFormat="1" ht="12.75" customHeight="1">
      <c r="I508" s="1321"/>
    </row>
    <row r="509" s="81" customFormat="1" ht="12.75" customHeight="1">
      <c r="I509" s="1321"/>
    </row>
    <row r="510" s="81" customFormat="1" ht="12.75" customHeight="1">
      <c r="I510" s="1321"/>
    </row>
    <row r="511" s="81" customFormat="1" ht="12.75" customHeight="1">
      <c r="I511" s="1321"/>
    </row>
    <row r="512" s="81" customFormat="1" ht="12.75" customHeight="1">
      <c r="I512" s="1321"/>
    </row>
    <row r="513" s="81" customFormat="1" ht="12.75" customHeight="1">
      <c r="I513" s="1321"/>
    </row>
    <row r="514" s="81" customFormat="1" ht="12.75" customHeight="1">
      <c r="I514" s="1321"/>
    </row>
    <row r="515" s="81" customFormat="1" ht="12.75" customHeight="1">
      <c r="I515" s="1321"/>
    </row>
    <row r="516" s="81" customFormat="1" ht="12.75" customHeight="1">
      <c r="I516" s="1321"/>
    </row>
    <row r="517" s="81" customFormat="1" ht="12.75" customHeight="1">
      <c r="I517" s="1321"/>
    </row>
    <row r="518" s="81" customFormat="1" ht="12.75" customHeight="1">
      <c r="I518" s="1321"/>
    </row>
    <row r="519" s="81" customFormat="1" ht="12.75" customHeight="1">
      <c r="I519" s="1321"/>
    </row>
    <row r="520" s="81" customFormat="1" ht="12.75" customHeight="1">
      <c r="I520" s="1321"/>
    </row>
    <row r="521" s="81" customFormat="1" ht="12.75" customHeight="1">
      <c r="I521" s="1321"/>
    </row>
    <row r="522" s="81" customFormat="1" ht="12.75" customHeight="1">
      <c r="I522" s="1321"/>
    </row>
    <row r="523" s="81" customFormat="1" ht="12.75" customHeight="1">
      <c r="I523" s="1321"/>
    </row>
    <row r="524" s="81" customFormat="1" ht="12.75" customHeight="1">
      <c r="I524" s="1321"/>
    </row>
    <row r="525" s="81" customFormat="1" ht="12.75" customHeight="1">
      <c r="I525" s="1321"/>
    </row>
    <row r="526" s="81" customFormat="1" ht="12.75" customHeight="1">
      <c r="I526" s="1321"/>
    </row>
    <row r="527" s="81" customFormat="1" ht="12.75" customHeight="1">
      <c r="I527" s="1321"/>
    </row>
    <row r="528" s="81" customFormat="1" ht="12.75" customHeight="1">
      <c r="I528" s="1321"/>
    </row>
    <row r="529" s="81" customFormat="1" ht="12.75" customHeight="1">
      <c r="I529" s="1321"/>
    </row>
    <row r="530" s="81" customFormat="1" ht="12.75" customHeight="1">
      <c r="I530" s="1321"/>
    </row>
    <row r="531" s="81" customFormat="1" ht="12.75" customHeight="1">
      <c r="I531" s="1321"/>
    </row>
    <row r="532" s="81" customFormat="1" ht="12.75" customHeight="1">
      <c r="I532" s="1321"/>
    </row>
    <row r="533" s="81" customFormat="1" ht="12.75" customHeight="1">
      <c r="I533" s="1321"/>
    </row>
    <row r="534" s="81" customFormat="1" ht="12.75" customHeight="1">
      <c r="I534" s="1321"/>
    </row>
    <row r="535" s="81" customFormat="1" ht="12.75" customHeight="1">
      <c r="I535" s="1321"/>
    </row>
    <row r="536" s="81" customFormat="1" ht="12.75" customHeight="1">
      <c r="I536" s="1321"/>
    </row>
    <row r="537" s="81" customFormat="1" ht="12.75" customHeight="1">
      <c r="I537" s="1321"/>
    </row>
    <row r="538" s="81" customFormat="1" ht="12.75" customHeight="1">
      <c r="I538" s="1321"/>
    </row>
    <row r="539" s="81" customFormat="1" ht="12.75" customHeight="1">
      <c r="I539" s="1321"/>
    </row>
    <row r="540" s="81" customFormat="1" ht="12.75" customHeight="1">
      <c r="I540" s="1321"/>
    </row>
    <row r="541" s="81" customFormat="1" ht="12.75" customHeight="1">
      <c r="I541" s="1321"/>
    </row>
    <row r="542" s="81" customFormat="1" ht="12.75" customHeight="1">
      <c r="I542" s="1321"/>
    </row>
    <row r="543" s="81" customFormat="1" ht="12.75" customHeight="1">
      <c r="I543" s="1321"/>
    </row>
    <row r="544" s="81" customFormat="1" ht="12.75" customHeight="1">
      <c r="I544" s="1321"/>
    </row>
    <row r="545" s="81" customFormat="1" ht="12.75" customHeight="1">
      <c r="I545" s="1321"/>
    </row>
    <row r="546" s="81" customFormat="1" ht="12.75" customHeight="1">
      <c r="I546" s="1321"/>
    </row>
    <row r="547" s="81" customFormat="1" ht="12.75" customHeight="1">
      <c r="I547" s="1321"/>
    </row>
    <row r="548" s="81" customFormat="1" ht="12.75" customHeight="1">
      <c r="I548" s="1321"/>
    </row>
    <row r="549" s="81" customFormat="1" ht="12.75" customHeight="1">
      <c r="I549" s="1321"/>
    </row>
    <row r="550" s="81" customFormat="1" ht="12.75" customHeight="1">
      <c r="I550" s="1321"/>
    </row>
    <row r="551" s="81" customFormat="1" ht="12.75" customHeight="1">
      <c r="I551" s="1321"/>
    </row>
    <row r="552" s="81" customFormat="1" ht="12.75" customHeight="1">
      <c r="I552" s="1321"/>
    </row>
    <row r="553" s="81" customFormat="1" ht="12.75" customHeight="1">
      <c r="I553" s="1321"/>
    </row>
    <row r="554" s="81" customFormat="1" ht="12.75" customHeight="1">
      <c r="I554" s="1321"/>
    </row>
    <row r="555" s="81" customFormat="1" ht="12.75" customHeight="1">
      <c r="I555" s="1321"/>
    </row>
    <row r="556" s="81" customFormat="1" ht="12.75" customHeight="1">
      <c r="I556" s="1321"/>
    </row>
    <row r="557" s="81" customFormat="1" ht="12.75" customHeight="1">
      <c r="I557" s="1321"/>
    </row>
    <row r="558" s="81" customFormat="1" ht="12.75" customHeight="1">
      <c r="I558" s="1321"/>
    </row>
    <row r="559" s="81" customFormat="1" ht="12.75" customHeight="1">
      <c r="I559" s="1321"/>
    </row>
    <row r="560" s="81" customFormat="1" ht="12.75" customHeight="1">
      <c r="I560" s="1321"/>
    </row>
    <row r="561" s="81" customFormat="1" ht="12.75" customHeight="1">
      <c r="I561" s="1321"/>
    </row>
    <row r="562" s="81" customFormat="1" ht="12.75" customHeight="1">
      <c r="I562" s="1321"/>
    </row>
    <row r="563" s="81" customFormat="1" ht="12.75" customHeight="1">
      <c r="I563" s="1321"/>
    </row>
    <row r="564" s="81" customFormat="1" ht="12.75" customHeight="1">
      <c r="I564" s="1321"/>
    </row>
    <row r="565" s="81" customFormat="1" ht="12.75" customHeight="1">
      <c r="I565" s="1321"/>
    </row>
    <row r="566" s="81" customFormat="1" ht="12.75" customHeight="1">
      <c r="I566" s="1321"/>
    </row>
    <row r="567" s="81" customFormat="1" ht="12.75" customHeight="1">
      <c r="I567" s="1321"/>
    </row>
    <row r="568" s="81" customFormat="1" ht="12.75" customHeight="1">
      <c r="I568" s="1321"/>
    </row>
    <row r="569" s="81" customFormat="1" ht="12.75" customHeight="1">
      <c r="I569" s="1321"/>
    </row>
    <row r="570" s="81" customFormat="1" ht="12.75" customHeight="1">
      <c r="I570" s="1321"/>
    </row>
    <row r="571" s="81" customFormat="1" ht="12.75" customHeight="1">
      <c r="I571" s="1321"/>
    </row>
    <row r="572" s="81" customFormat="1" ht="12.75" customHeight="1">
      <c r="I572" s="1321"/>
    </row>
    <row r="573" s="81" customFormat="1" ht="12.75" customHeight="1">
      <c r="I573" s="1321"/>
    </row>
    <row r="574" s="81" customFormat="1" ht="12.75" customHeight="1">
      <c r="I574" s="1321"/>
    </row>
    <row r="575" s="81" customFormat="1" ht="12.75" customHeight="1">
      <c r="I575" s="1321"/>
    </row>
    <row r="576" s="81" customFormat="1" ht="12.75" customHeight="1">
      <c r="I576" s="1321"/>
    </row>
    <row r="577" s="81" customFormat="1" ht="12.75" customHeight="1">
      <c r="I577" s="1321"/>
    </row>
    <row r="578" s="81" customFormat="1" ht="12.75" customHeight="1">
      <c r="I578" s="1321"/>
    </row>
    <row r="579" s="81" customFormat="1" ht="12.75" customHeight="1">
      <c r="I579" s="1321"/>
    </row>
    <row r="580" s="81" customFormat="1" ht="12.75" customHeight="1">
      <c r="I580" s="1321"/>
    </row>
    <row r="581" s="81" customFormat="1" ht="12.75" customHeight="1">
      <c r="I581" s="1321"/>
    </row>
    <row r="582" s="81" customFormat="1" ht="12.75" customHeight="1">
      <c r="I582" s="1321"/>
    </row>
    <row r="583" s="81" customFormat="1" ht="12.75" customHeight="1">
      <c r="I583" s="1321"/>
    </row>
    <row r="584" s="81" customFormat="1" ht="12.75" customHeight="1">
      <c r="I584" s="1321"/>
    </row>
    <row r="585" s="81" customFormat="1" ht="12.75" customHeight="1">
      <c r="I585" s="1321"/>
    </row>
    <row r="586" s="81" customFormat="1" ht="12.75" customHeight="1">
      <c r="I586" s="1321"/>
    </row>
    <row r="587" s="81" customFormat="1" ht="12.75" customHeight="1">
      <c r="I587" s="1321"/>
    </row>
    <row r="588" s="81" customFormat="1" ht="12.75" customHeight="1">
      <c r="I588" s="1321"/>
    </row>
    <row r="589" s="81" customFormat="1" ht="12.75" customHeight="1">
      <c r="I589" s="1321"/>
    </row>
    <row r="590" s="81" customFormat="1" ht="12.75" customHeight="1">
      <c r="I590" s="1321"/>
    </row>
    <row r="591" s="81" customFormat="1" ht="12.75" customHeight="1">
      <c r="I591" s="1321"/>
    </row>
    <row r="592" s="81" customFormat="1" ht="12.75" customHeight="1">
      <c r="I592" s="1321"/>
    </row>
    <row r="593" s="81" customFormat="1" ht="12.75" customHeight="1">
      <c r="I593" s="1321"/>
    </row>
    <row r="594" s="81" customFormat="1" ht="12.75" customHeight="1">
      <c r="I594" s="1321"/>
    </row>
    <row r="595" s="81" customFormat="1" ht="12.75" customHeight="1">
      <c r="I595" s="1321"/>
    </row>
    <row r="596" s="81" customFormat="1" ht="12.75" customHeight="1">
      <c r="I596" s="1321"/>
    </row>
    <row r="597" s="81" customFormat="1" ht="12.75" customHeight="1">
      <c r="I597" s="1321"/>
    </row>
    <row r="598" s="81" customFormat="1" ht="12.75" customHeight="1">
      <c r="I598" s="1321"/>
    </row>
    <row r="599" s="81" customFormat="1" ht="12.75" customHeight="1">
      <c r="I599" s="1321"/>
    </row>
    <row r="600" s="81" customFormat="1" ht="12.75" customHeight="1">
      <c r="I600" s="1321"/>
    </row>
    <row r="601" s="81" customFormat="1" ht="12.75" customHeight="1">
      <c r="I601" s="1321"/>
    </row>
    <row r="602" s="81" customFormat="1" ht="12.75" customHeight="1">
      <c r="I602" s="1321"/>
    </row>
    <row r="603" s="81" customFormat="1" ht="12.75" customHeight="1">
      <c r="I603" s="1321"/>
    </row>
    <row r="604" s="81" customFormat="1" ht="12.75" customHeight="1">
      <c r="I604" s="1321"/>
    </row>
    <row r="605" s="81" customFormat="1" ht="12.75" customHeight="1">
      <c r="I605" s="1321"/>
    </row>
    <row r="606" s="81" customFormat="1" ht="12.75" customHeight="1">
      <c r="I606" s="1321"/>
    </row>
    <row r="607" s="81" customFormat="1" ht="12.75" customHeight="1">
      <c r="I607" s="1321"/>
    </row>
    <row r="608" s="81" customFormat="1" ht="12.75" customHeight="1">
      <c r="I608" s="1321"/>
    </row>
    <row r="609" s="81" customFormat="1" ht="12.75" customHeight="1">
      <c r="I609" s="1321"/>
    </row>
    <row r="610" s="81" customFormat="1" ht="12.75" customHeight="1">
      <c r="I610" s="1321"/>
    </row>
    <row r="611" s="81" customFormat="1" ht="12.75" customHeight="1">
      <c r="I611" s="1321"/>
    </row>
    <row r="612" s="81" customFormat="1" ht="12.75" customHeight="1">
      <c r="I612" s="1321"/>
    </row>
    <row r="613" s="81" customFormat="1" ht="12.75" customHeight="1">
      <c r="I613" s="1321"/>
    </row>
    <row r="614" s="81" customFormat="1" ht="12.75" customHeight="1">
      <c r="I614" s="1321"/>
    </row>
    <row r="615" s="81" customFormat="1" ht="12.75" customHeight="1">
      <c r="I615" s="1321"/>
    </row>
    <row r="616" s="81" customFormat="1" ht="12.75" customHeight="1">
      <c r="I616" s="1321"/>
    </row>
    <row r="617" s="81" customFormat="1" ht="12.75" customHeight="1">
      <c r="I617" s="1321"/>
    </row>
    <row r="618" s="81" customFormat="1" ht="12.75" customHeight="1">
      <c r="I618" s="1321"/>
    </row>
    <row r="619" s="81" customFormat="1" ht="12.75" customHeight="1">
      <c r="I619" s="1321"/>
    </row>
    <row r="620" s="81" customFormat="1" ht="12.75" customHeight="1">
      <c r="I620" s="1321"/>
    </row>
    <row r="621" s="81" customFormat="1" ht="12.75" customHeight="1">
      <c r="I621" s="1321"/>
    </row>
    <row r="622" s="81" customFormat="1" ht="12.75" customHeight="1">
      <c r="I622" s="1321"/>
    </row>
    <row r="623" s="81" customFormat="1" ht="12.75" customHeight="1">
      <c r="I623" s="1321"/>
    </row>
    <row r="624" s="81" customFormat="1" ht="12.75" customHeight="1">
      <c r="I624" s="1321"/>
    </row>
    <row r="625" s="81" customFormat="1" ht="12.75" customHeight="1">
      <c r="I625" s="1321"/>
    </row>
    <row r="626" s="81" customFormat="1" ht="12.75" customHeight="1">
      <c r="I626" s="1321"/>
    </row>
    <row r="627" s="81" customFormat="1" ht="12.75" customHeight="1">
      <c r="I627" s="1321"/>
    </row>
    <row r="628" s="81" customFormat="1" ht="12.75" customHeight="1">
      <c r="I628" s="1321"/>
    </row>
    <row r="629" s="81" customFormat="1" ht="12.75" customHeight="1">
      <c r="I629" s="1321"/>
    </row>
    <row r="630" s="81" customFormat="1" ht="12.75" customHeight="1">
      <c r="I630" s="1321"/>
    </row>
    <row r="631" s="81" customFormat="1" ht="12.75" customHeight="1">
      <c r="I631" s="1321"/>
    </row>
    <row r="632" s="81" customFormat="1" ht="12.75" customHeight="1">
      <c r="I632" s="1321"/>
    </row>
    <row r="633" s="81" customFormat="1" ht="12.75" customHeight="1">
      <c r="I633" s="1321"/>
    </row>
    <row r="634" s="81" customFormat="1" ht="12.75" customHeight="1">
      <c r="I634" s="1321"/>
    </row>
    <row r="635" s="81" customFormat="1" ht="12.75" customHeight="1">
      <c r="I635" s="1321"/>
    </row>
    <row r="636" s="81" customFormat="1" ht="12.75" customHeight="1">
      <c r="I636" s="1321"/>
    </row>
    <row r="637" s="81" customFormat="1" ht="12.75" customHeight="1">
      <c r="I637" s="1321"/>
    </row>
    <row r="638" s="81" customFormat="1" ht="12.75" customHeight="1">
      <c r="I638" s="1321"/>
    </row>
    <row r="639" s="81" customFormat="1" ht="12.75" customHeight="1">
      <c r="I639" s="1321"/>
    </row>
    <row r="640" s="81" customFormat="1" ht="12.75" customHeight="1">
      <c r="I640" s="1321"/>
    </row>
    <row r="641" s="81" customFormat="1" ht="12.75" customHeight="1">
      <c r="I641" s="1321"/>
    </row>
    <row r="642" s="81" customFormat="1" ht="12.75" customHeight="1">
      <c r="I642" s="1321"/>
    </row>
    <row r="643" s="81" customFormat="1" ht="12.75" customHeight="1">
      <c r="I643" s="1321"/>
    </row>
    <row r="644" s="81" customFormat="1" ht="12.75" customHeight="1">
      <c r="I644" s="1321"/>
    </row>
    <row r="645" s="81" customFormat="1" ht="12.75" customHeight="1">
      <c r="I645" s="1321"/>
    </row>
    <row r="646" s="81" customFormat="1" ht="12.75" customHeight="1">
      <c r="I646" s="1321"/>
    </row>
    <row r="647" s="81" customFormat="1" ht="12.75" customHeight="1">
      <c r="I647" s="1321"/>
    </row>
    <row r="648" s="81" customFormat="1" ht="12.75" customHeight="1">
      <c r="I648" s="1321"/>
    </row>
    <row r="649" s="81" customFormat="1" ht="12.75" customHeight="1">
      <c r="I649" s="1321"/>
    </row>
    <row r="650" s="81" customFormat="1" ht="12.75" customHeight="1">
      <c r="I650" s="1321"/>
    </row>
    <row r="651" s="81" customFormat="1" ht="12.75" customHeight="1">
      <c r="I651" s="1321"/>
    </row>
    <row r="652" s="81" customFormat="1" ht="12.75" customHeight="1">
      <c r="I652" s="1321"/>
    </row>
    <row r="653" s="81" customFormat="1" ht="12.75" customHeight="1">
      <c r="I653" s="1321"/>
    </row>
    <row r="654" s="81" customFormat="1" ht="12.75" customHeight="1">
      <c r="I654" s="1321"/>
    </row>
    <row r="655" s="81" customFormat="1" ht="12.75" customHeight="1">
      <c r="I655" s="1321"/>
    </row>
    <row r="656" s="81" customFormat="1" ht="12.75" customHeight="1">
      <c r="I656" s="1321"/>
    </row>
    <row r="657" s="81" customFormat="1" ht="12.75" customHeight="1">
      <c r="I657" s="1321"/>
    </row>
    <row r="658" s="81" customFormat="1" ht="12.75" customHeight="1">
      <c r="I658" s="1321"/>
    </row>
    <row r="659" s="81" customFormat="1" ht="12.75" customHeight="1">
      <c r="I659" s="1321"/>
    </row>
    <row r="660" s="81" customFormat="1" ht="12.75" customHeight="1">
      <c r="I660" s="1321"/>
    </row>
    <row r="661" s="81" customFormat="1" ht="12.75" customHeight="1">
      <c r="I661" s="1321"/>
    </row>
    <row r="662" s="81" customFormat="1" ht="12.75" customHeight="1">
      <c r="I662" s="1321"/>
    </row>
    <row r="663" s="81" customFormat="1" ht="12.75" customHeight="1">
      <c r="I663" s="1321"/>
    </row>
    <row r="664" s="81" customFormat="1" ht="12.75" customHeight="1">
      <c r="I664" s="1321"/>
    </row>
    <row r="665" s="81" customFormat="1" ht="12.75" customHeight="1">
      <c r="I665" s="1321"/>
    </row>
    <row r="666" s="81" customFormat="1" ht="12.75" customHeight="1">
      <c r="I666" s="1321"/>
    </row>
    <row r="667" s="81" customFormat="1" ht="12.75" customHeight="1">
      <c r="I667" s="1321"/>
    </row>
    <row r="668" s="81" customFormat="1" ht="12.75" customHeight="1">
      <c r="I668" s="1321"/>
    </row>
    <row r="669" s="81" customFormat="1" ht="12.75" customHeight="1">
      <c r="I669" s="1321"/>
    </row>
    <row r="670" s="81" customFormat="1" ht="12.75" customHeight="1">
      <c r="I670" s="1321"/>
    </row>
    <row r="671" s="81" customFormat="1" ht="12.75" customHeight="1">
      <c r="I671" s="1321"/>
    </row>
    <row r="672" s="81" customFormat="1" ht="12.75" customHeight="1">
      <c r="I672" s="1321"/>
    </row>
    <row r="673" s="81" customFormat="1" ht="12.75" customHeight="1">
      <c r="I673" s="1321"/>
    </row>
    <row r="674" s="81" customFormat="1" ht="12.75" customHeight="1">
      <c r="I674" s="1321"/>
    </row>
    <row r="675" s="81" customFormat="1" ht="12.75" customHeight="1">
      <c r="I675" s="1321"/>
    </row>
    <row r="676" s="81" customFormat="1" ht="12.75" customHeight="1">
      <c r="I676" s="1321"/>
    </row>
    <row r="677" s="81" customFormat="1" ht="12.75" customHeight="1">
      <c r="I677" s="1321"/>
    </row>
    <row r="678" s="81" customFormat="1" ht="12.75" customHeight="1">
      <c r="I678" s="1321"/>
    </row>
    <row r="679" s="81" customFormat="1" ht="12.75" customHeight="1">
      <c r="I679" s="1321"/>
    </row>
    <row r="680" s="81" customFormat="1" ht="12.75" customHeight="1">
      <c r="I680" s="1321"/>
    </row>
    <row r="681" s="81" customFormat="1" ht="12.75" customHeight="1">
      <c r="I681" s="1321"/>
    </row>
    <row r="682" s="81" customFormat="1" ht="12.75" customHeight="1">
      <c r="I682" s="1321"/>
    </row>
    <row r="683" s="81" customFormat="1" ht="12.75" customHeight="1">
      <c r="I683" s="1321"/>
    </row>
    <row r="684" s="81" customFormat="1" ht="12.75" customHeight="1">
      <c r="I684" s="1321"/>
    </row>
    <row r="685" s="81" customFormat="1" ht="12.75" customHeight="1">
      <c r="I685" s="1321"/>
    </row>
    <row r="686" s="81" customFormat="1" ht="12.75" customHeight="1">
      <c r="I686" s="1321"/>
    </row>
    <row r="687" s="81" customFormat="1" ht="12.75" customHeight="1">
      <c r="I687" s="1321"/>
    </row>
    <row r="688" s="81" customFormat="1" ht="12.75" customHeight="1">
      <c r="I688" s="1321"/>
    </row>
    <row r="689" s="81" customFormat="1" ht="12.75" customHeight="1">
      <c r="I689" s="1321"/>
    </row>
    <row r="690" s="81" customFormat="1" ht="12.75" customHeight="1">
      <c r="I690" s="1321"/>
    </row>
    <row r="691" s="81" customFormat="1" ht="12.75" customHeight="1">
      <c r="I691" s="1321"/>
    </row>
    <row r="692" s="81" customFormat="1" ht="12.75" customHeight="1">
      <c r="I692" s="1321"/>
    </row>
    <row r="693" s="81" customFormat="1" ht="12.75" customHeight="1">
      <c r="I693" s="1321"/>
    </row>
    <row r="694" s="81" customFormat="1" ht="12.75" customHeight="1">
      <c r="I694" s="1321"/>
    </row>
    <row r="695" s="81" customFormat="1" ht="12.75" customHeight="1">
      <c r="I695" s="1321"/>
    </row>
    <row r="696" s="81" customFormat="1" ht="12.75" customHeight="1">
      <c r="I696" s="1321"/>
    </row>
    <row r="697" s="81" customFormat="1" ht="12.75" customHeight="1">
      <c r="I697" s="1321"/>
    </row>
    <row r="698" s="81" customFormat="1" ht="12.75" customHeight="1">
      <c r="I698" s="1321"/>
    </row>
    <row r="699" s="81" customFormat="1" ht="12.75" customHeight="1">
      <c r="I699" s="1321"/>
    </row>
    <row r="700" s="81" customFormat="1" ht="12.75" customHeight="1">
      <c r="I700" s="1321"/>
    </row>
    <row r="701" s="81" customFormat="1" ht="12.75" customHeight="1">
      <c r="I701" s="1321"/>
    </row>
    <row r="702" s="81" customFormat="1" ht="12.75" customHeight="1">
      <c r="I702" s="1321"/>
    </row>
    <row r="703" s="81" customFormat="1" ht="12.75" customHeight="1">
      <c r="I703" s="1321"/>
    </row>
    <row r="704" s="81" customFormat="1" ht="12.75" customHeight="1">
      <c r="I704" s="1321"/>
    </row>
    <row r="705" s="81" customFormat="1" ht="12.75" customHeight="1">
      <c r="I705" s="1321"/>
    </row>
  </sheetData>
  <sheetProtection/>
  <mergeCells count="22">
    <mergeCell ref="C6:M6"/>
    <mergeCell ref="G12:G13"/>
    <mergeCell ref="H12:H13"/>
    <mergeCell ref="D11:D13"/>
    <mergeCell ref="J12:J13"/>
    <mergeCell ref="E11:G11"/>
    <mergeCell ref="K11:M11"/>
    <mergeCell ref="H11:J11"/>
    <mergeCell ref="P85:R85"/>
    <mergeCell ref="E12:E13"/>
    <mergeCell ref="I12:I13"/>
    <mergeCell ref="K12:K13"/>
    <mergeCell ref="F12:F13"/>
    <mergeCell ref="M12:M13"/>
    <mergeCell ref="L12:L13"/>
    <mergeCell ref="A443:B443"/>
    <mergeCell ref="A8:D8"/>
    <mergeCell ref="A9:D9"/>
    <mergeCell ref="B11:B13"/>
    <mergeCell ref="C11:C13"/>
    <mergeCell ref="A11:A13"/>
    <mergeCell ref="A431:D431"/>
  </mergeCells>
  <printOptions/>
  <pageMargins left="1.1811023622047245" right="0.3937007874015748" top="0.7874015748031497" bottom="0.7874015748031497" header="0.5905511811023623" footer="0.5905511811023623"/>
  <pageSetup fitToHeight="0" fitToWidth="1" horizontalDpi="600" verticalDpi="600" orientation="landscape" paperSize="9" scale="65" r:id="rId1"/>
  <rowBreaks count="1" manualBreakCount="1">
    <brk id="4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25"/>
  <sheetViews>
    <sheetView view="pageBreakPreview" zoomScale="60" zoomScaleNormal="40" zoomScalePageLayoutView="0" workbookViewId="0" topLeftCell="A1">
      <selection activeCell="G2" sqref="G2:H4"/>
    </sheetView>
  </sheetViews>
  <sheetFormatPr defaultColWidth="9.00390625" defaultRowHeight="12.75"/>
  <cols>
    <col min="1" max="1" width="18.375" style="0" customWidth="1"/>
    <col min="2" max="2" width="11.625" style="0" customWidth="1"/>
    <col min="3" max="3" width="13.125" style="0" customWidth="1"/>
    <col min="4" max="4" width="69.625" style="0" customWidth="1"/>
    <col min="5" max="5" width="13.00390625" style="0" customWidth="1"/>
    <col min="8" max="8" width="13.625" style="0" customWidth="1"/>
    <col min="9" max="9" width="14.125" style="0" customWidth="1"/>
    <col min="12" max="12" width="13.375" style="0" customWidth="1"/>
  </cols>
  <sheetData>
    <row r="1" spans="7:9" ht="15">
      <c r="G1" s="73" t="s">
        <v>797</v>
      </c>
      <c r="H1" s="367"/>
      <c r="I1" s="130"/>
    </row>
    <row r="2" spans="7:9" ht="15">
      <c r="G2" s="1704" t="s">
        <v>799</v>
      </c>
      <c r="H2" s="69"/>
      <c r="I2" s="499"/>
    </row>
    <row r="3" spans="7:9" ht="15">
      <c r="G3" s="1705" t="s">
        <v>800</v>
      </c>
      <c r="H3" s="359"/>
      <c r="I3" s="1687"/>
    </row>
    <row r="4" spans="7:9" ht="15">
      <c r="G4" s="1706" t="s">
        <v>801</v>
      </c>
      <c r="H4" s="289"/>
      <c r="I4" s="1665"/>
    </row>
    <row r="7" spans="3:9" ht="17.25">
      <c r="C7" s="1781" t="s">
        <v>707</v>
      </c>
      <c r="D7" s="1781"/>
      <c r="E7" s="1781"/>
      <c r="F7" s="1781"/>
      <c r="G7" s="1781"/>
      <c r="H7" s="1428"/>
      <c r="I7" s="1428"/>
    </row>
    <row r="8" spans="2:9" ht="13.5" customHeight="1">
      <c r="B8" s="1781" t="s">
        <v>708</v>
      </c>
      <c r="C8" s="1781"/>
      <c r="D8" s="1781"/>
      <c r="E8" s="1781"/>
      <c r="F8" s="1781"/>
      <c r="G8" s="1781"/>
      <c r="H8" s="1781"/>
      <c r="I8" s="1428"/>
    </row>
    <row r="9" spans="2:9" ht="13.5" customHeight="1">
      <c r="B9" s="1410"/>
      <c r="C9" s="1410"/>
      <c r="D9" s="1410"/>
      <c r="E9" s="1410"/>
      <c r="F9" s="1410"/>
      <c r="G9" s="1410"/>
      <c r="H9" s="1410"/>
      <c r="I9" s="1410"/>
    </row>
    <row r="10" spans="1:2" s="1409" customFormat="1" ht="15">
      <c r="A10" s="1777">
        <v>1559100000</v>
      </c>
      <c r="B10" s="1777"/>
    </row>
    <row r="11" spans="1:2" s="1409" customFormat="1" ht="15">
      <c r="A11" s="1302" t="s">
        <v>330</v>
      </c>
      <c r="B11" s="1302"/>
    </row>
    <row r="12" ht="15.75" thickBot="1">
      <c r="I12" s="80" t="s">
        <v>302</v>
      </c>
    </row>
    <row r="13" spans="1:12" ht="15">
      <c r="A13" s="1783" t="s">
        <v>334</v>
      </c>
      <c r="B13" s="1786" t="s">
        <v>335</v>
      </c>
      <c r="C13" s="1786" t="s">
        <v>709</v>
      </c>
      <c r="D13" s="1778" t="s">
        <v>710</v>
      </c>
      <c r="E13" s="1789" t="s">
        <v>711</v>
      </c>
      <c r="F13" s="1790"/>
      <c r="G13" s="1790"/>
      <c r="H13" s="1790"/>
      <c r="I13" s="1790"/>
      <c r="J13" s="1790"/>
      <c r="K13" s="1790"/>
      <c r="L13" s="1791"/>
    </row>
    <row r="14" spans="1:12" ht="62.25" customHeight="1">
      <c r="A14" s="1784"/>
      <c r="B14" s="1787"/>
      <c r="C14" s="1787"/>
      <c r="D14" s="1779"/>
      <c r="E14" s="1782" t="s">
        <v>716</v>
      </c>
      <c r="F14" s="1782"/>
      <c r="G14" s="1782"/>
      <c r="H14" s="1782"/>
      <c r="I14" s="1792" t="s">
        <v>747</v>
      </c>
      <c r="J14" s="1793"/>
      <c r="K14" s="1793"/>
      <c r="L14" s="1794"/>
    </row>
    <row r="15" spans="1:12" ht="30.75" customHeight="1">
      <c r="A15" s="1784"/>
      <c r="B15" s="1787"/>
      <c r="C15" s="1787"/>
      <c r="D15" s="1779"/>
      <c r="E15" s="1795" t="s">
        <v>366</v>
      </c>
      <c r="F15" s="1797" t="s">
        <v>367</v>
      </c>
      <c r="G15" s="1798"/>
      <c r="H15" s="1795" t="s">
        <v>712</v>
      </c>
      <c r="I15" s="1795" t="s">
        <v>366</v>
      </c>
      <c r="J15" s="1797" t="s">
        <v>367</v>
      </c>
      <c r="K15" s="1798"/>
      <c r="L15" s="1799" t="s">
        <v>712</v>
      </c>
    </row>
    <row r="16" spans="1:12" ht="96" customHeight="1" thickBot="1">
      <c r="A16" s="1785"/>
      <c r="B16" s="1788"/>
      <c r="C16" s="1788"/>
      <c r="D16" s="1780"/>
      <c r="E16" s="1796"/>
      <c r="F16" s="1671" t="s">
        <v>713</v>
      </c>
      <c r="G16" s="1671" t="s">
        <v>316</v>
      </c>
      <c r="H16" s="1796"/>
      <c r="I16" s="1796"/>
      <c r="J16" s="1671" t="s">
        <v>713</v>
      </c>
      <c r="K16" s="1671" t="s">
        <v>316</v>
      </c>
      <c r="L16" s="1800"/>
    </row>
    <row r="17" spans="1:12" ht="15.75" thickBot="1">
      <c r="A17" s="1672">
        <v>1</v>
      </c>
      <c r="B17" s="1673">
        <v>2</v>
      </c>
      <c r="C17" s="1673">
        <v>3</v>
      </c>
      <c r="D17" s="1673">
        <v>4</v>
      </c>
      <c r="E17" s="1673">
        <v>5</v>
      </c>
      <c r="F17" s="1673">
        <v>6</v>
      </c>
      <c r="G17" s="1673">
        <v>7</v>
      </c>
      <c r="H17" s="1673">
        <v>8</v>
      </c>
      <c r="I17" s="1674">
        <v>9</v>
      </c>
      <c r="J17" s="1674">
        <v>10</v>
      </c>
      <c r="K17" s="1674">
        <v>11</v>
      </c>
      <c r="L17" s="1675">
        <v>12</v>
      </c>
    </row>
    <row r="18" spans="1:12" s="1411" customFormat="1" ht="31.5" thickBot="1">
      <c r="A18" s="1425">
        <v>1200000</v>
      </c>
      <c r="B18" s="1426"/>
      <c r="C18" s="1426"/>
      <c r="D18" s="1427" t="s">
        <v>554</v>
      </c>
      <c r="E18" s="1679">
        <f aca="true" t="shared" si="0" ref="E18:G19">E19</f>
        <v>4000000</v>
      </c>
      <c r="F18" s="1679">
        <f t="shared" si="0"/>
        <v>0</v>
      </c>
      <c r="G18" s="1679">
        <f t="shared" si="0"/>
        <v>0</v>
      </c>
      <c r="H18" s="1679">
        <f>E18</f>
        <v>4000000</v>
      </c>
      <c r="I18" s="1681">
        <f>I19</f>
        <v>4000000</v>
      </c>
      <c r="J18" s="1681">
        <f aca="true" t="shared" si="1" ref="J18:K20">J19</f>
        <v>0</v>
      </c>
      <c r="K18" s="1681">
        <f t="shared" si="1"/>
        <v>0</v>
      </c>
      <c r="L18" s="1681">
        <f>I18</f>
        <v>4000000</v>
      </c>
    </row>
    <row r="19" spans="1:12" s="1412" customFormat="1" ht="30.75">
      <c r="A19" s="1416">
        <v>1210000</v>
      </c>
      <c r="B19" s="1418"/>
      <c r="C19" s="1418"/>
      <c r="D19" s="1422" t="s">
        <v>554</v>
      </c>
      <c r="E19" s="1680">
        <f t="shared" si="0"/>
        <v>4000000</v>
      </c>
      <c r="F19" s="1680">
        <f t="shared" si="0"/>
        <v>0</v>
      </c>
      <c r="G19" s="1680">
        <f t="shared" si="0"/>
        <v>0</v>
      </c>
      <c r="H19" s="1680">
        <f>E19</f>
        <v>4000000</v>
      </c>
      <c r="I19" s="1682">
        <f>I20</f>
        <v>4000000</v>
      </c>
      <c r="J19" s="1682">
        <f t="shared" si="1"/>
        <v>0</v>
      </c>
      <c r="K19" s="1682">
        <f t="shared" si="1"/>
        <v>0</v>
      </c>
      <c r="L19" s="1682">
        <f>I19</f>
        <v>4000000</v>
      </c>
    </row>
    <row r="20" spans="1:12" ht="15">
      <c r="A20" s="1417">
        <v>1218860</v>
      </c>
      <c r="B20" s="1419">
        <v>8860</v>
      </c>
      <c r="C20" s="1419"/>
      <c r="D20" s="1423" t="s">
        <v>714</v>
      </c>
      <c r="E20" s="1683">
        <f>E21</f>
        <v>4000000</v>
      </c>
      <c r="F20" s="1677">
        <v>0</v>
      </c>
      <c r="G20" s="1677">
        <v>0</v>
      </c>
      <c r="H20" s="1683">
        <f>E20</f>
        <v>4000000</v>
      </c>
      <c r="I20" s="1684">
        <f>I21</f>
        <v>4000000</v>
      </c>
      <c r="J20" s="1684">
        <f t="shared" si="1"/>
        <v>0</v>
      </c>
      <c r="K20" s="1684">
        <f t="shared" si="1"/>
        <v>0</v>
      </c>
      <c r="L20" s="1684">
        <f>I20</f>
        <v>4000000</v>
      </c>
    </row>
    <row r="21" spans="1:12" s="1412" customFormat="1" ht="15.75" thickBot="1">
      <c r="A21" s="1415">
        <v>1218861</v>
      </c>
      <c r="B21" s="1420">
        <v>8861</v>
      </c>
      <c r="C21" s="1421" t="s">
        <v>195</v>
      </c>
      <c r="D21" s="1424" t="s">
        <v>679</v>
      </c>
      <c r="E21" s="1685">
        <v>4000000</v>
      </c>
      <c r="F21" s="1678">
        <v>0</v>
      </c>
      <c r="G21" s="1678">
        <v>0</v>
      </c>
      <c r="H21" s="1685">
        <f>E21</f>
        <v>4000000</v>
      </c>
      <c r="I21" s="1686">
        <v>4000000</v>
      </c>
      <c r="J21" s="1686">
        <v>0</v>
      </c>
      <c r="K21" s="1686">
        <v>0</v>
      </c>
      <c r="L21" s="1686">
        <f>I21</f>
        <v>4000000</v>
      </c>
    </row>
    <row r="22" spans="1:12" s="84" customFormat="1" ht="15.75" thickBot="1">
      <c r="A22" s="1425" t="s">
        <v>256</v>
      </c>
      <c r="B22" s="1426" t="s">
        <v>256</v>
      </c>
      <c r="C22" s="1426" t="s">
        <v>256</v>
      </c>
      <c r="D22" s="1676" t="s">
        <v>310</v>
      </c>
      <c r="E22" s="1679">
        <f aca="true" t="shared" si="2" ref="E22:K22">E18</f>
        <v>4000000</v>
      </c>
      <c r="F22" s="1679">
        <f t="shared" si="2"/>
        <v>0</v>
      </c>
      <c r="G22" s="1679">
        <f t="shared" si="2"/>
        <v>0</v>
      </c>
      <c r="H22" s="1679">
        <f t="shared" si="2"/>
        <v>4000000</v>
      </c>
      <c r="I22" s="1681">
        <f t="shared" si="2"/>
        <v>4000000</v>
      </c>
      <c r="J22" s="1681">
        <f t="shared" si="2"/>
        <v>0</v>
      </c>
      <c r="K22" s="1681">
        <f t="shared" si="2"/>
        <v>0</v>
      </c>
      <c r="L22" s="1681">
        <f>I22</f>
        <v>4000000</v>
      </c>
    </row>
    <row r="23" spans="1:9" ht="15">
      <c r="A23" s="1413"/>
      <c r="B23" s="1413"/>
      <c r="C23" s="1413"/>
      <c r="D23" s="1414"/>
      <c r="E23" s="1413"/>
      <c r="F23" s="1413"/>
      <c r="G23" s="1413"/>
      <c r="H23" s="1413"/>
      <c r="I23" s="1413"/>
    </row>
    <row r="25" spans="1:9" s="1028" customFormat="1" ht="28.5" customHeight="1">
      <c r="A25" s="1759" t="s">
        <v>538</v>
      </c>
      <c r="B25" s="1759"/>
      <c r="C25" s="1759"/>
      <c r="D25" s="1759"/>
      <c r="E25" s="873"/>
      <c r="F25" s="873"/>
      <c r="G25" s="873" t="s">
        <v>757</v>
      </c>
      <c r="H25" s="873"/>
      <c r="I25" s="873"/>
    </row>
  </sheetData>
  <sheetProtection/>
  <mergeCells count="17">
    <mergeCell ref="I15:I16"/>
    <mergeCell ref="J15:K15"/>
    <mergeCell ref="L15:L16"/>
    <mergeCell ref="A25:D25"/>
    <mergeCell ref="E15:E16"/>
    <mergeCell ref="F15:G15"/>
    <mergeCell ref="H15:H16"/>
    <mergeCell ref="A10:B10"/>
    <mergeCell ref="D13:D16"/>
    <mergeCell ref="C7:G7"/>
    <mergeCell ref="B8:H8"/>
    <mergeCell ref="E14:H14"/>
    <mergeCell ref="A13:A16"/>
    <mergeCell ref="B13:B16"/>
    <mergeCell ref="C13:C16"/>
    <mergeCell ref="E13:L13"/>
    <mergeCell ref="I14:L1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K85"/>
  <sheetViews>
    <sheetView view="pageBreakPreview" zoomScale="80" zoomScaleSheetLayoutView="80" zoomScalePageLayoutView="0" workbookViewId="0" topLeftCell="A1">
      <selection activeCell="D3" sqref="D3:E5"/>
    </sheetView>
  </sheetViews>
  <sheetFormatPr defaultColWidth="9.00390625" defaultRowHeight="12.75"/>
  <cols>
    <col min="1" max="1" width="14.375" style="0" customWidth="1"/>
    <col min="2" max="2" width="15.50390625" style="0" customWidth="1"/>
    <col min="3" max="3" width="85.125" style="0" customWidth="1"/>
    <col min="4" max="4" width="16.875" style="0" customWidth="1"/>
    <col min="5" max="5" width="16.625" style="0" customWidth="1"/>
    <col min="6" max="6" width="11.625" style="0" customWidth="1"/>
    <col min="8" max="8" width="9.50390625" style="0" bestFit="1" customWidth="1"/>
  </cols>
  <sheetData>
    <row r="2" spans="3:6" ht="15">
      <c r="C2" s="400" t="s">
        <v>418</v>
      </c>
      <c r="D2" s="456" t="s">
        <v>798</v>
      </c>
      <c r="F2" s="401"/>
    </row>
    <row r="3" spans="3:6" ht="15">
      <c r="C3" s="402"/>
      <c r="D3" s="1704" t="s">
        <v>799</v>
      </c>
      <c r="E3" s="69"/>
      <c r="F3" s="401"/>
    </row>
    <row r="4" spans="3:6" ht="15">
      <c r="C4" s="402" t="s">
        <v>378</v>
      </c>
      <c r="D4" s="1705" t="s">
        <v>800</v>
      </c>
      <c r="E4" s="359"/>
      <c r="F4" s="441"/>
    </row>
    <row r="5" spans="3:9" ht="15">
      <c r="C5" s="440" t="s">
        <v>479</v>
      </c>
      <c r="D5" s="1706" t="s">
        <v>801</v>
      </c>
      <c r="E5" s="289"/>
      <c r="F5" s="457"/>
      <c r="I5" s="288"/>
    </row>
    <row r="6" ht="12" customHeight="1"/>
    <row r="7" spans="1:9" ht="15" customHeight="1">
      <c r="A7" s="1767" t="s">
        <v>739</v>
      </c>
      <c r="B7" s="1767"/>
      <c r="C7" s="1767"/>
      <c r="D7" s="1767"/>
      <c r="E7" s="1767"/>
      <c r="F7" s="1767"/>
      <c r="I7" s="386"/>
    </row>
    <row r="8" spans="3:4" ht="15" customHeight="1">
      <c r="C8" s="394"/>
      <c r="D8" s="77"/>
    </row>
    <row r="9" spans="1:4" ht="15" customHeight="1">
      <c r="A9" s="1830">
        <v>15591000000</v>
      </c>
      <c r="B9" s="1830"/>
      <c r="C9" s="1830"/>
      <c r="D9" s="1830"/>
    </row>
    <row r="10" spans="1:4" ht="15" customHeight="1">
      <c r="A10" s="1837" t="s">
        <v>330</v>
      </c>
      <c r="B10" s="1837"/>
      <c r="C10" s="1837"/>
      <c r="D10" s="1837"/>
    </row>
    <row r="11" spans="1:6" s="41" customFormat="1" ht="14.25" customHeight="1">
      <c r="A11" s="1831" t="s">
        <v>355</v>
      </c>
      <c r="B11" s="1831"/>
      <c r="C11" s="1831"/>
      <c r="D11" s="1831"/>
      <c r="E11" s="1831"/>
      <c r="F11" s="1831"/>
    </row>
    <row r="12" spans="4:6" ht="13.5" thickBot="1">
      <c r="D12" s="311" t="s">
        <v>379</v>
      </c>
      <c r="F12" s="439" t="s">
        <v>380</v>
      </c>
    </row>
    <row r="13" spans="1:6" s="389" customFormat="1" ht="81.75" customHeight="1" thickBot="1">
      <c r="A13" s="387" t="s">
        <v>356</v>
      </c>
      <c r="B13" s="1832" t="s">
        <v>357</v>
      </c>
      <c r="C13" s="1833"/>
      <c r="D13" s="403" t="s">
        <v>480</v>
      </c>
      <c r="E13" s="385" t="s">
        <v>728</v>
      </c>
      <c r="F13" s="404" t="s">
        <v>239</v>
      </c>
    </row>
    <row r="14" spans="1:6" s="389" customFormat="1" ht="15">
      <c r="A14" s="326">
        <v>1</v>
      </c>
      <c r="B14" s="1819">
        <v>2</v>
      </c>
      <c r="C14" s="1820"/>
      <c r="D14" s="405">
        <v>3</v>
      </c>
      <c r="E14" s="406">
        <v>4</v>
      </c>
      <c r="F14" s="407">
        <v>5</v>
      </c>
    </row>
    <row r="15" spans="1:6" s="389" customFormat="1" ht="17.25" customHeight="1">
      <c r="A15" s="1834" t="s">
        <v>358</v>
      </c>
      <c r="B15" s="1835"/>
      <c r="C15" s="1835"/>
      <c r="D15" s="1835"/>
      <c r="E15" s="1835"/>
      <c r="F15" s="1836"/>
    </row>
    <row r="16" spans="1:6" s="389" customFormat="1" ht="68.25" customHeight="1">
      <c r="A16" s="764">
        <v>41021400</v>
      </c>
      <c r="B16" s="1817" t="s">
        <v>537</v>
      </c>
      <c r="C16" s="1817"/>
      <c r="D16" s="1292">
        <f>D17</f>
        <v>39314700</v>
      </c>
      <c r="E16" s="1292">
        <f>E17</f>
        <v>39314700</v>
      </c>
      <c r="F16" s="1503">
        <f>E16/D16*100</f>
        <v>100</v>
      </c>
    </row>
    <row r="17" spans="1:6" s="389" customFormat="1" ht="17.25" customHeight="1">
      <c r="A17" s="472">
        <v>99000000000</v>
      </c>
      <c r="B17" s="1812" t="s">
        <v>359</v>
      </c>
      <c r="C17" s="1813"/>
      <c r="D17" s="1293">
        <v>39314700</v>
      </c>
      <c r="E17" s="1293">
        <v>39314700</v>
      </c>
      <c r="F17" s="1503">
        <f>E17/D17*100</f>
        <v>100</v>
      </c>
    </row>
    <row r="18" spans="1:6" s="85" customFormat="1" ht="21.75" customHeight="1">
      <c r="A18" s="470">
        <v>41033900</v>
      </c>
      <c r="B18" s="1809" t="s">
        <v>271</v>
      </c>
      <c r="C18" s="1810"/>
      <c r="D18" s="1294">
        <f>D19</f>
        <v>63608200</v>
      </c>
      <c r="E18" s="1294">
        <f>E19</f>
        <v>63608200</v>
      </c>
      <c r="F18" s="1508">
        <f>E18/D18*100</f>
        <v>100</v>
      </c>
    </row>
    <row r="19" spans="1:6" s="389" customFormat="1" ht="21.75" customHeight="1">
      <c r="A19" s="472">
        <v>99000000000</v>
      </c>
      <c r="B19" s="1812" t="s">
        <v>359</v>
      </c>
      <c r="C19" s="1813"/>
      <c r="D19" s="1295">
        <v>63608200</v>
      </c>
      <c r="E19" s="1295">
        <v>63608200</v>
      </c>
      <c r="F19" s="1509">
        <f>F18</f>
        <v>100</v>
      </c>
    </row>
    <row r="20" spans="1:6" s="389" customFormat="1" ht="39" customHeight="1" hidden="1">
      <c r="A20" s="474">
        <v>41034500</v>
      </c>
      <c r="B20" s="1809" t="s">
        <v>433</v>
      </c>
      <c r="C20" s="1808"/>
      <c r="D20" s="1294"/>
      <c r="E20" s="1294"/>
      <c r="F20" s="1510" t="e">
        <f>E20/D20*100</f>
        <v>#DIV/0!</v>
      </c>
    </row>
    <row r="21" spans="1:6" s="389" customFormat="1" ht="15" customHeight="1" hidden="1">
      <c r="A21" s="472">
        <v>99000000000</v>
      </c>
      <c r="B21" s="1812" t="s">
        <v>359</v>
      </c>
      <c r="C21" s="1813"/>
      <c r="D21" s="1295">
        <f>D20</f>
        <v>0</v>
      </c>
      <c r="E21" s="1295">
        <f>E20</f>
        <v>0</v>
      </c>
      <c r="F21" s="1509" t="e">
        <f>F20</f>
        <v>#DIV/0!</v>
      </c>
    </row>
    <row r="22" spans="1:6" s="389" customFormat="1" ht="189.75" customHeight="1">
      <c r="A22" s="474">
        <v>41050400</v>
      </c>
      <c r="B22" s="1809" t="s">
        <v>682</v>
      </c>
      <c r="C22" s="1810"/>
      <c r="D22" s="1296">
        <f>D23</f>
        <v>3758953</v>
      </c>
      <c r="E22" s="1296">
        <f>E23</f>
        <v>3740173</v>
      </c>
      <c r="F22" s="1511">
        <f>E22/D22*100</f>
        <v>99.50039279554706</v>
      </c>
    </row>
    <row r="23" spans="1:6" s="389" customFormat="1" ht="17.25" customHeight="1">
      <c r="A23" s="476" t="s">
        <v>374</v>
      </c>
      <c r="B23" s="1812" t="s">
        <v>361</v>
      </c>
      <c r="C23" s="1813"/>
      <c r="D23" s="1295">
        <v>3758953</v>
      </c>
      <c r="E23" s="1295">
        <v>3740173</v>
      </c>
      <c r="F23" s="1509">
        <f>F22</f>
        <v>99.50039279554706</v>
      </c>
    </row>
    <row r="24" spans="1:6" s="389" customFormat="1" ht="192.75" customHeight="1">
      <c r="A24" s="477" t="s">
        <v>684</v>
      </c>
      <c r="B24" s="1809" t="s">
        <v>683</v>
      </c>
      <c r="C24" s="1818"/>
      <c r="D24" s="599">
        <f>D25</f>
        <v>1495198</v>
      </c>
      <c r="E24" s="599">
        <f>E25</f>
        <v>1495004</v>
      </c>
      <c r="F24" s="1511">
        <f>E24/D24*100</f>
        <v>99.98702512978215</v>
      </c>
    </row>
    <row r="25" spans="1:6" s="389" customFormat="1" ht="18" customHeight="1">
      <c r="A25" s="476" t="s">
        <v>374</v>
      </c>
      <c r="B25" s="1801" t="s">
        <v>361</v>
      </c>
      <c r="C25" s="1816"/>
      <c r="D25" s="1295">
        <v>1495198</v>
      </c>
      <c r="E25" s="1295">
        <v>1495004</v>
      </c>
      <c r="F25" s="1509">
        <f>F24</f>
        <v>99.98702512978215</v>
      </c>
    </row>
    <row r="26" spans="1:6" s="389" customFormat="1" ht="35.25" customHeight="1">
      <c r="A26" s="477">
        <v>41051000</v>
      </c>
      <c r="B26" s="1809" t="s">
        <v>360</v>
      </c>
      <c r="C26" s="1810"/>
      <c r="D26" s="1296">
        <f>D27</f>
        <v>1460340</v>
      </c>
      <c r="E26" s="1296">
        <f>E27</f>
        <v>1460340</v>
      </c>
      <c r="F26" s="1503">
        <f>E26/D26*100</f>
        <v>100</v>
      </c>
    </row>
    <row r="27" spans="1:6" s="389" customFormat="1" ht="15" customHeight="1">
      <c r="A27" s="476" t="s">
        <v>374</v>
      </c>
      <c r="B27" s="1812" t="s">
        <v>361</v>
      </c>
      <c r="C27" s="1813"/>
      <c r="D27" s="1295">
        <v>1460340</v>
      </c>
      <c r="E27" s="1295">
        <v>1460340</v>
      </c>
      <c r="F27" s="1509">
        <f>F26</f>
        <v>100</v>
      </c>
    </row>
    <row r="28" spans="1:6" s="389" customFormat="1" ht="66" customHeight="1">
      <c r="A28" s="474">
        <v>41051200</v>
      </c>
      <c r="B28" s="1809" t="s">
        <v>339</v>
      </c>
      <c r="C28" s="1810"/>
      <c r="D28" s="599">
        <f>D29</f>
        <v>272874</v>
      </c>
      <c r="E28" s="599">
        <f>E29</f>
        <v>251705.86</v>
      </c>
      <c r="F28" s="1503">
        <f>E28/D28*100</f>
        <v>92.24252218972859</v>
      </c>
    </row>
    <row r="29" spans="1:8" s="389" customFormat="1" ht="15" customHeight="1">
      <c r="A29" s="476" t="s">
        <v>374</v>
      </c>
      <c r="B29" s="1812" t="s">
        <v>361</v>
      </c>
      <c r="C29" s="1813"/>
      <c r="D29" s="1295">
        <v>272874</v>
      </c>
      <c r="E29" s="1295">
        <v>251705.86</v>
      </c>
      <c r="F29" s="1509">
        <f>F28</f>
        <v>92.24252218972859</v>
      </c>
      <c r="H29" s="1494"/>
    </row>
    <row r="30" spans="1:6" s="389" customFormat="1" ht="62.25" customHeight="1">
      <c r="A30" s="474">
        <v>41051200</v>
      </c>
      <c r="B30" s="1809" t="s">
        <v>362</v>
      </c>
      <c r="C30" s="1810"/>
      <c r="D30" s="599">
        <f>D31</f>
        <v>164472</v>
      </c>
      <c r="E30" s="599">
        <f>E31</f>
        <v>164012.16</v>
      </c>
      <c r="F30" s="1503">
        <f>E30/D30*100</f>
        <v>99.72041441704363</v>
      </c>
    </row>
    <row r="31" spans="1:6" s="389" customFormat="1" ht="21" customHeight="1">
      <c r="A31" s="476" t="s">
        <v>374</v>
      </c>
      <c r="B31" s="1806" t="s">
        <v>361</v>
      </c>
      <c r="C31" s="1807"/>
      <c r="D31" s="1295">
        <v>164472</v>
      </c>
      <c r="E31" s="1295">
        <v>164012.16</v>
      </c>
      <c r="F31" s="1509">
        <f>F30</f>
        <v>99.72041441704363</v>
      </c>
    </row>
    <row r="32" spans="1:6" s="389" customFormat="1" ht="44.25" customHeight="1">
      <c r="A32" s="477" t="s">
        <v>454</v>
      </c>
      <c r="B32" s="1803" t="s">
        <v>453</v>
      </c>
      <c r="C32" s="1804"/>
      <c r="D32" s="599">
        <f>D33</f>
        <v>37033</v>
      </c>
      <c r="E32" s="599">
        <f>E33</f>
        <v>37033</v>
      </c>
      <c r="F32" s="1511">
        <f>E32/D32*100</f>
        <v>100</v>
      </c>
    </row>
    <row r="33" spans="1:6" s="389" customFormat="1" ht="15" customHeight="1">
      <c r="A33" s="472" t="s">
        <v>374</v>
      </c>
      <c r="B33" s="1812" t="s">
        <v>361</v>
      </c>
      <c r="C33" s="1813"/>
      <c r="D33" s="1295">
        <v>37033</v>
      </c>
      <c r="E33" s="1295">
        <v>37033</v>
      </c>
      <c r="F33" s="1511">
        <f>E33/D33*100</f>
        <v>100</v>
      </c>
    </row>
    <row r="34" spans="1:6" s="389" customFormat="1" ht="33.75" customHeight="1">
      <c r="A34" s="477" t="s">
        <v>416</v>
      </c>
      <c r="B34" s="1814" t="s">
        <v>340</v>
      </c>
      <c r="C34" s="1815"/>
      <c r="D34" s="599">
        <f>D35</f>
        <v>25445</v>
      </c>
      <c r="E34" s="599">
        <f>E35</f>
        <v>24668.17</v>
      </c>
      <c r="F34" s="1503">
        <f>E34/D34*100</f>
        <v>96.94702299076438</v>
      </c>
    </row>
    <row r="35" spans="1:6" s="389" customFormat="1" ht="17.25" customHeight="1">
      <c r="A35" s="476" t="s">
        <v>374</v>
      </c>
      <c r="B35" s="1812" t="s">
        <v>361</v>
      </c>
      <c r="C35" s="1813"/>
      <c r="D35" s="1295">
        <v>25445</v>
      </c>
      <c r="E35" s="1295">
        <v>24668.17</v>
      </c>
      <c r="F35" s="1509">
        <f>F34</f>
        <v>96.94702299076438</v>
      </c>
    </row>
    <row r="36" spans="1:6" s="389" customFormat="1" ht="33" customHeight="1">
      <c r="A36" s="477" t="s">
        <v>416</v>
      </c>
      <c r="B36" s="1814" t="s">
        <v>341</v>
      </c>
      <c r="C36" s="1815"/>
      <c r="D36" s="1297">
        <f>D37</f>
        <v>82418</v>
      </c>
      <c r="E36" s="1297">
        <f>E37</f>
        <v>82418</v>
      </c>
      <c r="F36" s="1503">
        <f>E36/D36*100</f>
        <v>100</v>
      </c>
    </row>
    <row r="37" spans="1:6" s="389" customFormat="1" ht="15" customHeight="1">
      <c r="A37" s="476" t="s">
        <v>374</v>
      </c>
      <c r="B37" s="1806" t="s">
        <v>361</v>
      </c>
      <c r="C37" s="1807"/>
      <c r="D37" s="1295">
        <v>82418</v>
      </c>
      <c r="E37" s="1298">
        <v>82418</v>
      </c>
      <c r="F37" s="1512">
        <f>E37/D37*100</f>
        <v>100</v>
      </c>
    </row>
    <row r="38" spans="1:6" s="389" customFormat="1" ht="48" customHeight="1">
      <c r="A38" s="477" t="s">
        <v>416</v>
      </c>
      <c r="B38" s="1814" t="s">
        <v>342</v>
      </c>
      <c r="C38" s="1815"/>
      <c r="D38" s="1297">
        <f>D39</f>
        <v>15905</v>
      </c>
      <c r="E38" s="1297">
        <f>E39</f>
        <v>14473.93</v>
      </c>
      <c r="F38" s="1503">
        <f>E38/D38*100</f>
        <v>91.00238918579063</v>
      </c>
    </row>
    <row r="39" spans="1:6" s="389" customFormat="1" ht="15.75" customHeight="1">
      <c r="A39" s="332" t="s">
        <v>374</v>
      </c>
      <c r="B39" s="1812" t="s">
        <v>361</v>
      </c>
      <c r="C39" s="1813"/>
      <c r="D39" s="1295">
        <v>15905</v>
      </c>
      <c r="E39" s="1298">
        <v>14473.93</v>
      </c>
      <c r="F39" s="1512">
        <f>F38</f>
        <v>91.00238918579063</v>
      </c>
    </row>
    <row r="40" spans="1:6" s="389" customFormat="1" ht="43.5" customHeight="1">
      <c r="A40" s="477" t="s">
        <v>652</v>
      </c>
      <c r="B40" s="1814" t="s">
        <v>653</v>
      </c>
      <c r="C40" s="1815"/>
      <c r="D40" s="599">
        <f>D41</f>
        <v>88279</v>
      </c>
      <c r="E40" s="599">
        <f>E41</f>
        <v>58848.36</v>
      </c>
      <c r="F40" s="1511">
        <f>E40/D40*100</f>
        <v>66.66178819424779</v>
      </c>
    </row>
    <row r="41" spans="1:6" s="389" customFormat="1" ht="21" customHeight="1">
      <c r="A41" s="476" t="s">
        <v>374</v>
      </c>
      <c r="B41" s="1801" t="s">
        <v>361</v>
      </c>
      <c r="C41" s="1802"/>
      <c r="D41" s="1295">
        <v>88279</v>
      </c>
      <c r="E41" s="1295">
        <v>58848.36</v>
      </c>
      <c r="F41" s="1513">
        <f>E41/D41*100</f>
        <v>66.66178819424779</v>
      </c>
    </row>
    <row r="42" spans="1:6" s="389" customFormat="1" ht="15.75" customHeight="1">
      <c r="A42" s="1811" t="s">
        <v>363</v>
      </c>
      <c r="B42" s="1793"/>
      <c r="C42" s="1793"/>
      <c r="D42" s="1793"/>
      <c r="E42" s="1793"/>
      <c r="F42" s="1794"/>
    </row>
    <row r="43" spans="1:6" s="389" customFormat="1" ht="21.75" customHeight="1" hidden="1">
      <c r="A43" s="390">
        <v>41053400</v>
      </c>
      <c r="B43" s="1809" t="s">
        <v>417</v>
      </c>
      <c r="C43" s="1810"/>
      <c r="D43" s="453"/>
      <c r="E43" s="453"/>
      <c r="F43" s="410" t="e">
        <f>E43/D43*100</f>
        <v>#DIV/0!</v>
      </c>
    </row>
    <row r="44" spans="1:6" ht="15" customHeight="1" hidden="1">
      <c r="A44" s="312">
        <v>15100000000</v>
      </c>
      <c r="B44" s="1812" t="s">
        <v>361</v>
      </c>
      <c r="C44" s="1813"/>
      <c r="D44" s="411">
        <f>D43</f>
        <v>0</v>
      </c>
      <c r="E44" s="454">
        <f>E43</f>
        <v>0</v>
      </c>
      <c r="F44" s="479" t="e">
        <f>E44/D44*100</f>
        <v>#DIV/0!</v>
      </c>
    </row>
    <row r="45" spans="1:6" ht="34.5" customHeight="1">
      <c r="A45" s="1666">
        <v>41051000</v>
      </c>
      <c r="B45" s="1809" t="s">
        <v>322</v>
      </c>
      <c r="C45" s="1810"/>
      <c r="D45" s="1668">
        <v>176940</v>
      </c>
      <c r="E45" s="1669">
        <v>176940</v>
      </c>
      <c r="F45" s="478">
        <f>E45/D45*100</f>
        <v>100</v>
      </c>
    </row>
    <row r="46" spans="1:6" ht="16.5" customHeight="1">
      <c r="A46" s="476" t="s">
        <v>374</v>
      </c>
      <c r="B46" s="1801" t="s">
        <v>361</v>
      </c>
      <c r="C46" s="1802"/>
      <c r="D46" s="409">
        <v>176940</v>
      </c>
      <c r="E46" s="1667">
        <v>176940</v>
      </c>
      <c r="F46" s="479">
        <f>E46/D46*100</f>
        <v>100</v>
      </c>
    </row>
    <row r="47" spans="1:6" ht="16.5" customHeight="1">
      <c r="A47" s="476"/>
      <c r="B47" s="1803" t="s">
        <v>364</v>
      </c>
      <c r="C47" s="1804"/>
      <c r="D47" s="409"/>
      <c r="E47" s="1667"/>
      <c r="F47" s="479"/>
    </row>
    <row r="48" spans="1:6" ht="15">
      <c r="A48" s="312" t="s">
        <v>364</v>
      </c>
      <c r="B48" s="1809" t="s">
        <v>365</v>
      </c>
      <c r="C48" s="1810"/>
      <c r="D48" s="408">
        <f>D49+D50</f>
        <v>110500757</v>
      </c>
      <c r="E48" s="1670">
        <f>E49+E50</f>
        <v>110428516.48</v>
      </c>
      <c r="F48" s="471">
        <f>E48/D48*100</f>
        <v>99.93462441166805</v>
      </c>
    </row>
    <row r="49" spans="1:6" ht="15">
      <c r="A49" s="312" t="s">
        <v>364</v>
      </c>
      <c r="B49" s="1792" t="s">
        <v>366</v>
      </c>
      <c r="C49" s="1808"/>
      <c r="D49" s="409">
        <f>D16+D18+D26+D28+D30+D34+D36+D38+D20+D22+D32+D24+D40</f>
        <v>110323817</v>
      </c>
      <c r="E49" s="409">
        <f>E16+E18+E26+E28+E30+E34+E36+E38+E20+E22+E32+E24+E40</f>
        <v>110251576.48</v>
      </c>
      <c r="F49" s="473">
        <f>E49/D49*100</f>
        <v>99.93451956072188</v>
      </c>
    </row>
    <row r="50" spans="1:6" ht="15" customHeight="1">
      <c r="A50" s="312" t="s">
        <v>364</v>
      </c>
      <c r="B50" s="1792" t="s">
        <v>367</v>
      </c>
      <c r="C50" s="1808"/>
      <c r="D50" s="409">
        <f>D46</f>
        <v>176940</v>
      </c>
      <c r="E50" s="480">
        <f>E46</f>
        <v>176940</v>
      </c>
      <c r="F50" s="479">
        <f>E50/D50*100</f>
        <v>100</v>
      </c>
    </row>
    <row r="51" spans="1:6" ht="15" customHeight="1">
      <c r="A51" s="394"/>
      <c r="B51" s="394"/>
      <c r="C51" s="394"/>
      <c r="D51" s="394"/>
      <c r="E51" s="86"/>
      <c r="F51" s="86"/>
    </row>
    <row r="52" spans="1:6" ht="15">
      <c r="A52" s="1805" t="s">
        <v>368</v>
      </c>
      <c r="B52" s="1805"/>
      <c r="C52" s="1805"/>
      <c r="D52" s="1805"/>
      <c r="E52" s="40"/>
      <c r="F52" s="40"/>
    </row>
    <row r="53" spans="1:6" ht="13.5" thickBot="1">
      <c r="A53" s="395"/>
      <c r="B53" s="395"/>
      <c r="C53" s="395"/>
      <c r="D53" s="311" t="s">
        <v>375</v>
      </c>
      <c r="E53" s="40"/>
      <c r="F53" s="439" t="s">
        <v>380</v>
      </c>
    </row>
    <row r="54" spans="1:6" ht="125.25" thickBot="1">
      <c r="A54" s="387" t="s">
        <v>369</v>
      </c>
      <c r="B54" s="388" t="s">
        <v>370</v>
      </c>
      <c r="C54" s="322" t="s">
        <v>371</v>
      </c>
      <c r="D54" s="403" t="s">
        <v>480</v>
      </c>
      <c r="E54" s="385" t="s">
        <v>728</v>
      </c>
      <c r="F54" s="404" t="s">
        <v>239</v>
      </c>
    </row>
    <row r="55" spans="1:6" s="84" customFormat="1" ht="15">
      <c r="A55" s="326">
        <v>1</v>
      </c>
      <c r="B55" s="1819">
        <v>2</v>
      </c>
      <c r="C55" s="1820"/>
      <c r="D55" s="405">
        <v>3</v>
      </c>
      <c r="E55" s="412">
        <v>4</v>
      </c>
      <c r="F55" s="413">
        <v>5</v>
      </c>
    </row>
    <row r="56" spans="1:6" ht="15">
      <c r="A56" s="1821" t="s">
        <v>372</v>
      </c>
      <c r="B56" s="1822"/>
      <c r="C56" s="1822"/>
      <c r="D56" s="1822"/>
      <c r="E56" s="1822"/>
      <c r="F56" s="1823"/>
    </row>
    <row r="57" spans="1:6" ht="15">
      <c r="A57" s="414" t="s">
        <v>65</v>
      </c>
      <c r="B57" s="391">
        <v>9110</v>
      </c>
      <c r="C57" s="766" t="s">
        <v>191</v>
      </c>
      <c r="D57" s="1294">
        <f>D58</f>
        <v>37085200</v>
      </c>
      <c r="E57" s="1294">
        <f>E58</f>
        <v>37085200</v>
      </c>
      <c r="F57" s="1495">
        <f>E57/D57*100</f>
        <v>100</v>
      </c>
    </row>
    <row r="58" spans="1:6" ht="15">
      <c r="A58" s="312">
        <v>99000000000</v>
      </c>
      <c r="B58" s="397"/>
      <c r="C58" s="398" t="s">
        <v>359</v>
      </c>
      <c r="D58" s="1299">
        <v>37085200</v>
      </c>
      <c r="E58" s="1295">
        <v>37085200</v>
      </c>
      <c r="F58" s="1496">
        <f>F57</f>
        <v>100</v>
      </c>
    </row>
    <row r="59" spans="1:6" s="1300" customFormat="1" ht="15.75" customHeight="1">
      <c r="A59" s="767" t="s">
        <v>657</v>
      </c>
      <c r="B59" s="768">
        <v>9770</v>
      </c>
      <c r="C59" s="769" t="s">
        <v>539</v>
      </c>
      <c r="D59" s="1505">
        <f>D60+D61</f>
        <v>51500000</v>
      </c>
      <c r="E59" s="1505">
        <f>E60+E61</f>
        <v>51500000</v>
      </c>
      <c r="F59" s="1497">
        <f>F60+F61</f>
        <v>100</v>
      </c>
    </row>
    <row r="60" spans="1:6" s="1302" customFormat="1" ht="15.75" customHeight="1">
      <c r="A60" s="332" t="s">
        <v>374</v>
      </c>
      <c r="B60" s="1288">
        <v>9770</v>
      </c>
      <c r="C60" s="1301" t="s">
        <v>361</v>
      </c>
      <c r="D60" s="1498">
        <v>26500000</v>
      </c>
      <c r="E60" s="1498">
        <v>26500000</v>
      </c>
      <c r="F60" s="1499">
        <f>E60/D60*100</f>
        <v>100</v>
      </c>
    </row>
    <row r="61" spans="1:6" s="1302" customFormat="1" ht="15.75" customHeight="1">
      <c r="A61" s="332" t="s">
        <v>374</v>
      </c>
      <c r="B61" s="1288">
        <v>9770</v>
      </c>
      <c r="C61" s="1301" t="s">
        <v>361</v>
      </c>
      <c r="D61" s="1500">
        <v>25000000</v>
      </c>
      <c r="E61" s="1500">
        <v>25000000</v>
      </c>
      <c r="F61" s="1501"/>
    </row>
    <row r="62" spans="1:6" ht="15">
      <c r="A62" s="767" t="s">
        <v>654</v>
      </c>
      <c r="B62" s="768">
        <v>9770</v>
      </c>
      <c r="C62" s="769" t="s">
        <v>539</v>
      </c>
      <c r="D62" s="1506">
        <f>D63</f>
        <v>350000</v>
      </c>
      <c r="E62" s="1506">
        <f>E63</f>
        <v>350000</v>
      </c>
      <c r="F62" s="1495">
        <f aca="true" t="shared" si="0" ref="F62:F72">E62/D62*100</f>
        <v>100</v>
      </c>
    </row>
    <row r="63" spans="1:6" ht="15">
      <c r="A63" s="770">
        <v>15327200000</v>
      </c>
      <c r="B63" s="771">
        <v>9770</v>
      </c>
      <c r="C63" s="772" t="s">
        <v>540</v>
      </c>
      <c r="D63" s="1507">
        <v>350000</v>
      </c>
      <c r="E63" s="1507">
        <v>350000</v>
      </c>
      <c r="F63" s="1502">
        <f t="shared" si="0"/>
        <v>100</v>
      </c>
    </row>
    <row r="64" spans="1:6" ht="30.75">
      <c r="A64" s="767" t="s">
        <v>434</v>
      </c>
      <c r="B64" s="768">
        <v>9800</v>
      </c>
      <c r="C64" s="773" t="s">
        <v>513</v>
      </c>
      <c r="D64" s="1506">
        <f>D65+D66+D67+D68+D69+D70+D71+D72</f>
        <v>10525900</v>
      </c>
      <c r="E64" s="1506">
        <f>E65+E66+E67+E68+E69+E70+E71+E72</f>
        <v>8718725.219999999</v>
      </c>
      <c r="F64" s="1503">
        <f t="shared" si="0"/>
        <v>82.83116142087611</v>
      </c>
    </row>
    <row r="65" spans="1:6" ht="15">
      <c r="A65" s="774" t="s">
        <v>541</v>
      </c>
      <c r="B65" s="775">
        <v>9800</v>
      </c>
      <c r="C65" s="776" t="s">
        <v>542</v>
      </c>
      <c r="D65" s="1303">
        <v>1000000</v>
      </c>
      <c r="E65" s="1303">
        <f>1000000-1330</f>
        <v>998670</v>
      </c>
      <c r="F65" s="1504">
        <f t="shared" si="0"/>
        <v>99.86699999999999</v>
      </c>
    </row>
    <row r="66" spans="1:6" ht="15">
      <c r="A66" s="774" t="s">
        <v>541</v>
      </c>
      <c r="B66" s="775">
        <v>9800</v>
      </c>
      <c r="C66" s="776" t="s">
        <v>542</v>
      </c>
      <c r="D66" s="1303">
        <v>225900</v>
      </c>
      <c r="E66" s="1303">
        <v>225900</v>
      </c>
      <c r="F66" s="1504">
        <f t="shared" si="0"/>
        <v>100</v>
      </c>
    </row>
    <row r="67" spans="1:6" ht="15">
      <c r="A67" s="774" t="s">
        <v>541</v>
      </c>
      <c r="B67" s="775">
        <v>9800</v>
      </c>
      <c r="C67" s="776" t="s">
        <v>542</v>
      </c>
      <c r="D67" s="1303">
        <v>2000000</v>
      </c>
      <c r="E67" s="1303">
        <v>2000000</v>
      </c>
      <c r="F67" s="1504">
        <f t="shared" si="0"/>
        <v>100</v>
      </c>
    </row>
    <row r="68" spans="1:6" ht="15">
      <c r="A68" s="774" t="s">
        <v>541</v>
      </c>
      <c r="B68" s="775">
        <v>9800</v>
      </c>
      <c r="C68" s="776" t="s">
        <v>542</v>
      </c>
      <c r="D68" s="1303">
        <v>1450000</v>
      </c>
      <c r="E68" s="1303">
        <v>1450000</v>
      </c>
      <c r="F68" s="1504">
        <f t="shared" si="0"/>
        <v>100</v>
      </c>
    </row>
    <row r="69" spans="1:6" ht="15">
      <c r="A69" s="774" t="s">
        <v>541</v>
      </c>
      <c r="B69" s="775">
        <v>9800</v>
      </c>
      <c r="C69" s="776" t="s">
        <v>542</v>
      </c>
      <c r="D69" s="1303">
        <v>1000000</v>
      </c>
      <c r="E69" s="1303">
        <v>0</v>
      </c>
      <c r="F69" s="1504">
        <f t="shared" si="0"/>
        <v>0</v>
      </c>
    </row>
    <row r="70" spans="1:6" ht="15">
      <c r="A70" s="774" t="s">
        <v>541</v>
      </c>
      <c r="B70" s="775">
        <v>9800</v>
      </c>
      <c r="C70" s="776" t="s">
        <v>542</v>
      </c>
      <c r="D70" s="1303">
        <v>1050000</v>
      </c>
      <c r="E70" s="1303">
        <f>1050000-82.78-5762</f>
        <v>1044155.22</v>
      </c>
      <c r="F70" s="1504">
        <f t="shared" si="0"/>
        <v>99.44335428571428</v>
      </c>
    </row>
    <row r="71" spans="1:6" ht="15">
      <c r="A71" s="774" t="s">
        <v>541</v>
      </c>
      <c r="B71" s="775">
        <v>9800</v>
      </c>
      <c r="C71" s="776" t="s">
        <v>542</v>
      </c>
      <c r="D71" s="1303">
        <v>3000000</v>
      </c>
      <c r="E71" s="1303">
        <v>3000000</v>
      </c>
      <c r="F71" s="1504">
        <f t="shared" si="0"/>
        <v>100</v>
      </c>
    </row>
    <row r="72" spans="1:6" ht="15">
      <c r="A72" s="774" t="s">
        <v>541</v>
      </c>
      <c r="B72" s="775">
        <v>9800</v>
      </c>
      <c r="C72" s="776" t="s">
        <v>542</v>
      </c>
      <c r="D72" s="1303">
        <v>800000</v>
      </c>
      <c r="E72" s="1299">
        <v>0</v>
      </c>
      <c r="F72" s="1504">
        <f t="shared" si="0"/>
        <v>0</v>
      </c>
    </row>
    <row r="73" spans="1:6" ht="15">
      <c r="A73" s="1824"/>
      <c r="B73" s="1825"/>
      <c r="C73" s="1825"/>
      <c r="D73" s="1825"/>
      <c r="E73" s="1825"/>
      <c r="F73" s="1826"/>
    </row>
    <row r="74" spans="1:6" ht="15">
      <c r="A74" s="1827" t="s">
        <v>373</v>
      </c>
      <c r="B74" s="1828"/>
      <c r="C74" s="1828"/>
      <c r="D74" s="1828"/>
      <c r="E74" s="1828"/>
      <c r="F74" s="1829"/>
    </row>
    <row r="75" spans="1:6" ht="30.75">
      <c r="A75" s="767" t="s">
        <v>434</v>
      </c>
      <c r="B75" s="768">
        <v>9800</v>
      </c>
      <c r="C75" s="773" t="s">
        <v>513</v>
      </c>
      <c r="D75" s="778">
        <f>D76+D77+D78+D79</f>
        <v>8454600</v>
      </c>
      <c r="E75" s="778">
        <f>E76+E77+E78+E79</f>
        <v>8454600</v>
      </c>
      <c r="F75" s="478">
        <f aca="true" t="shared" si="1" ref="F75:F82">E75/D75*100</f>
        <v>100</v>
      </c>
    </row>
    <row r="76" spans="1:11" s="81" customFormat="1" ht="15">
      <c r="A76" s="774" t="s">
        <v>541</v>
      </c>
      <c r="B76" s="775">
        <v>9800</v>
      </c>
      <c r="C76" s="776" t="s">
        <v>542</v>
      </c>
      <c r="D76" s="1304">
        <v>900000</v>
      </c>
      <c r="E76" s="1305">
        <v>900000</v>
      </c>
      <c r="F76" s="765">
        <f t="shared" si="1"/>
        <v>100</v>
      </c>
      <c r="G76" s="79"/>
      <c r="H76" s="79"/>
      <c r="I76" s="79"/>
      <c r="K76" s="79"/>
    </row>
    <row r="77" spans="1:11" s="81" customFormat="1" ht="15">
      <c r="A77" s="774" t="s">
        <v>541</v>
      </c>
      <c r="B77" s="775">
        <v>9800</v>
      </c>
      <c r="C77" s="776" t="s">
        <v>542</v>
      </c>
      <c r="D77" s="1304">
        <v>89600</v>
      </c>
      <c r="E77" s="1306">
        <v>89600</v>
      </c>
      <c r="F77" s="765">
        <f t="shared" si="1"/>
        <v>100</v>
      </c>
      <c r="G77" s="79"/>
      <c r="H77" s="79"/>
      <c r="I77" s="79"/>
      <c r="K77" s="79"/>
    </row>
    <row r="78" spans="1:11" s="81" customFormat="1" ht="15">
      <c r="A78" s="774" t="s">
        <v>541</v>
      </c>
      <c r="B78" s="775">
        <v>9800</v>
      </c>
      <c r="C78" s="776" t="s">
        <v>542</v>
      </c>
      <c r="D78" s="1304">
        <v>6950000</v>
      </c>
      <c r="E78" s="1306">
        <v>6950000</v>
      </c>
      <c r="F78" s="765">
        <f t="shared" si="1"/>
        <v>100</v>
      </c>
      <c r="G78" s="79"/>
      <c r="H78" s="79"/>
      <c r="I78" s="79"/>
      <c r="K78" s="79"/>
    </row>
    <row r="79" spans="1:11" s="81" customFormat="1" ht="15">
      <c r="A79" s="774" t="s">
        <v>541</v>
      </c>
      <c r="B79" s="775">
        <v>9800</v>
      </c>
      <c r="C79" s="776" t="s">
        <v>542</v>
      </c>
      <c r="D79" s="777">
        <v>515000</v>
      </c>
      <c r="E79" s="1307">
        <v>515000</v>
      </c>
      <c r="F79" s="765">
        <f t="shared" si="1"/>
        <v>100</v>
      </c>
      <c r="G79" s="79"/>
      <c r="H79" s="79"/>
      <c r="I79" s="79"/>
      <c r="K79" s="79"/>
    </row>
    <row r="80" spans="1:6" ht="15">
      <c r="A80" s="390" t="s">
        <v>364</v>
      </c>
      <c r="B80" s="391" t="s">
        <v>364</v>
      </c>
      <c r="C80" s="396" t="s">
        <v>365</v>
      </c>
      <c r="D80" s="1402">
        <f>D81+D82</f>
        <v>107915700</v>
      </c>
      <c r="E80" s="1402">
        <f>E81+E82</f>
        <v>106108525.22</v>
      </c>
      <c r="F80" s="475">
        <f t="shared" si="1"/>
        <v>98.32538288682741</v>
      </c>
    </row>
    <row r="81" spans="1:6" ht="15">
      <c r="A81" s="312" t="s">
        <v>364</v>
      </c>
      <c r="B81" s="327" t="s">
        <v>364</v>
      </c>
      <c r="C81" s="398" t="s">
        <v>366</v>
      </c>
      <c r="D81" s="1403">
        <f>D57+D62+D64+D59</f>
        <v>99461100</v>
      </c>
      <c r="E81" s="1403">
        <f>E57+E62+E64+E59</f>
        <v>97653925.22</v>
      </c>
      <c r="F81" s="473">
        <f t="shared" si="1"/>
        <v>98.18303358800577</v>
      </c>
    </row>
    <row r="82" spans="1:6" ht="15.75" thickBot="1">
      <c r="A82" s="392" t="s">
        <v>364</v>
      </c>
      <c r="B82" s="393" t="s">
        <v>364</v>
      </c>
      <c r="C82" s="399" t="s">
        <v>367</v>
      </c>
      <c r="D82" s="1404">
        <f>D75</f>
        <v>8454600</v>
      </c>
      <c r="E82" s="1405">
        <f>E75</f>
        <v>8454600</v>
      </c>
      <c r="F82" s="779">
        <f t="shared" si="1"/>
        <v>100</v>
      </c>
    </row>
    <row r="83" spans="5:6" ht="12.75">
      <c r="E83" s="40"/>
      <c r="F83" s="40"/>
    </row>
    <row r="84" spans="5:6" ht="12.75">
      <c r="E84" s="40"/>
      <c r="F84" s="40"/>
    </row>
    <row r="85" spans="1:4" ht="17.25">
      <c r="A85" s="384" t="s">
        <v>538</v>
      </c>
      <c r="B85" s="384"/>
      <c r="D85" s="780" t="s">
        <v>757</v>
      </c>
    </row>
  </sheetData>
  <sheetProtection/>
  <mergeCells count="47">
    <mergeCell ref="A7:F7"/>
    <mergeCell ref="A9:D9"/>
    <mergeCell ref="A11:F11"/>
    <mergeCell ref="B13:C13"/>
    <mergeCell ref="B14:C14"/>
    <mergeCell ref="A15:F15"/>
    <mergeCell ref="A10:D10"/>
    <mergeCell ref="B55:C55"/>
    <mergeCell ref="A56:F56"/>
    <mergeCell ref="A73:F73"/>
    <mergeCell ref="A74:F74"/>
    <mergeCell ref="B50:C50"/>
    <mergeCell ref="B35:C35"/>
    <mergeCell ref="B36:C36"/>
    <mergeCell ref="B38:C38"/>
    <mergeCell ref="B37:C37"/>
    <mergeCell ref="B44:C44"/>
    <mergeCell ref="B30:C30"/>
    <mergeCell ref="B16:C16"/>
    <mergeCell ref="B18:C18"/>
    <mergeCell ref="B20:C20"/>
    <mergeCell ref="B17:C17"/>
    <mergeCell ref="B21:C21"/>
    <mergeCell ref="B24:C24"/>
    <mergeCell ref="B19:C19"/>
    <mergeCell ref="B22:C22"/>
    <mergeCell ref="B23:C23"/>
    <mergeCell ref="B33:C33"/>
    <mergeCell ref="B40:C40"/>
    <mergeCell ref="B39:C39"/>
    <mergeCell ref="B41:C41"/>
    <mergeCell ref="B34:C34"/>
    <mergeCell ref="B25:C25"/>
    <mergeCell ref="B26:C26"/>
    <mergeCell ref="B27:C27"/>
    <mergeCell ref="B28:C28"/>
    <mergeCell ref="B29:C29"/>
    <mergeCell ref="B46:C46"/>
    <mergeCell ref="B47:C47"/>
    <mergeCell ref="A52:D52"/>
    <mergeCell ref="B31:C31"/>
    <mergeCell ref="B49:C49"/>
    <mergeCell ref="B32:C32"/>
    <mergeCell ref="B48:C48"/>
    <mergeCell ref="B45:C45"/>
    <mergeCell ref="A42:F42"/>
    <mergeCell ref="B43:C43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54" r:id="rId1"/>
  <rowBreaks count="1" manualBreakCount="1">
    <brk id="4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20"/>
  <sheetViews>
    <sheetView view="pageBreakPreview" zoomScale="70" zoomScaleNormal="70" zoomScaleSheetLayoutView="70" zoomScalePageLayoutView="0" workbookViewId="0" topLeftCell="A6">
      <selection activeCell="M7" sqref="M7:N9"/>
    </sheetView>
  </sheetViews>
  <sheetFormatPr defaultColWidth="9.00390625" defaultRowHeight="12.75"/>
  <cols>
    <col min="1" max="1" width="12.50390625" style="44" customWidth="1"/>
    <col min="2" max="2" width="9.875" style="44" customWidth="1"/>
    <col min="3" max="3" width="9.50390625" style="320" customWidth="1"/>
    <col min="4" max="4" width="39.875" style="44" customWidth="1"/>
    <col min="5" max="5" width="37.50390625" style="44" customWidth="1"/>
    <col min="6" max="6" width="34.50390625" style="81" customWidth="1"/>
    <col min="7" max="7" width="15.50390625" style="329" customWidth="1"/>
    <col min="8" max="8" width="18.125" style="351" customWidth="1"/>
    <col min="9" max="9" width="16.00390625" style="354" customWidth="1"/>
    <col min="10" max="10" width="16.375" style="1119" customWidth="1"/>
    <col min="11" max="11" width="14.375" style="351" customWidth="1"/>
    <col min="12" max="12" width="14.625" style="1119" customWidth="1"/>
    <col min="13" max="13" width="15.50390625" style="351" customWidth="1"/>
    <col min="14" max="14" width="15.875" style="351" customWidth="1"/>
    <col min="15" max="15" width="9.625" style="642" customWidth="1"/>
    <col min="16" max="16384" width="8.875" style="44" customWidth="1"/>
  </cols>
  <sheetData>
    <row r="1" spans="9:10" ht="15" hidden="1">
      <c r="I1" s="352" t="s">
        <v>318</v>
      </c>
      <c r="J1" s="1115"/>
    </row>
    <row r="2" spans="9:10" ht="15" hidden="1">
      <c r="I2" s="329" t="s">
        <v>180</v>
      </c>
      <c r="J2" s="1115"/>
    </row>
    <row r="3" spans="9:10" ht="15" hidden="1">
      <c r="I3" s="353" t="s">
        <v>0</v>
      </c>
      <c r="J3" s="1116"/>
    </row>
    <row r="4" spans="9:10" ht="15" hidden="1">
      <c r="I4" s="328" t="s">
        <v>181</v>
      </c>
      <c r="J4" s="1117"/>
    </row>
    <row r="5" spans="9:10" ht="15" hidden="1">
      <c r="I5" s="351"/>
      <c r="J5" s="1118"/>
    </row>
    <row r="6" spans="9:14" ht="15">
      <c r="I6" s="351"/>
      <c r="M6" s="1058" t="s">
        <v>651</v>
      </c>
      <c r="N6" s="355"/>
    </row>
    <row r="7" spans="9:14" ht="15">
      <c r="I7" s="351"/>
      <c r="M7" s="1704" t="s">
        <v>799</v>
      </c>
      <c r="N7" s="69"/>
    </row>
    <row r="8" spans="9:15" ht="15">
      <c r="I8" s="351"/>
      <c r="M8" s="1705" t="s">
        <v>800</v>
      </c>
      <c r="N8" s="359"/>
      <c r="O8" s="670"/>
    </row>
    <row r="9" spans="9:15" ht="15">
      <c r="I9" s="351"/>
      <c r="M9" s="1706" t="s">
        <v>801</v>
      </c>
      <c r="N9" s="289"/>
      <c r="O9" s="671"/>
    </row>
    <row r="10" spans="9:15" ht="15">
      <c r="I10" s="351"/>
      <c r="M10" s="1215"/>
      <c r="N10" s="1216"/>
      <c r="O10" s="1217"/>
    </row>
    <row r="11" spans="7:9" ht="15">
      <c r="G11" s="1846"/>
      <c r="H11" s="1846"/>
      <c r="I11" s="1846"/>
    </row>
    <row r="12" spans="3:15" s="70" customFormat="1" ht="27.75" customHeight="1">
      <c r="C12" s="1028" t="s">
        <v>746</v>
      </c>
      <c r="D12" s="1028"/>
      <c r="E12" s="1028"/>
      <c r="F12" s="1028"/>
      <c r="G12" s="358"/>
      <c r="H12" s="358"/>
      <c r="I12" s="358"/>
      <c r="J12" s="1120"/>
      <c r="K12" s="358"/>
      <c r="L12" s="1120"/>
      <c r="M12" s="356"/>
      <c r="N12" s="356"/>
      <c r="O12" s="643"/>
    </row>
    <row r="13" spans="1:15" s="70" customFormat="1" ht="27.75" customHeight="1">
      <c r="A13" s="1848">
        <v>15591000000</v>
      </c>
      <c r="B13" s="1848"/>
      <c r="C13" s="1848"/>
      <c r="D13" s="71"/>
      <c r="E13" s="71"/>
      <c r="F13" s="71"/>
      <c r="G13" s="357"/>
      <c r="H13" s="358"/>
      <c r="I13" s="358"/>
      <c r="J13" s="1120"/>
      <c r="K13" s="358"/>
      <c r="L13" s="1122"/>
      <c r="M13" s="356"/>
      <c r="N13" s="356"/>
      <c r="O13" s="643"/>
    </row>
    <row r="14" spans="1:15" s="70" customFormat="1" ht="27.75" customHeight="1" thickBot="1">
      <c r="A14" s="1849" t="s">
        <v>330</v>
      </c>
      <c r="B14" s="1849"/>
      <c r="C14" s="1849"/>
      <c r="D14" s="71"/>
      <c r="E14" s="71"/>
      <c r="F14" s="71"/>
      <c r="G14" s="357"/>
      <c r="H14" s="358"/>
      <c r="I14" s="358"/>
      <c r="J14" s="1120"/>
      <c r="K14" s="358"/>
      <c r="L14" s="1122"/>
      <c r="M14" s="356"/>
      <c r="N14" s="356" t="s">
        <v>302</v>
      </c>
      <c r="O14" s="643"/>
    </row>
    <row r="15" spans="1:15" s="70" customFormat="1" ht="16.5" customHeight="1">
      <c r="A15" s="1850" t="s">
        <v>334</v>
      </c>
      <c r="B15" s="1852" t="s">
        <v>335</v>
      </c>
      <c r="C15" s="1854" t="s">
        <v>303</v>
      </c>
      <c r="D15" s="1838" t="s">
        <v>1</v>
      </c>
      <c r="E15" s="1838" t="s">
        <v>4</v>
      </c>
      <c r="F15" s="1838" t="s">
        <v>2</v>
      </c>
      <c r="G15" s="1819" t="s">
        <v>3</v>
      </c>
      <c r="H15" s="1840"/>
      <c r="I15" s="1841" t="s">
        <v>240</v>
      </c>
      <c r="J15" s="1842"/>
      <c r="K15" s="1842"/>
      <c r="L15" s="1843"/>
      <c r="M15" s="1844" t="s">
        <v>250</v>
      </c>
      <c r="N15" s="1844"/>
      <c r="O15" s="1845"/>
    </row>
    <row r="16" spans="1:15" s="70" customFormat="1" ht="123" customHeight="1" thickBot="1">
      <c r="A16" s="1851"/>
      <c r="B16" s="1853"/>
      <c r="C16" s="1855"/>
      <c r="D16" s="1839"/>
      <c r="E16" s="1839"/>
      <c r="F16" s="1839"/>
      <c r="G16" s="324" t="s">
        <v>501</v>
      </c>
      <c r="H16" s="1059" t="s">
        <v>728</v>
      </c>
      <c r="I16" s="324" t="s">
        <v>501</v>
      </c>
      <c r="J16" s="1121" t="s">
        <v>316</v>
      </c>
      <c r="K16" s="1059" t="s">
        <v>747</v>
      </c>
      <c r="L16" s="1121" t="s">
        <v>316</v>
      </c>
      <c r="M16" s="324" t="s">
        <v>501</v>
      </c>
      <c r="N16" s="1059" t="s">
        <v>747</v>
      </c>
      <c r="O16" s="644" t="s">
        <v>239</v>
      </c>
    </row>
    <row r="17" spans="1:15" s="70" customFormat="1" ht="14.25" customHeight="1" thickBot="1">
      <c r="A17" s="1596">
        <v>1</v>
      </c>
      <c r="B17" s="1597">
        <v>2</v>
      </c>
      <c r="C17" s="1598" t="s">
        <v>306</v>
      </c>
      <c r="D17" s="1597">
        <v>4</v>
      </c>
      <c r="E17" s="1597">
        <v>5</v>
      </c>
      <c r="F17" s="1597">
        <v>6</v>
      </c>
      <c r="G17" s="1597">
        <v>7</v>
      </c>
      <c r="H17" s="1597">
        <v>8</v>
      </c>
      <c r="I17" s="1636">
        <v>9</v>
      </c>
      <c r="J17" s="1637">
        <v>10</v>
      </c>
      <c r="K17" s="1638">
        <v>11</v>
      </c>
      <c r="L17" s="1638">
        <v>12</v>
      </c>
      <c r="M17" s="1638">
        <v>13</v>
      </c>
      <c r="N17" s="1638">
        <v>14</v>
      </c>
      <c r="O17" s="1639">
        <v>15</v>
      </c>
    </row>
    <row r="18" spans="1:15" s="70" customFormat="1" ht="72" customHeight="1" thickBot="1">
      <c r="A18" s="1284" t="s">
        <v>77</v>
      </c>
      <c r="B18" s="1247"/>
      <c r="C18" s="1247"/>
      <c r="D18" s="1601" t="s">
        <v>8</v>
      </c>
      <c r="E18" s="1248"/>
      <c r="F18" s="114"/>
      <c r="G18" s="11">
        <f aca="true" t="shared" si="0" ref="G18:L18">G19</f>
        <v>85342933</v>
      </c>
      <c r="H18" s="11">
        <f t="shared" si="0"/>
        <v>81499602.81</v>
      </c>
      <c r="I18" s="11">
        <f t="shared" si="0"/>
        <v>24268276</v>
      </c>
      <c r="J18" s="1283">
        <f t="shared" si="0"/>
        <v>24174772</v>
      </c>
      <c r="K18" s="11">
        <f t="shared" si="0"/>
        <v>24227267.42</v>
      </c>
      <c r="L18" s="1283">
        <f t="shared" si="0"/>
        <v>24133763.439999998</v>
      </c>
      <c r="M18" s="11">
        <f>G18+I18</f>
        <v>109611209</v>
      </c>
      <c r="N18" s="11">
        <f>H18+K18</f>
        <v>105726870.23</v>
      </c>
      <c r="O18" s="1249">
        <f>N18/M18</f>
        <v>0.9645625770809626</v>
      </c>
    </row>
    <row r="19" spans="1:15" s="70" customFormat="1" ht="70.5" customHeight="1" thickBot="1">
      <c r="A19" s="1602" t="s">
        <v>78</v>
      </c>
      <c r="B19" s="1603"/>
      <c r="C19" s="1603"/>
      <c r="D19" s="1604" t="s">
        <v>9</v>
      </c>
      <c r="E19" s="1218"/>
      <c r="F19" s="1219"/>
      <c r="G19" s="1220">
        <f aca="true" t="shared" si="1" ref="G19:N19">SUM(G20:G36)</f>
        <v>85342933</v>
      </c>
      <c r="H19" s="1220">
        <f t="shared" si="1"/>
        <v>81499602.81</v>
      </c>
      <c r="I19" s="1220">
        <f>SUM(I20:I36)</f>
        <v>24268276</v>
      </c>
      <c r="J19" s="1220">
        <f t="shared" si="1"/>
        <v>24174772</v>
      </c>
      <c r="K19" s="1220">
        <f>SUM(K20:K36)</f>
        <v>24227267.42</v>
      </c>
      <c r="L19" s="1220">
        <f t="shared" si="1"/>
        <v>24133763.439999998</v>
      </c>
      <c r="M19" s="1220">
        <f t="shared" si="1"/>
        <v>109611209</v>
      </c>
      <c r="N19" s="1220">
        <f t="shared" si="1"/>
        <v>105726870.22999999</v>
      </c>
      <c r="O19" s="1221">
        <f>N19/M19</f>
        <v>0.9645625770809625</v>
      </c>
    </row>
    <row r="20" spans="1:15" s="70" customFormat="1" ht="133.5" customHeight="1">
      <c r="A20" s="1660" t="s">
        <v>79</v>
      </c>
      <c r="B20" s="1640" t="s">
        <v>80</v>
      </c>
      <c r="C20" s="1640" t="s">
        <v>192</v>
      </c>
      <c r="D20" s="1621" t="s">
        <v>186</v>
      </c>
      <c r="E20" s="1619" t="s">
        <v>502</v>
      </c>
      <c r="F20" s="1641" t="s">
        <v>759</v>
      </c>
      <c r="G20" s="1222">
        <v>196176</v>
      </c>
      <c r="H20" s="1222">
        <v>196176</v>
      </c>
      <c r="I20" s="1222">
        <v>0</v>
      </c>
      <c r="J20" s="1223">
        <v>0</v>
      </c>
      <c r="K20" s="1222">
        <v>0</v>
      </c>
      <c r="L20" s="1223">
        <v>0</v>
      </c>
      <c r="M20" s="1222">
        <f>G20+I20</f>
        <v>196176</v>
      </c>
      <c r="N20" s="1222">
        <f>H20+K20</f>
        <v>196176</v>
      </c>
      <c r="O20" s="1224">
        <f>N20/M20</f>
        <v>1</v>
      </c>
    </row>
    <row r="21" spans="1:15" s="81" customFormat="1" ht="117.75" customHeight="1">
      <c r="A21" s="1225" t="s">
        <v>81</v>
      </c>
      <c r="B21" s="1226" t="s">
        <v>218</v>
      </c>
      <c r="C21" s="1226" t="s">
        <v>193</v>
      </c>
      <c r="D21" s="1618" t="s">
        <v>462</v>
      </c>
      <c r="E21" s="1618" t="s">
        <v>670</v>
      </c>
      <c r="F21" s="1622" t="s">
        <v>760</v>
      </c>
      <c r="G21" s="1258">
        <f>6952624-476430</f>
        <v>6476194</v>
      </c>
      <c r="H21" s="1227">
        <v>5898340.6</v>
      </c>
      <c r="I21" s="1258">
        <f>7440800+6200000+476430</f>
        <v>14117230</v>
      </c>
      <c r="J21" s="1229">
        <v>14117230</v>
      </c>
      <c r="K21" s="1227">
        <v>14076421.6</v>
      </c>
      <c r="L21" s="1230">
        <f>K21</f>
        <v>14076421.6</v>
      </c>
      <c r="M21" s="1227">
        <f>G21+I21</f>
        <v>20593424</v>
      </c>
      <c r="N21" s="1227">
        <f>H21+K21</f>
        <v>19974762.2</v>
      </c>
      <c r="O21" s="1231">
        <f>N21/M21</f>
        <v>0.9699582837705861</v>
      </c>
    </row>
    <row r="22" spans="1:15" s="132" customFormat="1" ht="114" customHeight="1">
      <c r="A22" s="1232" t="s">
        <v>81</v>
      </c>
      <c r="B22" s="1233" t="s">
        <v>218</v>
      </c>
      <c r="C22" s="1233" t="s">
        <v>193</v>
      </c>
      <c r="D22" s="1623" t="s">
        <v>214</v>
      </c>
      <c r="E22" s="1618" t="s">
        <v>503</v>
      </c>
      <c r="F22" s="1618" t="s">
        <v>761</v>
      </c>
      <c r="G22" s="1258">
        <v>16517740</v>
      </c>
      <c r="H22" s="1227">
        <v>16513355.24</v>
      </c>
      <c r="I22" s="1227">
        <v>0</v>
      </c>
      <c r="J22" s="1230">
        <v>0</v>
      </c>
      <c r="K22" s="1227">
        <v>0</v>
      </c>
      <c r="L22" s="1230">
        <v>0</v>
      </c>
      <c r="M22" s="1227">
        <f aca="true" t="shared" si="2" ref="M22:M34">G22+I22</f>
        <v>16517740</v>
      </c>
      <c r="N22" s="1227">
        <f aca="true" t="shared" si="3" ref="N22:N34">H22+K22</f>
        <v>16513355.24</v>
      </c>
      <c r="O22" s="1231">
        <f>N22/M22</f>
        <v>0.9997345423768627</v>
      </c>
    </row>
    <row r="23" spans="1:15" s="132" customFormat="1" ht="117" customHeight="1">
      <c r="A23" s="1225" t="s">
        <v>272</v>
      </c>
      <c r="B23" s="1226" t="s">
        <v>273</v>
      </c>
      <c r="C23" s="1226" t="s">
        <v>274</v>
      </c>
      <c r="D23" s="1618" t="s">
        <v>301</v>
      </c>
      <c r="E23" s="1618" t="s">
        <v>350</v>
      </c>
      <c r="F23" s="1622" t="s">
        <v>762</v>
      </c>
      <c r="G23" s="1227">
        <v>2548804</v>
      </c>
      <c r="H23" s="1227">
        <v>2264085.13</v>
      </c>
      <c r="I23" s="1228">
        <v>304000</v>
      </c>
      <c r="J23" s="1230">
        <f>I23</f>
        <v>304000</v>
      </c>
      <c r="K23" s="1227">
        <v>303999.84</v>
      </c>
      <c r="L23" s="1230">
        <f>K23</f>
        <v>303999.84</v>
      </c>
      <c r="M23" s="1227">
        <f t="shared" si="2"/>
        <v>2852804</v>
      </c>
      <c r="N23" s="1227">
        <f t="shared" si="3"/>
        <v>2568084.9699999997</v>
      </c>
      <c r="O23" s="1231">
        <f aca="true" t="shared" si="4" ref="O23:O90">N23/M23</f>
        <v>0.9001967783275682</v>
      </c>
    </row>
    <row r="24" spans="1:15" s="132" customFormat="1" ht="97.5" customHeight="1">
      <c r="A24" s="1225" t="s">
        <v>275</v>
      </c>
      <c r="B24" s="1226" t="s">
        <v>276</v>
      </c>
      <c r="C24" s="1226" t="s">
        <v>277</v>
      </c>
      <c r="D24" s="1618" t="s">
        <v>481</v>
      </c>
      <c r="E24" s="1618" t="s">
        <v>504</v>
      </c>
      <c r="F24" s="1622" t="s">
        <v>763</v>
      </c>
      <c r="G24" s="1227">
        <v>458149</v>
      </c>
      <c r="H24" s="1227">
        <v>256465</v>
      </c>
      <c r="I24" s="1228">
        <v>517000</v>
      </c>
      <c r="J24" s="1230">
        <f>I24</f>
        <v>517000</v>
      </c>
      <c r="K24" s="1227">
        <v>516800</v>
      </c>
      <c r="L24" s="1230">
        <v>516800</v>
      </c>
      <c r="M24" s="1227">
        <f t="shared" si="2"/>
        <v>975149</v>
      </c>
      <c r="N24" s="1227">
        <f t="shared" si="3"/>
        <v>773265</v>
      </c>
      <c r="O24" s="1241">
        <f t="shared" si="4"/>
        <v>0.7929711254382663</v>
      </c>
    </row>
    <row r="25" spans="1:15" s="1599" customFormat="1" ht="231" customHeight="1">
      <c r="A25" s="1237" t="s">
        <v>492</v>
      </c>
      <c r="B25" s="1238" t="s">
        <v>493</v>
      </c>
      <c r="C25" s="1238" t="s">
        <v>195</v>
      </c>
      <c r="D25" s="1624" t="s">
        <v>494</v>
      </c>
      <c r="E25" s="1618" t="s">
        <v>505</v>
      </c>
      <c r="F25" s="1622" t="s">
        <v>758</v>
      </c>
      <c r="G25" s="1227">
        <v>0</v>
      </c>
      <c r="H25" s="1227">
        <v>0</v>
      </c>
      <c r="I25" s="1228">
        <v>93504</v>
      </c>
      <c r="J25" s="1230">
        <v>0</v>
      </c>
      <c r="K25" s="1227">
        <v>93504</v>
      </c>
      <c r="L25" s="1230">
        <v>0</v>
      </c>
      <c r="M25" s="1227">
        <f t="shared" si="2"/>
        <v>93504</v>
      </c>
      <c r="N25" s="1227">
        <f t="shared" si="3"/>
        <v>93504</v>
      </c>
      <c r="O25" s="1241">
        <f t="shared" si="4"/>
        <v>1</v>
      </c>
    </row>
    <row r="26" spans="1:15" s="132" customFormat="1" ht="114" customHeight="1">
      <c r="A26" s="1237" t="s">
        <v>420</v>
      </c>
      <c r="B26" s="1226">
        <v>8110</v>
      </c>
      <c r="C26" s="1238" t="s">
        <v>196</v>
      </c>
      <c r="D26" s="1626" t="s">
        <v>457</v>
      </c>
      <c r="E26" s="1618" t="s">
        <v>507</v>
      </c>
      <c r="F26" s="1622" t="s">
        <v>764</v>
      </c>
      <c r="G26" s="1227">
        <v>79145</v>
      </c>
      <c r="H26" s="1227">
        <v>79145</v>
      </c>
      <c r="I26" s="1228">
        <v>0</v>
      </c>
      <c r="J26" s="1230">
        <v>0</v>
      </c>
      <c r="K26" s="1227">
        <v>0</v>
      </c>
      <c r="L26" s="1230">
        <v>0</v>
      </c>
      <c r="M26" s="1227">
        <f t="shared" si="2"/>
        <v>79145</v>
      </c>
      <c r="N26" s="1227">
        <f t="shared" si="3"/>
        <v>79145</v>
      </c>
      <c r="O26" s="1241">
        <f t="shared" si="4"/>
        <v>1</v>
      </c>
    </row>
    <row r="27" spans="1:15" s="132" customFormat="1" ht="152.25" customHeight="1">
      <c r="A27" s="1237" t="s">
        <v>420</v>
      </c>
      <c r="B27" s="1226">
        <v>8110</v>
      </c>
      <c r="C27" s="1238" t="s">
        <v>196</v>
      </c>
      <c r="D27" s="1626" t="s">
        <v>457</v>
      </c>
      <c r="E27" s="1618" t="s">
        <v>671</v>
      </c>
      <c r="F27" s="1622" t="s">
        <v>765</v>
      </c>
      <c r="G27" s="1227">
        <v>1665050</v>
      </c>
      <c r="H27" s="1227">
        <v>1651140</v>
      </c>
      <c r="I27" s="1228">
        <v>0</v>
      </c>
      <c r="J27" s="1230">
        <v>0</v>
      </c>
      <c r="K27" s="1227">
        <v>0</v>
      </c>
      <c r="L27" s="1230">
        <v>0</v>
      </c>
      <c r="M27" s="1227">
        <f t="shared" si="2"/>
        <v>1665050</v>
      </c>
      <c r="N27" s="1227">
        <f t="shared" si="3"/>
        <v>1651140</v>
      </c>
      <c r="O27" s="1241">
        <f t="shared" si="4"/>
        <v>0.991645896519624</v>
      </c>
    </row>
    <row r="28" spans="1:15" s="81" customFormat="1" ht="115.5" customHeight="1">
      <c r="A28" s="1225" t="s">
        <v>118</v>
      </c>
      <c r="B28" s="1226" t="s">
        <v>508</v>
      </c>
      <c r="C28" s="1226" t="s">
        <v>182</v>
      </c>
      <c r="D28" s="1618" t="s">
        <v>509</v>
      </c>
      <c r="E28" s="1618" t="s">
        <v>464</v>
      </c>
      <c r="F28" s="1618" t="s">
        <v>767</v>
      </c>
      <c r="G28" s="1227">
        <v>12000</v>
      </c>
      <c r="H28" s="1227">
        <v>0</v>
      </c>
      <c r="I28" s="1228">
        <v>0</v>
      </c>
      <c r="J28" s="1230">
        <v>0</v>
      </c>
      <c r="K28" s="1227">
        <v>0</v>
      </c>
      <c r="L28" s="1230">
        <v>0</v>
      </c>
      <c r="M28" s="1227">
        <f t="shared" si="2"/>
        <v>12000</v>
      </c>
      <c r="N28" s="1227">
        <f t="shared" si="3"/>
        <v>0</v>
      </c>
      <c r="O28" s="1241">
        <f t="shared" si="4"/>
        <v>0</v>
      </c>
    </row>
    <row r="29" spans="1:15" s="81" customFormat="1" ht="97.5" customHeight="1">
      <c r="A29" s="1232" t="s">
        <v>482</v>
      </c>
      <c r="B29" s="1226">
        <v>8230</v>
      </c>
      <c r="C29" s="1226" t="s">
        <v>182</v>
      </c>
      <c r="D29" s="1618" t="s">
        <v>484</v>
      </c>
      <c r="E29" s="1618" t="s">
        <v>506</v>
      </c>
      <c r="F29" s="1622" t="s">
        <v>766</v>
      </c>
      <c r="G29" s="1227">
        <v>17315214</v>
      </c>
      <c r="H29" s="1227">
        <v>16390538.22</v>
      </c>
      <c r="I29" s="1227">
        <v>0</v>
      </c>
      <c r="J29" s="1230">
        <v>0</v>
      </c>
      <c r="K29" s="1227">
        <v>0</v>
      </c>
      <c r="L29" s="1230">
        <v>0</v>
      </c>
      <c r="M29" s="1227">
        <f t="shared" si="2"/>
        <v>17315214</v>
      </c>
      <c r="N29" s="1227">
        <f t="shared" si="3"/>
        <v>16390538.22</v>
      </c>
      <c r="O29" s="1231">
        <f t="shared" si="4"/>
        <v>0.9465974962827488</v>
      </c>
    </row>
    <row r="30" spans="1:15" s="1600" customFormat="1" ht="171.75" customHeight="1">
      <c r="A30" s="1237" t="s">
        <v>455</v>
      </c>
      <c r="B30" s="1238" t="s">
        <v>510</v>
      </c>
      <c r="C30" s="1238" t="s">
        <v>182</v>
      </c>
      <c r="D30" s="1624" t="s">
        <v>456</v>
      </c>
      <c r="E30" s="1618" t="s">
        <v>511</v>
      </c>
      <c r="F30" s="1622" t="s">
        <v>758</v>
      </c>
      <c r="G30" s="1227">
        <v>0</v>
      </c>
      <c r="H30" s="1227">
        <v>0</v>
      </c>
      <c r="I30" s="1227">
        <v>755000</v>
      </c>
      <c r="J30" s="1230">
        <v>755000</v>
      </c>
      <c r="K30" s="1227">
        <v>755000</v>
      </c>
      <c r="L30" s="1230">
        <v>755000</v>
      </c>
      <c r="M30" s="1227">
        <f>G30+I30</f>
        <v>755000</v>
      </c>
      <c r="N30" s="1227">
        <f>H30+K30</f>
        <v>755000</v>
      </c>
      <c r="O30" s="1241">
        <f t="shared" si="4"/>
        <v>1</v>
      </c>
    </row>
    <row r="31" spans="1:15" s="81" customFormat="1" ht="173.25" customHeight="1">
      <c r="A31" s="1225" t="s">
        <v>82</v>
      </c>
      <c r="B31" s="1226" t="s">
        <v>512</v>
      </c>
      <c r="C31" s="1226" t="s">
        <v>194</v>
      </c>
      <c r="D31" s="1618" t="s">
        <v>83</v>
      </c>
      <c r="E31" s="1618" t="s">
        <v>465</v>
      </c>
      <c r="F31" s="1618" t="s">
        <v>768</v>
      </c>
      <c r="G31" s="1258">
        <f>3002306+46255</f>
        <v>3048561</v>
      </c>
      <c r="H31" s="1227">
        <v>3031632.4</v>
      </c>
      <c r="I31" s="1227">
        <v>26942</v>
      </c>
      <c r="J31" s="1230">
        <v>26942</v>
      </c>
      <c r="K31" s="1227">
        <v>26941.98</v>
      </c>
      <c r="L31" s="1230">
        <v>26942</v>
      </c>
      <c r="M31" s="1227">
        <f t="shared" si="2"/>
        <v>3075503</v>
      </c>
      <c r="N31" s="1227">
        <f t="shared" si="3"/>
        <v>3058574.38</v>
      </c>
      <c r="O31" s="1231">
        <f t="shared" si="4"/>
        <v>0.9944956581086085</v>
      </c>
    </row>
    <row r="32" spans="1:15" s="81" customFormat="1" ht="115.5" customHeight="1">
      <c r="A32" s="1237" t="s">
        <v>434</v>
      </c>
      <c r="B32" s="1226">
        <v>9800</v>
      </c>
      <c r="C32" s="1238" t="s">
        <v>213</v>
      </c>
      <c r="D32" s="1623" t="s">
        <v>513</v>
      </c>
      <c r="E32" s="1618" t="s">
        <v>514</v>
      </c>
      <c r="F32" s="1622" t="s">
        <v>769</v>
      </c>
      <c r="G32" s="1227">
        <v>1800000</v>
      </c>
      <c r="H32" s="1227">
        <v>998670</v>
      </c>
      <c r="I32" s="1227">
        <v>0</v>
      </c>
      <c r="J32" s="1230">
        <v>0</v>
      </c>
      <c r="K32" s="1227">
        <v>0</v>
      </c>
      <c r="L32" s="1230">
        <v>0</v>
      </c>
      <c r="M32" s="1227">
        <f t="shared" si="2"/>
        <v>1800000</v>
      </c>
      <c r="N32" s="1227">
        <f t="shared" si="3"/>
        <v>998670</v>
      </c>
      <c r="O32" s="1241">
        <f t="shared" si="4"/>
        <v>0.5548166666666666</v>
      </c>
    </row>
    <row r="33" spans="1:15" s="81" customFormat="1" ht="113.25" customHeight="1">
      <c r="A33" s="1237" t="s">
        <v>434</v>
      </c>
      <c r="B33" s="1226">
        <v>9800</v>
      </c>
      <c r="C33" s="1238" t="s">
        <v>213</v>
      </c>
      <c r="D33" s="1623" t="s">
        <v>513</v>
      </c>
      <c r="E33" s="1623" t="s">
        <v>672</v>
      </c>
      <c r="F33" s="1618" t="s">
        <v>770</v>
      </c>
      <c r="G33" s="1227">
        <v>225900</v>
      </c>
      <c r="H33" s="1227">
        <v>220055.22</v>
      </c>
      <c r="I33" s="1227">
        <v>89600</v>
      </c>
      <c r="J33" s="1230">
        <v>89600</v>
      </c>
      <c r="K33" s="1227">
        <v>89600</v>
      </c>
      <c r="L33" s="1230">
        <f>K33</f>
        <v>89600</v>
      </c>
      <c r="M33" s="1227">
        <f t="shared" si="2"/>
        <v>315500</v>
      </c>
      <c r="N33" s="1227">
        <f t="shared" si="3"/>
        <v>309655.22</v>
      </c>
      <c r="O33" s="1241">
        <f t="shared" si="4"/>
        <v>0.9814745483359746</v>
      </c>
    </row>
    <row r="34" spans="1:15" s="81" customFormat="1" ht="112.5" customHeight="1">
      <c r="A34" s="1237" t="s">
        <v>434</v>
      </c>
      <c r="B34" s="1226">
        <v>9800</v>
      </c>
      <c r="C34" s="1238" t="s">
        <v>213</v>
      </c>
      <c r="D34" s="1623" t="s">
        <v>513</v>
      </c>
      <c r="E34" s="1618" t="s">
        <v>515</v>
      </c>
      <c r="F34" s="1622" t="s">
        <v>771</v>
      </c>
      <c r="G34" s="1227">
        <v>0</v>
      </c>
      <c r="H34" s="1227">
        <v>0</v>
      </c>
      <c r="I34" s="1227">
        <v>900000</v>
      </c>
      <c r="J34" s="1230">
        <v>900000</v>
      </c>
      <c r="K34" s="1227">
        <v>900000</v>
      </c>
      <c r="L34" s="1230">
        <v>900000</v>
      </c>
      <c r="M34" s="1227">
        <f t="shared" si="2"/>
        <v>900000</v>
      </c>
      <c r="N34" s="1227">
        <f t="shared" si="3"/>
        <v>900000</v>
      </c>
      <c r="O34" s="1241">
        <f t="shared" si="4"/>
        <v>1</v>
      </c>
    </row>
    <row r="35" spans="1:15" s="81" customFormat="1" ht="172.5" customHeight="1">
      <c r="A35" s="1237" t="s">
        <v>434</v>
      </c>
      <c r="B35" s="1226">
        <v>9800</v>
      </c>
      <c r="C35" s="1238" t="s">
        <v>213</v>
      </c>
      <c r="D35" s="1623" t="s">
        <v>513</v>
      </c>
      <c r="E35" s="1618" t="s">
        <v>505</v>
      </c>
      <c r="F35" s="1622" t="s">
        <v>772</v>
      </c>
      <c r="G35" s="1227">
        <v>8500000</v>
      </c>
      <c r="H35" s="1227">
        <v>7500000</v>
      </c>
      <c r="I35" s="1227">
        <v>7465000</v>
      </c>
      <c r="J35" s="1230">
        <v>7465000</v>
      </c>
      <c r="K35" s="1227">
        <v>7465000</v>
      </c>
      <c r="L35" s="1230">
        <f>K35</f>
        <v>7465000</v>
      </c>
      <c r="M35" s="1227">
        <f>G35+I35</f>
        <v>15965000</v>
      </c>
      <c r="N35" s="1227">
        <f>H35+K35</f>
        <v>14965000</v>
      </c>
      <c r="O35" s="1241">
        <f t="shared" si="4"/>
        <v>0.9373629815220795</v>
      </c>
    </row>
    <row r="36" spans="1:15" s="81" customFormat="1" ht="174.75" customHeight="1" thickBot="1">
      <c r="A36" s="1260" t="s">
        <v>657</v>
      </c>
      <c r="B36" s="1261">
        <v>9770</v>
      </c>
      <c r="C36" s="1261" t="s">
        <v>213</v>
      </c>
      <c r="D36" s="1627" t="s">
        <v>324</v>
      </c>
      <c r="E36" s="1620" t="s">
        <v>505</v>
      </c>
      <c r="F36" s="1625" t="s">
        <v>772</v>
      </c>
      <c r="G36" s="1244">
        <v>26500000</v>
      </c>
      <c r="H36" s="1244">
        <v>26500000</v>
      </c>
      <c r="I36" s="1244">
        <v>0</v>
      </c>
      <c r="J36" s="1245">
        <v>0</v>
      </c>
      <c r="K36" s="1244">
        <v>0</v>
      </c>
      <c r="L36" s="1245">
        <f>K36</f>
        <v>0</v>
      </c>
      <c r="M36" s="1244">
        <f>G36+I36</f>
        <v>26500000</v>
      </c>
      <c r="N36" s="1244">
        <f>H36+K36</f>
        <v>26500000</v>
      </c>
      <c r="O36" s="1262">
        <f t="shared" si="4"/>
        <v>1</v>
      </c>
    </row>
    <row r="37" spans="1:15" s="81" customFormat="1" ht="58.5" customHeight="1" thickBot="1">
      <c r="A37" s="1246" t="s">
        <v>84</v>
      </c>
      <c r="B37" s="1247"/>
      <c r="C37" s="1642"/>
      <c r="D37" s="1628" t="s">
        <v>349</v>
      </c>
      <c r="E37" s="1628"/>
      <c r="F37" s="1628"/>
      <c r="G37" s="11">
        <f aca="true" t="shared" si="5" ref="G37:L37">G38</f>
        <v>14007214</v>
      </c>
      <c r="H37" s="11">
        <f t="shared" si="5"/>
        <v>13138492.3</v>
      </c>
      <c r="I37" s="11">
        <f t="shared" si="5"/>
        <v>405770</v>
      </c>
      <c r="J37" s="1283">
        <f>J38</f>
        <v>391595</v>
      </c>
      <c r="K37" s="11">
        <f t="shared" si="5"/>
        <v>397100</v>
      </c>
      <c r="L37" s="1283">
        <f t="shared" si="5"/>
        <v>382925</v>
      </c>
      <c r="M37" s="11">
        <f>G37+I37</f>
        <v>14412984</v>
      </c>
      <c r="N37" s="11">
        <f>H37+K37</f>
        <v>13535592.3</v>
      </c>
      <c r="O37" s="1249">
        <f t="shared" si="4"/>
        <v>0.9391249098729313</v>
      </c>
    </row>
    <row r="38" spans="1:15" s="1060" customFormat="1" ht="56.25" customHeight="1" thickBot="1">
      <c r="A38" s="1250" t="s">
        <v>85</v>
      </c>
      <c r="B38" s="1251"/>
      <c r="C38" s="1251"/>
      <c r="D38" s="1630" t="s">
        <v>349</v>
      </c>
      <c r="E38" s="1629"/>
      <c r="F38" s="1629"/>
      <c r="G38" s="1220">
        <f aca="true" t="shared" si="6" ref="G38:L38">G39+G40+G41+G42+G43+G44+G45+G46+G47</f>
        <v>14007214</v>
      </c>
      <c r="H38" s="1220">
        <f t="shared" si="6"/>
        <v>13138492.3</v>
      </c>
      <c r="I38" s="1220">
        <f t="shared" si="6"/>
        <v>405770</v>
      </c>
      <c r="J38" s="1220">
        <f t="shared" si="6"/>
        <v>391595</v>
      </c>
      <c r="K38" s="1220">
        <f t="shared" si="6"/>
        <v>397100</v>
      </c>
      <c r="L38" s="1220">
        <f t="shared" si="6"/>
        <v>382925</v>
      </c>
      <c r="M38" s="1220">
        <f>G38+I38</f>
        <v>14412984</v>
      </c>
      <c r="N38" s="1220">
        <f>H38+K38</f>
        <v>13535592.3</v>
      </c>
      <c r="O38" s="1221">
        <f t="shared" si="4"/>
        <v>0.9391249098729313</v>
      </c>
    </row>
    <row r="39" spans="1:15" s="896" customFormat="1" ht="98.25" customHeight="1">
      <c r="A39" s="1234" t="s">
        <v>89</v>
      </c>
      <c r="B39" s="1235" t="s">
        <v>207</v>
      </c>
      <c r="C39" s="1235" t="s">
        <v>198</v>
      </c>
      <c r="D39" s="1619" t="s">
        <v>90</v>
      </c>
      <c r="E39" s="1619" t="s">
        <v>466</v>
      </c>
      <c r="F39" s="1641" t="s">
        <v>750</v>
      </c>
      <c r="G39" s="1222">
        <v>504252</v>
      </c>
      <c r="H39" s="1222">
        <v>433404.41</v>
      </c>
      <c r="I39" s="1222">
        <v>0</v>
      </c>
      <c r="J39" s="1223">
        <v>0</v>
      </c>
      <c r="K39" s="1222" t="s">
        <v>546</v>
      </c>
      <c r="L39" s="1223">
        <v>0</v>
      </c>
      <c r="M39" s="1222">
        <f aca="true" t="shared" si="7" ref="M39:M47">G39+I39</f>
        <v>504252</v>
      </c>
      <c r="N39" s="1222">
        <f>H39+K39</f>
        <v>433404.41</v>
      </c>
      <c r="O39" s="1236">
        <f t="shared" si="4"/>
        <v>0.8594996351030834</v>
      </c>
    </row>
    <row r="40" spans="1:15" s="81" customFormat="1" ht="99" customHeight="1">
      <c r="A40" s="1225" t="s">
        <v>15</v>
      </c>
      <c r="B40" s="1226" t="s">
        <v>16</v>
      </c>
      <c r="C40" s="1226" t="s">
        <v>199</v>
      </c>
      <c r="D40" s="1618" t="s">
        <v>485</v>
      </c>
      <c r="E40" s="1618" t="s">
        <v>466</v>
      </c>
      <c r="F40" s="1622" t="s">
        <v>750</v>
      </c>
      <c r="G40" s="1227">
        <v>13082877</v>
      </c>
      <c r="H40" s="1257">
        <v>12642803.5</v>
      </c>
      <c r="I40" s="1258">
        <v>343745</v>
      </c>
      <c r="J40" s="1230">
        <v>343745</v>
      </c>
      <c r="K40" s="1227">
        <v>335075</v>
      </c>
      <c r="L40" s="1259">
        <v>335075</v>
      </c>
      <c r="M40" s="1227">
        <f t="shared" si="7"/>
        <v>13426622</v>
      </c>
      <c r="N40" s="1227">
        <f aca="true" t="shared" si="8" ref="N40:N47">H40+K40</f>
        <v>12977878.5</v>
      </c>
      <c r="O40" s="1231">
        <f t="shared" si="4"/>
        <v>0.9665780789836789</v>
      </c>
    </row>
    <row r="41" spans="1:15" s="81" customFormat="1" ht="96" customHeight="1">
      <c r="A41" s="1225" t="s">
        <v>21</v>
      </c>
      <c r="B41" s="1226" t="s">
        <v>209</v>
      </c>
      <c r="C41" s="1226" t="s">
        <v>200</v>
      </c>
      <c r="D41" s="1618" t="s">
        <v>547</v>
      </c>
      <c r="E41" s="1618" t="s">
        <v>466</v>
      </c>
      <c r="F41" s="1622" t="s">
        <v>750</v>
      </c>
      <c r="G41" s="1227">
        <v>30047</v>
      </c>
      <c r="H41" s="1227">
        <v>30046.32</v>
      </c>
      <c r="I41" s="1227">
        <v>0</v>
      </c>
      <c r="J41" s="1230">
        <v>0</v>
      </c>
      <c r="K41" s="1227">
        <v>0</v>
      </c>
      <c r="L41" s="1230">
        <v>0</v>
      </c>
      <c r="M41" s="1227">
        <f t="shared" si="7"/>
        <v>30047</v>
      </c>
      <c r="N41" s="1227">
        <f t="shared" si="8"/>
        <v>30046.32</v>
      </c>
      <c r="O41" s="1241">
        <f t="shared" si="4"/>
        <v>0.9999773687888974</v>
      </c>
    </row>
    <row r="42" spans="1:15" s="81" customFormat="1" ht="98.25" customHeight="1">
      <c r="A42" s="1225" t="s">
        <v>24</v>
      </c>
      <c r="B42" s="1226" t="s">
        <v>25</v>
      </c>
      <c r="C42" s="1226" t="s">
        <v>201</v>
      </c>
      <c r="D42" s="1618" t="s">
        <v>120</v>
      </c>
      <c r="E42" s="1618" t="s">
        <v>466</v>
      </c>
      <c r="F42" s="1622" t="s">
        <v>750</v>
      </c>
      <c r="G42" s="1227">
        <v>18100</v>
      </c>
      <c r="H42" s="1227">
        <v>18100</v>
      </c>
      <c r="I42" s="1227">
        <v>0</v>
      </c>
      <c r="J42" s="1230">
        <v>0</v>
      </c>
      <c r="K42" s="1227">
        <v>0</v>
      </c>
      <c r="L42" s="1230">
        <v>0</v>
      </c>
      <c r="M42" s="1227">
        <f t="shared" si="7"/>
        <v>18100</v>
      </c>
      <c r="N42" s="1227">
        <f t="shared" si="8"/>
        <v>18100</v>
      </c>
      <c r="O42" s="1231">
        <f t="shared" si="4"/>
        <v>1</v>
      </c>
    </row>
    <row r="43" spans="1:15" s="81" customFormat="1" ht="96" customHeight="1">
      <c r="A43" s="1225" t="s">
        <v>27</v>
      </c>
      <c r="B43" s="1226" t="s">
        <v>28</v>
      </c>
      <c r="C43" s="1226" t="s">
        <v>201</v>
      </c>
      <c r="D43" s="1618" t="s">
        <v>548</v>
      </c>
      <c r="E43" s="1618" t="s">
        <v>466</v>
      </c>
      <c r="F43" s="1622" t="s">
        <v>750</v>
      </c>
      <c r="G43" s="1227">
        <v>4551</v>
      </c>
      <c r="H43" s="1227">
        <v>4133.07</v>
      </c>
      <c r="I43" s="1227">
        <v>0</v>
      </c>
      <c r="J43" s="1230">
        <v>0</v>
      </c>
      <c r="K43" s="1227">
        <v>0</v>
      </c>
      <c r="L43" s="1230">
        <v>0</v>
      </c>
      <c r="M43" s="1227">
        <f t="shared" si="7"/>
        <v>4551</v>
      </c>
      <c r="N43" s="1227">
        <f t="shared" si="8"/>
        <v>4133.07</v>
      </c>
      <c r="O43" s="1241">
        <f t="shared" si="4"/>
        <v>0.9081674357284113</v>
      </c>
    </row>
    <row r="44" spans="1:15" s="81" customFormat="1" ht="99" customHeight="1">
      <c r="A44" s="1225" t="s">
        <v>33</v>
      </c>
      <c r="B44" s="1226" t="s">
        <v>34</v>
      </c>
      <c r="C44" s="1226" t="s">
        <v>201</v>
      </c>
      <c r="D44" s="1618" t="s">
        <v>35</v>
      </c>
      <c r="E44" s="1618" t="s">
        <v>467</v>
      </c>
      <c r="F44" s="1622" t="s">
        <v>750</v>
      </c>
      <c r="G44" s="1227">
        <v>10005</v>
      </c>
      <c r="H44" s="1227">
        <v>10005</v>
      </c>
      <c r="I44" s="1227">
        <v>0</v>
      </c>
      <c r="J44" s="1230">
        <v>0</v>
      </c>
      <c r="K44" s="1227">
        <v>0</v>
      </c>
      <c r="L44" s="1230">
        <v>0</v>
      </c>
      <c r="M44" s="1227">
        <f t="shared" si="7"/>
        <v>10005</v>
      </c>
      <c r="N44" s="1227">
        <f t="shared" si="8"/>
        <v>10005</v>
      </c>
      <c r="O44" s="1241">
        <f t="shared" si="4"/>
        <v>1</v>
      </c>
    </row>
    <row r="45" spans="1:15" s="81" customFormat="1" ht="113.25" customHeight="1">
      <c r="A45" s="1225" t="s">
        <v>121</v>
      </c>
      <c r="B45" s="1226" t="s">
        <v>122</v>
      </c>
      <c r="C45" s="1226" t="s">
        <v>202</v>
      </c>
      <c r="D45" s="1618" t="s">
        <v>123</v>
      </c>
      <c r="E45" s="1618" t="s">
        <v>468</v>
      </c>
      <c r="F45" s="1618" t="s">
        <v>773</v>
      </c>
      <c r="G45" s="1227">
        <v>357382</v>
      </c>
      <c r="H45" s="1227">
        <v>0</v>
      </c>
      <c r="I45" s="1227">
        <v>0</v>
      </c>
      <c r="J45" s="1230">
        <v>0</v>
      </c>
      <c r="K45" s="1227">
        <v>0</v>
      </c>
      <c r="L45" s="1230">
        <v>0</v>
      </c>
      <c r="M45" s="1227">
        <f t="shared" si="7"/>
        <v>357382</v>
      </c>
      <c r="N45" s="1227">
        <f t="shared" si="8"/>
        <v>0</v>
      </c>
      <c r="O45" s="1241">
        <f t="shared" si="4"/>
        <v>0</v>
      </c>
    </row>
    <row r="46" spans="1:15" s="81" customFormat="1" ht="115.5" customHeight="1">
      <c r="A46" s="1237" t="s">
        <v>495</v>
      </c>
      <c r="B46" s="1238" t="s">
        <v>419</v>
      </c>
      <c r="C46" s="1238" t="s">
        <v>196</v>
      </c>
      <c r="D46" s="1626" t="s">
        <v>457</v>
      </c>
      <c r="E46" s="1618" t="s">
        <v>549</v>
      </c>
      <c r="F46" s="1622" t="s">
        <v>774</v>
      </c>
      <c r="G46" s="1227">
        <v>0</v>
      </c>
      <c r="H46" s="1227">
        <v>0</v>
      </c>
      <c r="I46" s="1227">
        <v>47850</v>
      </c>
      <c r="J46" s="1230">
        <v>47850</v>
      </c>
      <c r="K46" s="1227">
        <v>47850</v>
      </c>
      <c r="L46" s="1230">
        <f>K46</f>
        <v>47850</v>
      </c>
      <c r="M46" s="1227">
        <f t="shared" si="7"/>
        <v>47850</v>
      </c>
      <c r="N46" s="1227">
        <f t="shared" si="8"/>
        <v>47850</v>
      </c>
      <c r="O46" s="1241">
        <f t="shared" si="4"/>
        <v>1</v>
      </c>
    </row>
    <row r="47" spans="1:15" s="81" customFormat="1" ht="113.25" customHeight="1" thickBot="1">
      <c r="A47" s="1260" t="s">
        <v>726</v>
      </c>
      <c r="B47" s="1261" t="s">
        <v>474</v>
      </c>
      <c r="C47" s="1243" t="s">
        <v>197</v>
      </c>
      <c r="D47" s="1620" t="s">
        <v>143</v>
      </c>
      <c r="E47" s="1620" t="s">
        <v>775</v>
      </c>
      <c r="F47" s="1643" t="s">
        <v>776</v>
      </c>
      <c r="G47" s="1244">
        <v>0</v>
      </c>
      <c r="H47" s="1244">
        <v>0</v>
      </c>
      <c r="I47" s="1244">
        <v>14175</v>
      </c>
      <c r="J47" s="1245">
        <v>0</v>
      </c>
      <c r="K47" s="1244">
        <v>14175</v>
      </c>
      <c r="L47" s="1245">
        <v>0</v>
      </c>
      <c r="M47" s="1244">
        <f t="shared" si="7"/>
        <v>14175</v>
      </c>
      <c r="N47" s="1244">
        <f t="shared" si="8"/>
        <v>14175</v>
      </c>
      <c r="O47" s="1262">
        <f t="shared" si="4"/>
        <v>1</v>
      </c>
    </row>
    <row r="48" spans="1:15" s="81" customFormat="1" ht="75.75" customHeight="1" thickBot="1">
      <c r="A48" s="1246" t="s">
        <v>94</v>
      </c>
      <c r="B48" s="1263"/>
      <c r="C48" s="1263"/>
      <c r="D48" s="1628" t="s">
        <v>40</v>
      </c>
      <c r="E48" s="1628"/>
      <c r="F48" s="1628"/>
      <c r="G48" s="11">
        <f>G49</f>
        <v>12208350</v>
      </c>
      <c r="H48" s="11">
        <f>H49</f>
        <v>12123926.2</v>
      </c>
      <c r="I48" s="11">
        <f aca="true" t="shared" si="9" ref="I48:N48">I49</f>
        <v>0</v>
      </c>
      <c r="J48" s="1283">
        <f t="shared" si="9"/>
        <v>0</v>
      </c>
      <c r="K48" s="11">
        <f t="shared" si="9"/>
        <v>0</v>
      </c>
      <c r="L48" s="1283">
        <f t="shared" si="9"/>
        <v>0</v>
      </c>
      <c r="M48" s="11">
        <f>M49</f>
        <v>12208350</v>
      </c>
      <c r="N48" s="11">
        <f t="shared" si="9"/>
        <v>12123926.2</v>
      </c>
      <c r="O48" s="1249">
        <f t="shared" si="4"/>
        <v>0.9930847493723557</v>
      </c>
    </row>
    <row r="49" spans="1:15" s="132" customFormat="1" ht="72" thickBot="1">
      <c r="A49" s="1250" t="s">
        <v>95</v>
      </c>
      <c r="B49" s="1264"/>
      <c r="C49" s="1264"/>
      <c r="D49" s="1630" t="s">
        <v>346</v>
      </c>
      <c r="E49" s="1630"/>
      <c r="F49" s="1630"/>
      <c r="G49" s="1265">
        <f aca="true" t="shared" si="10" ref="G49:L49">SUM(G50:G53)</f>
        <v>12208350</v>
      </c>
      <c r="H49" s="1265">
        <f t="shared" si="10"/>
        <v>12123926.2</v>
      </c>
      <c r="I49" s="1265">
        <f t="shared" si="10"/>
        <v>0</v>
      </c>
      <c r="J49" s="1265">
        <f t="shared" si="10"/>
        <v>0</v>
      </c>
      <c r="K49" s="1265">
        <f t="shared" si="10"/>
        <v>0</v>
      </c>
      <c r="L49" s="1265">
        <f t="shared" si="10"/>
        <v>0</v>
      </c>
      <c r="M49" s="1265">
        <f aca="true" t="shared" si="11" ref="M49:M56">G49+I49</f>
        <v>12208350</v>
      </c>
      <c r="N49" s="1265">
        <f>H49+K49</f>
        <v>12123926.2</v>
      </c>
      <c r="O49" s="1221">
        <f t="shared" si="4"/>
        <v>0.9930847493723557</v>
      </c>
    </row>
    <row r="50" spans="1:15" s="132" customFormat="1" ht="174.75" customHeight="1">
      <c r="A50" s="1234" t="s">
        <v>129</v>
      </c>
      <c r="B50" s="1235" t="s">
        <v>184</v>
      </c>
      <c r="C50" s="1235" t="s">
        <v>208</v>
      </c>
      <c r="D50" s="1619" t="s">
        <v>130</v>
      </c>
      <c r="E50" s="1619" t="s">
        <v>673</v>
      </c>
      <c r="F50" s="1619" t="s">
        <v>674</v>
      </c>
      <c r="G50" s="1222">
        <v>15000</v>
      </c>
      <c r="H50" s="1222">
        <v>13636</v>
      </c>
      <c r="I50" s="1222">
        <v>0</v>
      </c>
      <c r="J50" s="1223">
        <v>0</v>
      </c>
      <c r="K50" s="1222">
        <v>0</v>
      </c>
      <c r="L50" s="1223">
        <v>0</v>
      </c>
      <c r="M50" s="1222">
        <f t="shared" si="11"/>
        <v>15000</v>
      </c>
      <c r="N50" s="1222">
        <f>H50+K50</f>
        <v>13636</v>
      </c>
      <c r="O50" s="1236">
        <f t="shared" si="4"/>
        <v>0.9090666666666667</v>
      </c>
    </row>
    <row r="51" spans="1:15" s="132" customFormat="1" ht="171" customHeight="1">
      <c r="A51" s="1225" t="s">
        <v>131</v>
      </c>
      <c r="B51" s="1226" t="s">
        <v>132</v>
      </c>
      <c r="C51" s="1226" t="s">
        <v>209</v>
      </c>
      <c r="D51" s="1618" t="s">
        <v>544</v>
      </c>
      <c r="E51" s="1618" t="s">
        <v>469</v>
      </c>
      <c r="F51" s="1618" t="s">
        <v>779</v>
      </c>
      <c r="G51" s="1227">
        <v>18450</v>
      </c>
      <c r="H51" s="1227">
        <v>11690.2</v>
      </c>
      <c r="I51" s="1227">
        <v>0</v>
      </c>
      <c r="J51" s="1230">
        <v>0</v>
      </c>
      <c r="K51" s="1227">
        <v>0</v>
      </c>
      <c r="L51" s="1230">
        <v>0</v>
      </c>
      <c r="M51" s="1227">
        <f t="shared" si="11"/>
        <v>18450</v>
      </c>
      <c r="N51" s="1227">
        <f>H51+K51</f>
        <v>11690.2</v>
      </c>
      <c r="O51" s="1231">
        <f t="shared" si="4"/>
        <v>0.6336151761517615</v>
      </c>
    </row>
    <row r="52" spans="1:15" s="132" customFormat="1" ht="212.25" customHeight="1">
      <c r="A52" s="1225" t="s">
        <v>133</v>
      </c>
      <c r="B52" s="1226" t="s">
        <v>134</v>
      </c>
      <c r="C52" s="1226" t="s">
        <v>205</v>
      </c>
      <c r="D52" s="1618" t="s">
        <v>135</v>
      </c>
      <c r="E52" s="1618" t="s">
        <v>642</v>
      </c>
      <c r="F52" s="1618" t="s">
        <v>777</v>
      </c>
      <c r="G52" s="1227">
        <v>900000</v>
      </c>
      <c r="H52" s="1227">
        <v>880000</v>
      </c>
      <c r="I52" s="1227">
        <v>0</v>
      </c>
      <c r="J52" s="1230">
        <v>0</v>
      </c>
      <c r="K52" s="1227">
        <v>0</v>
      </c>
      <c r="L52" s="1230">
        <v>0</v>
      </c>
      <c r="M52" s="1227">
        <f t="shared" si="11"/>
        <v>900000</v>
      </c>
      <c r="N52" s="1227">
        <f>H52+K52</f>
        <v>880000</v>
      </c>
      <c r="O52" s="1231">
        <f t="shared" si="4"/>
        <v>0.9777777777777777</v>
      </c>
    </row>
    <row r="53" spans="1:15" s="81" customFormat="1" ht="95.25" customHeight="1" thickBot="1">
      <c r="A53" s="1242" t="s">
        <v>133</v>
      </c>
      <c r="B53" s="1243" t="s">
        <v>134</v>
      </c>
      <c r="C53" s="1243" t="s">
        <v>205</v>
      </c>
      <c r="D53" s="1620" t="s">
        <v>135</v>
      </c>
      <c r="E53" s="1620" t="s">
        <v>471</v>
      </c>
      <c r="F53" s="1625" t="s">
        <v>778</v>
      </c>
      <c r="G53" s="1244">
        <v>11274900</v>
      </c>
      <c r="H53" s="1244">
        <v>11218600</v>
      </c>
      <c r="I53" s="1244">
        <v>0</v>
      </c>
      <c r="J53" s="1245">
        <v>0</v>
      </c>
      <c r="K53" s="1244">
        <v>0</v>
      </c>
      <c r="L53" s="1245">
        <v>0</v>
      </c>
      <c r="M53" s="1244">
        <f t="shared" si="11"/>
        <v>11274900</v>
      </c>
      <c r="N53" s="1244">
        <f>H53+K53</f>
        <v>11218600</v>
      </c>
      <c r="O53" s="1661">
        <f t="shared" si="4"/>
        <v>0.9950066075974067</v>
      </c>
    </row>
    <row r="54" spans="1:19" s="74" customFormat="1" ht="78.75" customHeight="1" thickBot="1">
      <c r="A54" s="1246" t="s">
        <v>97</v>
      </c>
      <c r="B54" s="1266" t="s">
        <v>543</v>
      </c>
      <c r="C54" s="1266" t="s">
        <v>543</v>
      </c>
      <c r="D54" s="1631" t="s">
        <v>545</v>
      </c>
      <c r="E54" s="1631" t="s">
        <v>543</v>
      </c>
      <c r="F54" s="1631" t="s">
        <v>543</v>
      </c>
      <c r="G54" s="11">
        <f aca="true" t="shared" si="12" ref="G54:L55">G55</f>
        <v>36000</v>
      </c>
      <c r="H54" s="11">
        <f t="shared" si="12"/>
        <v>36000</v>
      </c>
      <c r="I54" s="11">
        <f t="shared" si="12"/>
        <v>0</v>
      </c>
      <c r="J54" s="1283">
        <f t="shared" si="12"/>
        <v>0</v>
      </c>
      <c r="K54" s="11">
        <f t="shared" si="12"/>
        <v>0</v>
      </c>
      <c r="L54" s="1283">
        <f t="shared" si="12"/>
        <v>0</v>
      </c>
      <c r="M54" s="11">
        <f t="shared" si="11"/>
        <v>36000</v>
      </c>
      <c r="N54" s="11">
        <f>N55</f>
        <v>36000</v>
      </c>
      <c r="O54" s="1267">
        <f t="shared" si="4"/>
        <v>1</v>
      </c>
      <c r="S54" s="1124"/>
    </row>
    <row r="55" spans="1:15" s="81" customFormat="1" ht="76.5" customHeight="1" thickBot="1">
      <c r="A55" s="1250" t="s">
        <v>98</v>
      </c>
      <c r="B55" s="1268" t="s">
        <v>543</v>
      </c>
      <c r="C55" s="1268" t="s">
        <v>543</v>
      </c>
      <c r="D55" s="1632" t="s">
        <v>545</v>
      </c>
      <c r="E55" s="1632" t="s">
        <v>543</v>
      </c>
      <c r="F55" s="1632" t="s">
        <v>543</v>
      </c>
      <c r="G55" s="1265">
        <f>G56</f>
        <v>36000</v>
      </c>
      <c r="H55" s="1265">
        <f>H56</f>
        <v>36000</v>
      </c>
      <c r="I55" s="1265">
        <f t="shared" si="12"/>
        <v>0</v>
      </c>
      <c r="J55" s="1265">
        <f t="shared" si="12"/>
        <v>0</v>
      </c>
      <c r="K55" s="1265">
        <f t="shared" si="12"/>
        <v>0</v>
      </c>
      <c r="L55" s="1265">
        <f t="shared" si="12"/>
        <v>0</v>
      </c>
      <c r="M55" s="1265">
        <f t="shared" si="11"/>
        <v>36000</v>
      </c>
      <c r="N55" s="1265">
        <f>H55+K55</f>
        <v>36000</v>
      </c>
      <c r="O55" s="1269">
        <f t="shared" si="4"/>
        <v>1</v>
      </c>
    </row>
    <row r="56" spans="1:15" s="1060" customFormat="1" ht="95.25" customHeight="1" thickBot="1">
      <c r="A56" s="1252" t="s">
        <v>136</v>
      </c>
      <c r="B56" s="1253" t="s">
        <v>224</v>
      </c>
      <c r="C56" s="1253" t="s">
        <v>202</v>
      </c>
      <c r="D56" s="1633" t="s">
        <v>215</v>
      </c>
      <c r="E56" s="1633" t="s">
        <v>472</v>
      </c>
      <c r="F56" s="1633" t="s">
        <v>780</v>
      </c>
      <c r="G56" s="1254">
        <v>36000</v>
      </c>
      <c r="H56" s="1254">
        <v>36000</v>
      </c>
      <c r="I56" s="1254">
        <v>0</v>
      </c>
      <c r="J56" s="1255">
        <v>0</v>
      </c>
      <c r="K56" s="1254">
        <v>0</v>
      </c>
      <c r="L56" s="1255">
        <v>0</v>
      </c>
      <c r="M56" s="1254">
        <f t="shared" si="11"/>
        <v>36000</v>
      </c>
      <c r="N56" s="1254">
        <f>H56+K56</f>
        <v>36000</v>
      </c>
      <c r="O56" s="1256">
        <f t="shared" si="4"/>
        <v>1</v>
      </c>
    </row>
    <row r="57" spans="1:15" s="1060" customFormat="1" ht="93.75" customHeight="1" thickBot="1">
      <c r="A57" s="1246" t="s">
        <v>10</v>
      </c>
      <c r="B57" s="1266" t="s">
        <v>543</v>
      </c>
      <c r="C57" s="1266" t="s">
        <v>543</v>
      </c>
      <c r="D57" s="1631" t="s">
        <v>550</v>
      </c>
      <c r="E57" s="1631" t="s">
        <v>543</v>
      </c>
      <c r="F57" s="1631" t="s">
        <v>543</v>
      </c>
      <c r="G57" s="1270">
        <f>G58</f>
        <v>33534698</v>
      </c>
      <c r="H57" s="1270">
        <f aca="true" t="shared" si="13" ref="H57:N57">H58</f>
        <v>26969696.860000003</v>
      </c>
      <c r="I57" s="1270">
        <f t="shared" si="13"/>
        <v>0</v>
      </c>
      <c r="J57" s="1617">
        <f t="shared" si="13"/>
        <v>0</v>
      </c>
      <c r="K57" s="1270">
        <f t="shared" si="13"/>
        <v>0</v>
      </c>
      <c r="L57" s="1617">
        <f t="shared" si="13"/>
        <v>0</v>
      </c>
      <c r="M57" s="1270">
        <f t="shared" si="13"/>
        <v>33534698</v>
      </c>
      <c r="N57" s="1270">
        <f t="shared" si="13"/>
        <v>26969696.860000003</v>
      </c>
      <c r="O57" s="1249">
        <f t="shared" si="4"/>
        <v>0.8042325850079224</v>
      </c>
    </row>
    <row r="58" spans="1:15" s="1060" customFormat="1" ht="90" thickBot="1">
      <c r="A58" s="1250" t="s">
        <v>11</v>
      </c>
      <c r="B58" s="1268" t="s">
        <v>543</v>
      </c>
      <c r="C58" s="1268" t="s">
        <v>543</v>
      </c>
      <c r="D58" s="1632" t="s">
        <v>550</v>
      </c>
      <c r="E58" s="1632" t="s">
        <v>543</v>
      </c>
      <c r="F58" s="1632" t="s">
        <v>543</v>
      </c>
      <c r="G58" s="1220">
        <f>G59+G60+G61+G62+G63+G64+G65+G66+G67+G68+G69+G70+G71</f>
        <v>33534698</v>
      </c>
      <c r="H58" s="1220">
        <f>H59+H60+H61+H62+H63+H64+H65+H66+H67+H68+H69+H70+H71</f>
        <v>26969696.860000003</v>
      </c>
      <c r="I58" s="1220">
        <v>0</v>
      </c>
      <c r="J58" s="1220">
        <v>0</v>
      </c>
      <c r="K58" s="1220">
        <v>0</v>
      </c>
      <c r="L58" s="1220">
        <v>0</v>
      </c>
      <c r="M58" s="1220">
        <f>M59+M60+M61+M62+M63+M64+M65+M66+M67+M68+M69+M70+M71</f>
        <v>33534698</v>
      </c>
      <c r="N58" s="1265">
        <f>N59+N60+N61+N62+N63+N64+N65+N66+N67+N68+N69+N70+N71</f>
        <v>26969696.860000003</v>
      </c>
      <c r="O58" s="1221">
        <f t="shared" si="4"/>
        <v>0.8042325850079224</v>
      </c>
    </row>
    <row r="59" spans="1:15" s="1060" customFormat="1" ht="98.25" customHeight="1">
      <c r="A59" s="1234" t="s">
        <v>43</v>
      </c>
      <c r="B59" s="1235" t="s">
        <v>44</v>
      </c>
      <c r="C59" s="1235" t="s">
        <v>200</v>
      </c>
      <c r="D59" s="1619" t="s">
        <v>551</v>
      </c>
      <c r="E59" s="1619" t="s">
        <v>473</v>
      </c>
      <c r="F59" s="1619" t="s">
        <v>781</v>
      </c>
      <c r="G59" s="1271">
        <v>34641</v>
      </c>
      <c r="H59" s="1271">
        <v>32968.87</v>
      </c>
      <c r="I59" s="1271">
        <v>0</v>
      </c>
      <c r="J59" s="1273">
        <v>0</v>
      </c>
      <c r="K59" s="1271">
        <v>0</v>
      </c>
      <c r="L59" s="1273">
        <v>0</v>
      </c>
      <c r="M59" s="1271">
        <f>G59+I59</f>
        <v>34641</v>
      </c>
      <c r="N59" s="1222">
        <f>H59+K59</f>
        <v>32968.87</v>
      </c>
      <c r="O59" s="1236">
        <f t="shared" si="4"/>
        <v>0.9517297422129847</v>
      </c>
    </row>
    <row r="60" spans="1:15" s="1060" customFormat="1" ht="96.75" customHeight="1">
      <c r="A60" s="1225" t="s">
        <v>353</v>
      </c>
      <c r="B60" s="1226" t="s">
        <v>124</v>
      </c>
      <c r="C60" s="1226" t="s">
        <v>202</v>
      </c>
      <c r="D60" s="1618" t="s">
        <v>234</v>
      </c>
      <c r="E60" s="1618" t="s">
        <v>470</v>
      </c>
      <c r="F60" s="1622" t="s">
        <v>782</v>
      </c>
      <c r="G60" s="1257">
        <v>168000</v>
      </c>
      <c r="H60" s="1257">
        <v>168000</v>
      </c>
      <c r="I60" s="1257">
        <v>0</v>
      </c>
      <c r="J60" s="1272">
        <v>0</v>
      </c>
      <c r="K60" s="1257">
        <v>0</v>
      </c>
      <c r="L60" s="1272">
        <v>0</v>
      </c>
      <c r="M60" s="1257">
        <f aca="true" t="shared" si="14" ref="M60:M71">G60+I60</f>
        <v>168000</v>
      </c>
      <c r="N60" s="1227">
        <f aca="true" t="shared" si="15" ref="N60:N71">H60+K60</f>
        <v>168000</v>
      </c>
      <c r="O60" s="1241">
        <f t="shared" si="4"/>
        <v>1</v>
      </c>
    </row>
    <row r="61" spans="1:15" s="1060" customFormat="1" ht="98.25" customHeight="1">
      <c r="A61" s="1225" t="s">
        <v>48</v>
      </c>
      <c r="B61" s="1226" t="s">
        <v>146</v>
      </c>
      <c r="C61" s="1226" t="s">
        <v>147</v>
      </c>
      <c r="D61" s="1618" t="s">
        <v>148</v>
      </c>
      <c r="E61" s="1618" t="s">
        <v>473</v>
      </c>
      <c r="F61" s="1618" t="s">
        <v>781</v>
      </c>
      <c r="G61" s="1257">
        <v>13997</v>
      </c>
      <c r="H61" s="1257">
        <v>13984.14</v>
      </c>
      <c r="I61" s="1257">
        <v>0</v>
      </c>
      <c r="J61" s="1272">
        <v>0</v>
      </c>
      <c r="K61" s="1257">
        <v>0</v>
      </c>
      <c r="L61" s="1272">
        <v>0</v>
      </c>
      <c r="M61" s="1257">
        <f t="shared" si="14"/>
        <v>13997</v>
      </c>
      <c r="N61" s="1227">
        <f t="shared" si="15"/>
        <v>13984.14</v>
      </c>
      <c r="O61" s="1241">
        <f t="shared" si="4"/>
        <v>0.9990812316925055</v>
      </c>
    </row>
    <row r="62" spans="1:15" s="1060" customFormat="1" ht="95.25" customHeight="1">
      <c r="A62" s="1225" t="s">
        <v>49</v>
      </c>
      <c r="B62" s="1226" t="s">
        <v>149</v>
      </c>
      <c r="C62" s="1226" t="s">
        <v>147</v>
      </c>
      <c r="D62" s="1618" t="s">
        <v>150</v>
      </c>
      <c r="E62" s="1618" t="s">
        <v>473</v>
      </c>
      <c r="F62" s="1618" t="s">
        <v>781</v>
      </c>
      <c r="G62" s="1257">
        <v>3226</v>
      </c>
      <c r="H62" s="1257">
        <v>3225.38</v>
      </c>
      <c r="I62" s="1257">
        <v>0</v>
      </c>
      <c r="J62" s="1272">
        <v>0</v>
      </c>
      <c r="K62" s="1257">
        <v>0</v>
      </c>
      <c r="L62" s="1272">
        <v>0</v>
      </c>
      <c r="M62" s="1257">
        <f t="shared" si="14"/>
        <v>3226</v>
      </c>
      <c r="N62" s="1227">
        <f t="shared" si="15"/>
        <v>3225.38</v>
      </c>
      <c r="O62" s="1241">
        <f t="shared" si="4"/>
        <v>0.9998078115313082</v>
      </c>
    </row>
    <row r="63" spans="1:15" s="1060" customFormat="1" ht="96" customHeight="1">
      <c r="A63" s="1225" t="s">
        <v>50</v>
      </c>
      <c r="B63" s="1226" t="s">
        <v>219</v>
      </c>
      <c r="C63" s="1226" t="s">
        <v>151</v>
      </c>
      <c r="D63" s="1618" t="s">
        <v>463</v>
      </c>
      <c r="E63" s="1618" t="s">
        <v>473</v>
      </c>
      <c r="F63" s="1618" t="s">
        <v>781</v>
      </c>
      <c r="G63" s="1257">
        <v>34408</v>
      </c>
      <c r="H63" s="1257">
        <v>32057.43</v>
      </c>
      <c r="I63" s="1257">
        <v>0</v>
      </c>
      <c r="J63" s="1272">
        <v>0</v>
      </c>
      <c r="K63" s="1257">
        <v>0</v>
      </c>
      <c r="L63" s="1272">
        <v>0</v>
      </c>
      <c r="M63" s="1257">
        <f t="shared" si="14"/>
        <v>34408</v>
      </c>
      <c r="N63" s="1227">
        <f t="shared" si="15"/>
        <v>32057.43</v>
      </c>
      <c r="O63" s="1241">
        <f t="shared" si="4"/>
        <v>0.9316853638688677</v>
      </c>
    </row>
    <row r="64" spans="1:15" s="1060" customFormat="1" ht="98.25" customHeight="1">
      <c r="A64" s="1225" t="s">
        <v>51</v>
      </c>
      <c r="B64" s="1226" t="s">
        <v>125</v>
      </c>
      <c r="C64" s="1226" t="s">
        <v>203</v>
      </c>
      <c r="D64" s="1618" t="s">
        <v>126</v>
      </c>
      <c r="E64" s="1618" t="s">
        <v>473</v>
      </c>
      <c r="F64" s="1618" t="s">
        <v>781</v>
      </c>
      <c r="G64" s="1257">
        <v>194000</v>
      </c>
      <c r="H64" s="1257">
        <v>194000</v>
      </c>
      <c r="I64" s="1257">
        <v>0</v>
      </c>
      <c r="J64" s="1272">
        <v>0</v>
      </c>
      <c r="K64" s="1257">
        <v>0</v>
      </c>
      <c r="L64" s="1272">
        <v>0</v>
      </c>
      <c r="M64" s="1257">
        <f t="shared" si="14"/>
        <v>194000</v>
      </c>
      <c r="N64" s="1227">
        <f t="shared" si="15"/>
        <v>194000</v>
      </c>
      <c r="O64" s="1241">
        <f t="shared" si="4"/>
        <v>1</v>
      </c>
    </row>
    <row r="65" spans="1:15" s="1060" customFormat="1" ht="99.75" customHeight="1">
      <c r="A65" s="1225" t="s">
        <v>52</v>
      </c>
      <c r="B65" s="1226" t="s">
        <v>220</v>
      </c>
      <c r="C65" s="1226" t="s">
        <v>204</v>
      </c>
      <c r="D65" s="1618" t="s">
        <v>552</v>
      </c>
      <c r="E65" s="1618" t="s">
        <v>354</v>
      </c>
      <c r="F65" s="1618" t="s">
        <v>783</v>
      </c>
      <c r="G65" s="1257">
        <v>21000</v>
      </c>
      <c r="H65" s="1257">
        <v>21000</v>
      </c>
      <c r="I65" s="1257">
        <v>0</v>
      </c>
      <c r="J65" s="1272">
        <v>0</v>
      </c>
      <c r="K65" s="1257">
        <v>0</v>
      </c>
      <c r="L65" s="1272">
        <v>0</v>
      </c>
      <c r="M65" s="1257">
        <f t="shared" si="14"/>
        <v>21000</v>
      </c>
      <c r="N65" s="1227">
        <f t="shared" si="15"/>
        <v>21000</v>
      </c>
      <c r="O65" s="1231">
        <f t="shared" si="4"/>
        <v>1</v>
      </c>
    </row>
    <row r="66" spans="1:15" s="1060" customFormat="1" ht="97.5" customHeight="1">
      <c r="A66" s="1225" t="s">
        <v>53</v>
      </c>
      <c r="B66" s="1226" t="s">
        <v>325</v>
      </c>
      <c r="C66" s="1226" t="s">
        <v>204</v>
      </c>
      <c r="D66" s="1618" t="s">
        <v>326</v>
      </c>
      <c r="E66" s="1618" t="s">
        <v>354</v>
      </c>
      <c r="F66" s="1618" t="s">
        <v>783</v>
      </c>
      <c r="G66" s="1257">
        <v>840516</v>
      </c>
      <c r="H66" s="1257">
        <v>648838.75</v>
      </c>
      <c r="I66" s="1257">
        <v>0</v>
      </c>
      <c r="J66" s="1272">
        <v>0</v>
      </c>
      <c r="K66" s="1257">
        <v>0</v>
      </c>
      <c r="L66" s="1272">
        <v>0</v>
      </c>
      <c r="M66" s="1257">
        <f t="shared" si="14"/>
        <v>840516</v>
      </c>
      <c r="N66" s="1227">
        <f t="shared" si="15"/>
        <v>648838.75</v>
      </c>
      <c r="O66" s="1231">
        <f t="shared" si="4"/>
        <v>0.7719528837047719</v>
      </c>
    </row>
    <row r="67" spans="1:15" s="1060" customFormat="1" ht="97.5" customHeight="1">
      <c r="A67" s="1225">
        <v>1015041</v>
      </c>
      <c r="B67" s="1226">
        <v>5041</v>
      </c>
      <c r="C67" s="1226" t="s">
        <v>204</v>
      </c>
      <c r="D67" s="1618" t="s">
        <v>490</v>
      </c>
      <c r="E67" s="1618" t="s">
        <v>354</v>
      </c>
      <c r="F67" s="1618" t="s">
        <v>783</v>
      </c>
      <c r="G67" s="1257">
        <v>30174808</v>
      </c>
      <c r="H67" s="1257">
        <v>24169898.1</v>
      </c>
      <c r="I67" s="1257">
        <v>0</v>
      </c>
      <c r="J67" s="1272">
        <v>0</v>
      </c>
      <c r="K67" s="1257">
        <v>0</v>
      </c>
      <c r="L67" s="1272">
        <v>0</v>
      </c>
      <c r="M67" s="1257">
        <f t="shared" si="14"/>
        <v>30174808</v>
      </c>
      <c r="N67" s="1227">
        <f t="shared" si="15"/>
        <v>24169898.1</v>
      </c>
      <c r="O67" s="1231">
        <f t="shared" si="4"/>
        <v>0.8009959201728807</v>
      </c>
    </row>
    <row r="68" spans="1:15" s="1060" customFormat="1" ht="113.25" customHeight="1">
      <c r="A68" s="1225" t="s">
        <v>54</v>
      </c>
      <c r="B68" s="1226" t="s">
        <v>237</v>
      </c>
      <c r="C68" s="1226" t="s">
        <v>204</v>
      </c>
      <c r="D68" s="1618" t="s">
        <v>553</v>
      </c>
      <c r="E68" s="1618" t="s">
        <v>354</v>
      </c>
      <c r="F68" s="1618" t="s">
        <v>783</v>
      </c>
      <c r="G68" s="1257">
        <v>1102680</v>
      </c>
      <c r="H68" s="1257">
        <v>779174.19</v>
      </c>
      <c r="I68" s="1257">
        <v>0</v>
      </c>
      <c r="J68" s="1272">
        <v>0</v>
      </c>
      <c r="K68" s="1257">
        <v>0</v>
      </c>
      <c r="L68" s="1272">
        <v>0</v>
      </c>
      <c r="M68" s="1257">
        <f t="shared" si="14"/>
        <v>1102680</v>
      </c>
      <c r="N68" s="1227">
        <f t="shared" si="15"/>
        <v>779174.19</v>
      </c>
      <c r="O68" s="1231">
        <f t="shared" si="4"/>
        <v>0.7066185928827946</v>
      </c>
    </row>
    <row r="69" spans="1:15" s="1060" customFormat="1" ht="96" customHeight="1">
      <c r="A69" s="1225" t="s">
        <v>55</v>
      </c>
      <c r="B69" s="1226" t="s">
        <v>235</v>
      </c>
      <c r="C69" s="1226" t="s">
        <v>204</v>
      </c>
      <c r="D69" s="1618" t="s">
        <v>236</v>
      </c>
      <c r="E69" s="1618" t="s">
        <v>354</v>
      </c>
      <c r="F69" s="1618" t="s">
        <v>783</v>
      </c>
      <c r="G69" s="1257">
        <v>496800</v>
      </c>
      <c r="H69" s="1257">
        <v>496800</v>
      </c>
      <c r="I69" s="1257">
        <v>0</v>
      </c>
      <c r="J69" s="1272">
        <v>0</v>
      </c>
      <c r="K69" s="1257">
        <v>0</v>
      </c>
      <c r="L69" s="1272">
        <v>0</v>
      </c>
      <c r="M69" s="1257">
        <f t="shared" si="14"/>
        <v>496800</v>
      </c>
      <c r="N69" s="1227">
        <f t="shared" si="15"/>
        <v>496800</v>
      </c>
      <c r="O69" s="1241">
        <f t="shared" si="4"/>
        <v>1</v>
      </c>
    </row>
    <row r="70" spans="1:15" s="1060" customFormat="1" ht="117.75" customHeight="1">
      <c r="A70" s="1225">
        <v>1018110</v>
      </c>
      <c r="B70" s="1238">
        <v>8110</v>
      </c>
      <c r="C70" s="1238" t="s">
        <v>196</v>
      </c>
      <c r="D70" s="1624" t="s">
        <v>491</v>
      </c>
      <c r="E70" s="1618" t="s">
        <v>507</v>
      </c>
      <c r="F70" s="1622" t="s">
        <v>764</v>
      </c>
      <c r="G70" s="1257">
        <v>100622</v>
      </c>
      <c r="H70" s="1257">
        <v>59750</v>
      </c>
      <c r="I70" s="1257">
        <v>0</v>
      </c>
      <c r="J70" s="1272">
        <v>0</v>
      </c>
      <c r="K70" s="1257">
        <v>0</v>
      </c>
      <c r="L70" s="1272">
        <v>0</v>
      </c>
      <c r="M70" s="1257">
        <f t="shared" si="14"/>
        <v>100622</v>
      </c>
      <c r="N70" s="1227">
        <f t="shared" si="15"/>
        <v>59750</v>
      </c>
      <c r="O70" s="1241">
        <f t="shared" si="4"/>
        <v>0.5938065234243008</v>
      </c>
    </row>
    <row r="71" spans="1:15" s="1060" customFormat="1" ht="96" customHeight="1" thickBot="1">
      <c r="A71" s="1242">
        <v>1019770</v>
      </c>
      <c r="B71" s="1261">
        <v>9770</v>
      </c>
      <c r="C71" s="1261" t="s">
        <v>213</v>
      </c>
      <c r="D71" s="1627" t="s">
        <v>324</v>
      </c>
      <c r="E71" s="1620" t="s">
        <v>354</v>
      </c>
      <c r="F71" s="1620" t="s">
        <v>783</v>
      </c>
      <c r="G71" s="1274">
        <v>350000</v>
      </c>
      <c r="H71" s="1274">
        <v>350000</v>
      </c>
      <c r="I71" s="1274">
        <v>0</v>
      </c>
      <c r="J71" s="1275">
        <v>0</v>
      </c>
      <c r="K71" s="1274">
        <v>0</v>
      </c>
      <c r="L71" s="1275">
        <v>0</v>
      </c>
      <c r="M71" s="1274">
        <f t="shared" si="14"/>
        <v>350000</v>
      </c>
      <c r="N71" s="1244">
        <f t="shared" si="15"/>
        <v>350000</v>
      </c>
      <c r="O71" s="1262">
        <f t="shared" si="4"/>
        <v>1</v>
      </c>
    </row>
    <row r="72" spans="1:15" s="81" customFormat="1" ht="95.25" customHeight="1" thickBot="1">
      <c r="A72" s="1246" t="s">
        <v>100</v>
      </c>
      <c r="B72" s="1266" t="s">
        <v>543</v>
      </c>
      <c r="C72" s="1266" t="s">
        <v>543</v>
      </c>
      <c r="D72" s="1631" t="s">
        <v>554</v>
      </c>
      <c r="E72" s="1631" t="s">
        <v>543</v>
      </c>
      <c r="F72" s="1631" t="s">
        <v>543</v>
      </c>
      <c r="G72" s="11">
        <f>G73</f>
        <v>54280358</v>
      </c>
      <c r="H72" s="11">
        <f aca="true" t="shared" si="16" ref="H72:N72">H73</f>
        <v>50995798.879999995</v>
      </c>
      <c r="I72" s="11">
        <f t="shared" si="16"/>
        <v>2000594</v>
      </c>
      <c r="J72" s="1283">
        <f t="shared" si="16"/>
        <v>1525794</v>
      </c>
      <c r="K72" s="11">
        <f t="shared" si="16"/>
        <v>1738000.45</v>
      </c>
      <c r="L72" s="1283">
        <f t="shared" si="16"/>
        <v>1523575.95</v>
      </c>
      <c r="M72" s="11">
        <f t="shared" si="16"/>
        <v>56280952</v>
      </c>
      <c r="N72" s="11">
        <f t="shared" si="16"/>
        <v>52733799.33</v>
      </c>
      <c r="O72" s="1249">
        <f t="shared" si="4"/>
        <v>0.93697418853185</v>
      </c>
    </row>
    <row r="73" spans="1:15" s="1060" customFormat="1" ht="90" thickBot="1">
      <c r="A73" s="1276">
        <v>1210000</v>
      </c>
      <c r="B73" s="1268" t="s">
        <v>543</v>
      </c>
      <c r="C73" s="1268" t="s">
        <v>543</v>
      </c>
      <c r="D73" s="1632" t="s">
        <v>554</v>
      </c>
      <c r="E73" s="1632" t="s">
        <v>543</v>
      </c>
      <c r="F73" s="1632" t="s">
        <v>543</v>
      </c>
      <c r="G73" s="1220">
        <f aca="true" t="shared" si="17" ref="G73:L73">G74+G75+G76+G77+G78+G79+G80+G81+G82+G83</f>
        <v>54280358</v>
      </c>
      <c r="H73" s="1220">
        <f t="shared" si="17"/>
        <v>50995798.879999995</v>
      </c>
      <c r="I73" s="1220">
        <f t="shared" si="17"/>
        <v>2000594</v>
      </c>
      <c r="J73" s="1220">
        <f t="shared" si="17"/>
        <v>1525794</v>
      </c>
      <c r="K73" s="1220">
        <f t="shared" si="17"/>
        <v>1738000.45</v>
      </c>
      <c r="L73" s="1220">
        <f t="shared" si="17"/>
        <v>1523575.95</v>
      </c>
      <c r="M73" s="1220">
        <f>G73+I73</f>
        <v>56280952</v>
      </c>
      <c r="N73" s="1220">
        <f>H73+K73</f>
        <v>52733799.33</v>
      </c>
      <c r="O73" s="1221">
        <f t="shared" si="4"/>
        <v>0.93697418853185</v>
      </c>
    </row>
    <row r="74" spans="1:15" s="81" customFormat="1" ht="115.5" customHeight="1">
      <c r="A74" s="1234" t="s">
        <v>279</v>
      </c>
      <c r="B74" s="1235" t="s">
        <v>280</v>
      </c>
      <c r="C74" s="1235" t="s">
        <v>281</v>
      </c>
      <c r="D74" s="1619" t="s">
        <v>282</v>
      </c>
      <c r="E74" s="1619" t="s">
        <v>443</v>
      </c>
      <c r="F74" s="1619" t="s">
        <v>749</v>
      </c>
      <c r="G74" s="1222">
        <v>7980</v>
      </c>
      <c r="H74" s="1222">
        <v>7694.22</v>
      </c>
      <c r="I74" s="1222">
        <v>0</v>
      </c>
      <c r="J74" s="1223">
        <v>0</v>
      </c>
      <c r="K74" s="1222">
        <v>0</v>
      </c>
      <c r="L74" s="1223">
        <v>0</v>
      </c>
      <c r="M74" s="1222">
        <f>G74+I74</f>
        <v>7980</v>
      </c>
      <c r="N74" s="1222">
        <f>H74+K74</f>
        <v>7694.22</v>
      </c>
      <c r="O74" s="1236">
        <f>N74/M74</f>
        <v>0.964187969924812</v>
      </c>
    </row>
    <row r="75" spans="1:15" s="81" customFormat="1" ht="113.25" customHeight="1">
      <c r="A75" s="1225">
        <v>1216012</v>
      </c>
      <c r="B75" s="1226">
        <v>6012</v>
      </c>
      <c r="C75" s="1238" t="s">
        <v>210</v>
      </c>
      <c r="D75" s="1624" t="s">
        <v>387</v>
      </c>
      <c r="E75" s="1618" t="s">
        <v>443</v>
      </c>
      <c r="F75" s="1618" t="s">
        <v>749</v>
      </c>
      <c r="G75" s="1227">
        <v>7623160</v>
      </c>
      <c r="H75" s="1227">
        <v>7623160</v>
      </c>
      <c r="I75" s="1227">
        <v>429418</v>
      </c>
      <c r="J75" s="1230">
        <v>429418</v>
      </c>
      <c r="K75" s="1227">
        <v>427200</v>
      </c>
      <c r="L75" s="1230">
        <v>427200</v>
      </c>
      <c r="M75" s="1227">
        <f>G75+I75</f>
        <v>8052578</v>
      </c>
      <c r="N75" s="1227">
        <f>H75+K75</f>
        <v>8050360</v>
      </c>
      <c r="O75" s="1241">
        <f>N75/M75</f>
        <v>0.9997245602588388</v>
      </c>
    </row>
    <row r="76" spans="1:15" s="81" customFormat="1" ht="114.75" customHeight="1">
      <c r="A76" s="1225" t="s">
        <v>327</v>
      </c>
      <c r="B76" s="1226" t="s">
        <v>103</v>
      </c>
      <c r="C76" s="1226" t="s">
        <v>210</v>
      </c>
      <c r="D76" s="1618" t="s">
        <v>104</v>
      </c>
      <c r="E76" s="1618" t="s">
        <v>443</v>
      </c>
      <c r="F76" s="1618" t="s">
        <v>784</v>
      </c>
      <c r="G76" s="1227">
        <v>304536</v>
      </c>
      <c r="H76" s="1257">
        <v>240757.29</v>
      </c>
      <c r="I76" s="1227">
        <v>0</v>
      </c>
      <c r="J76" s="1230">
        <v>0</v>
      </c>
      <c r="K76" s="1227">
        <v>0</v>
      </c>
      <c r="L76" s="1230">
        <v>0</v>
      </c>
      <c r="M76" s="1227">
        <f aca="true" t="shared" si="18" ref="M76:M83">G76+I76</f>
        <v>304536</v>
      </c>
      <c r="N76" s="1227">
        <f aca="true" t="shared" si="19" ref="N76:N84">H76+K76</f>
        <v>240757.29</v>
      </c>
      <c r="O76" s="1231">
        <f aca="true" t="shared" si="20" ref="O76:O85">N76/M76</f>
        <v>0.7905708684687525</v>
      </c>
    </row>
    <row r="77" spans="1:15" s="132" customFormat="1" ht="114" customHeight="1">
      <c r="A77" s="1225" t="s">
        <v>105</v>
      </c>
      <c r="B77" s="1226" t="s">
        <v>106</v>
      </c>
      <c r="C77" s="1226" t="s">
        <v>210</v>
      </c>
      <c r="D77" s="1618" t="s">
        <v>107</v>
      </c>
      <c r="E77" s="1618" t="s">
        <v>443</v>
      </c>
      <c r="F77" s="1618" t="s">
        <v>749</v>
      </c>
      <c r="G77" s="1227">
        <v>37699073</v>
      </c>
      <c r="H77" s="1227">
        <v>34730942.07</v>
      </c>
      <c r="I77" s="1227">
        <v>0</v>
      </c>
      <c r="J77" s="1230">
        <v>0</v>
      </c>
      <c r="K77" s="1227">
        <v>0</v>
      </c>
      <c r="L77" s="1230">
        <f>K77</f>
        <v>0</v>
      </c>
      <c r="M77" s="1227">
        <f t="shared" si="18"/>
        <v>37699073</v>
      </c>
      <c r="N77" s="1227">
        <f t="shared" si="19"/>
        <v>34730942.07</v>
      </c>
      <c r="O77" s="1231">
        <f t="shared" si="20"/>
        <v>0.9212678006697936</v>
      </c>
    </row>
    <row r="78" spans="1:15" s="132" customFormat="1" ht="128.25" customHeight="1">
      <c r="A78" s="1225" t="s">
        <v>105</v>
      </c>
      <c r="B78" s="1226" t="s">
        <v>106</v>
      </c>
      <c r="C78" s="1226" t="s">
        <v>210</v>
      </c>
      <c r="D78" s="1618" t="s">
        <v>107</v>
      </c>
      <c r="E78" s="1618" t="s">
        <v>785</v>
      </c>
      <c r="F78" s="1622" t="s">
        <v>786</v>
      </c>
      <c r="G78" s="1227">
        <v>732600</v>
      </c>
      <c r="H78" s="1227">
        <v>732600</v>
      </c>
      <c r="I78" s="1227">
        <v>0</v>
      </c>
      <c r="J78" s="1230">
        <v>0</v>
      </c>
      <c r="K78" s="1227">
        <v>0</v>
      </c>
      <c r="L78" s="1230">
        <v>0</v>
      </c>
      <c r="M78" s="1227">
        <f t="shared" si="18"/>
        <v>732600</v>
      </c>
      <c r="N78" s="1227">
        <f t="shared" si="19"/>
        <v>732600</v>
      </c>
      <c r="O78" s="1231">
        <f t="shared" si="20"/>
        <v>1</v>
      </c>
    </row>
    <row r="79" spans="1:15" s="132" customFormat="1" ht="112.5" customHeight="1">
      <c r="A79" s="1225" t="s">
        <v>105</v>
      </c>
      <c r="B79" s="1226" t="s">
        <v>106</v>
      </c>
      <c r="C79" s="1226" t="s">
        <v>210</v>
      </c>
      <c r="D79" s="1618" t="s">
        <v>107</v>
      </c>
      <c r="E79" s="1618" t="s">
        <v>787</v>
      </c>
      <c r="F79" s="1618" t="s">
        <v>788</v>
      </c>
      <c r="G79" s="1227">
        <v>279487</v>
      </c>
      <c r="H79" s="1227">
        <v>129554.72</v>
      </c>
      <c r="I79" s="1227">
        <v>0</v>
      </c>
      <c r="J79" s="1230">
        <v>0</v>
      </c>
      <c r="K79" s="1227">
        <v>0</v>
      </c>
      <c r="L79" s="1230">
        <f>K79</f>
        <v>0</v>
      </c>
      <c r="M79" s="1227">
        <f t="shared" si="18"/>
        <v>279487</v>
      </c>
      <c r="N79" s="1227">
        <f t="shared" si="19"/>
        <v>129554.72</v>
      </c>
      <c r="O79" s="1231">
        <f t="shared" si="20"/>
        <v>0.4635447086984368</v>
      </c>
    </row>
    <row r="80" spans="1:15" s="132" customFormat="1" ht="116.25" customHeight="1">
      <c r="A80" s="1225" t="s">
        <v>300</v>
      </c>
      <c r="B80" s="1226" t="s">
        <v>283</v>
      </c>
      <c r="C80" s="1226" t="s">
        <v>211</v>
      </c>
      <c r="D80" s="1618" t="s">
        <v>407</v>
      </c>
      <c r="E80" s="1618" t="s">
        <v>443</v>
      </c>
      <c r="F80" s="1618" t="s">
        <v>749</v>
      </c>
      <c r="G80" s="1227">
        <v>3633522</v>
      </c>
      <c r="H80" s="1227">
        <v>3531090.58</v>
      </c>
      <c r="I80" s="1227">
        <v>0</v>
      </c>
      <c r="J80" s="1230">
        <v>0</v>
      </c>
      <c r="K80" s="1227">
        <v>0</v>
      </c>
      <c r="L80" s="1230">
        <v>0</v>
      </c>
      <c r="M80" s="1227">
        <f>G80+I80</f>
        <v>3633522</v>
      </c>
      <c r="N80" s="1227">
        <f t="shared" si="19"/>
        <v>3531090.58</v>
      </c>
      <c r="O80" s="1231">
        <f t="shared" si="20"/>
        <v>0.971809329900851</v>
      </c>
    </row>
    <row r="81" spans="1:15" s="81" customFormat="1" ht="172.5" customHeight="1">
      <c r="A81" s="1237" t="s">
        <v>496</v>
      </c>
      <c r="B81" s="1238" t="s">
        <v>497</v>
      </c>
      <c r="C81" s="1238" t="s">
        <v>328</v>
      </c>
      <c r="D81" s="1618" t="s">
        <v>498</v>
      </c>
      <c r="E81" s="1618" t="s">
        <v>555</v>
      </c>
      <c r="F81" s="1622" t="s">
        <v>789</v>
      </c>
      <c r="G81" s="1227">
        <v>0</v>
      </c>
      <c r="H81" s="1227">
        <v>0</v>
      </c>
      <c r="I81" s="1227">
        <v>1096376</v>
      </c>
      <c r="J81" s="1230">
        <v>1096376</v>
      </c>
      <c r="K81" s="1227">
        <v>1096375.95</v>
      </c>
      <c r="L81" s="1230">
        <f>K81</f>
        <v>1096375.95</v>
      </c>
      <c r="M81" s="1227">
        <f t="shared" si="18"/>
        <v>1096376</v>
      </c>
      <c r="N81" s="1227">
        <f t="shared" si="19"/>
        <v>1096375.95</v>
      </c>
      <c r="O81" s="1241">
        <f t="shared" si="20"/>
        <v>0.9999999543952074</v>
      </c>
    </row>
    <row r="82" spans="1:15" s="81" customFormat="1" ht="117.75" customHeight="1">
      <c r="A82" s="1225" t="s">
        <v>137</v>
      </c>
      <c r="B82" s="1226" t="s">
        <v>474</v>
      </c>
      <c r="C82" s="1226" t="s">
        <v>197</v>
      </c>
      <c r="D82" s="1618" t="s">
        <v>143</v>
      </c>
      <c r="E82" s="1618" t="s">
        <v>775</v>
      </c>
      <c r="F82" s="1623" t="s">
        <v>790</v>
      </c>
      <c r="G82" s="1227">
        <v>0</v>
      </c>
      <c r="H82" s="1227">
        <v>0</v>
      </c>
      <c r="I82" s="1227">
        <v>474800</v>
      </c>
      <c r="J82" s="1230">
        <v>0</v>
      </c>
      <c r="K82" s="1227">
        <v>214424.5</v>
      </c>
      <c r="L82" s="1230">
        <v>0</v>
      </c>
      <c r="M82" s="1227">
        <f t="shared" si="18"/>
        <v>474800</v>
      </c>
      <c r="N82" s="1227">
        <f t="shared" si="19"/>
        <v>214424.5</v>
      </c>
      <c r="O82" s="1241">
        <f t="shared" si="20"/>
        <v>0.45161015164279694</v>
      </c>
    </row>
    <row r="83" spans="1:15" s="81" customFormat="1" ht="113.25" customHeight="1" thickBot="1">
      <c r="A83" s="1662">
        <v>1218861</v>
      </c>
      <c r="B83" s="1644">
        <v>8861</v>
      </c>
      <c r="C83" s="1645" t="s">
        <v>195</v>
      </c>
      <c r="D83" s="1646" t="s">
        <v>679</v>
      </c>
      <c r="E83" s="1620" t="s">
        <v>443</v>
      </c>
      <c r="F83" s="1620" t="s">
        <v>784</v>
      </c>
      <c r="G83" s="1244">
        <v>4000000</v>
      </c>
      <c r="H83" s="1244">
        <v>4000000</v>
      </c>
      <c r="I83" s="1244">
        <v>0</v>
      </c>
      <c r="J83" s="1245">
        <v>0</v>
      </c>
      <c r="K83" s="1244">
        <v>0</v>
      </c>
      <c r="L83" s="1245">
        <v>0</v>
      </c>
      <c r="M83" s="1244">
        <f t="shared" si="18"/>
        <v>4000000</v>
      </c>
      <c r="N83" s="1244">
        <f t="shared" si="19"/>
        <v>4000000</v>
      </c>
      <c r="O83" s="1262">
        <f t="shared" si="20"/>
        <v>1</v>
      </c>
    </row>
    <row r="84" spans="1:15" s="81" customFormat="1" ht="78" customHeight="1" thickBot="1">
      <c r="A84" s="1246" t="s">
        <v>221</v>
      </c>
      <c r="B84" s="1266" t="s">
        <v>543</v>
      </c>
      <c r="C84" s="1266" t="s">
        <v>543</v>
      </c>
      <c r="D84" s="1631" t="s">
        <v>556</v>
      </c>
      <c r="E84" s="1631" t="s">
        <v>543</v>
      </c>
      <c r="F84" s="1631" t="s">
        <v>543</v>
      </c>
      <c r="G84" s="11">
        <v>0</v>
      </c>
      <c r="H84" s="11">
        <v>0</v>
      </c>
      <c r="I84" s="11">
        <f>I85</f>
        <v>94852409</v>
      </c>
      <c r="J84" s="1283">
        <f>J85</f>
        <v>94852409</v>
      </c>
      <c r="K84" s="11">
        <f>K85</f>
        <v>57086094.58</v>
      </c>
      <c r="L84" s="1283">
        <f>L85</f>
        <v>57086094.58</v>
      </c>
      <c r="M84" s="11">
        <f>G84+I84</f>
        <v>94852409</v>
      </c>
      <c r="N84" s="11">
        <f t="shared" si="19"/>
        <v>57086094.58</v>
      </c>
      <c r="O84" s="1249">
        <f t="shared" si="20"/>
        <v>0.6018412730034088</v>
      </c>
    </row>
    <row r="85" spans="1:15" s="81" customFormat="1" ht="75" customHeight="1" thickBot="1">
      <c r="A85" s="1276">
        <v>1510000</v>
      </c>
      <c r="B85" s="1268" t="s">
        <v>543</v>
      </c>
      <c r="C85" s="1268" t="s">
        <v>543</v>
      </c>
      <c r="D85" s="1632" t="s">
        <v>556</v>
      </c>
      <c r="E85" s="1632" t="s">
        <v>543</v>
      </c>
      <c r="F85" s="1632" t="s">
        <v>543</v>
      </c>
      <c r="G85" s="1220">
        <v>0</v>
      </c>
      <c r="H85" s="1265">
        <v>0</v>
      </c>
      <c r="I85" s="1220">
        <f>SUM(I86:I100)</f>
        <v>94852409</v>
      </c>
      <c r="J85" s="1220">
        <f>SUM(J86:J100)</f>
        <v>94852409</v>
      </c>
      <c r="K85" s="1220">
        <f>SUM(K86:K100)</f>
        <v>57086094.58</v>
      </c>
      <c r="L85" s="1220">
        <f>SUM(L86:L100)</f>
        <v>57086094.58</v>
      </c>
      <c r="M85" s="1220">
        <f>G85+I85</f>
        <v>94852409</v>
      </c>
      <c r="N85" s="1265">
        <f>H85+K85</f>
        <v>57086094.58</v>
      </c>
      <c r="O85" s="1221">
        <f t="shared" si="20"/>
        <v>0.6018412730034088</v>
      </c>
    </row>
    <row r="86" spans="1:15" s="81" customFormat="1" ht="114.75" customHeight="1">
      <c r="A86" s="1234">
        <v>1511010</v>
      </c>
      <c r="B86" s="1235" t="s">
        <v>207</v>
      </c>
      <c r="C86" s="1235" t="s">
        <v>198</v>
      </c>
      <c r="D86" s="1619" t="s">
        <v>90</v>
      </c>
      <c r="E86" s="1619" t="s">
        <v>449</v>
      </c>
      <c r="F86" s="1641" t="s">
        <v>791</v>
      </c>
      <c r="G86" s="1647">
        <v>0</v>
      </c>
      <c r="H86" s="1222">
        <v>0</v>
      </c>
      <c r="I86" s="1271">
        <v>7072400</v>
      </c>
      <c r="J86" s="1273">
        <v>7072400</v>
      </c>
      <c r="K86" s="1271">
        <v>7008839.95</v>
      </c>
      <c r="L86" s="1273">
        <v>7008839.95</v>
      </c>
      <c r="M86" s="1271">
        <f aca="true" t="shared" si="21" ref="M86:M100">G86+I86</f>
        <v>7072400</v>
      </c>
      <c r="N86" s="1222">
        <f aca="true" t="shared" si="22" ref="N86:N100">H86+K86</f>
        <v>7008839.95</v>
      </c>
      <c r="O86" s="1236">
        <f t="shared" si="4"/>
        <v>0.9910129446863866</v>
      </c>
    </row>
    <row r="87" spans="1:15" s="81" customFormat="1" ht="115.5" customHeight="1">
      <c r="A87" s="1232" t="s">
        <v>459</v>
      </c>
      <c r="B87" s="1233" t="s">
        <v>16</v>
      </c>
      <c r="C87" s="1233" t="s">
        <v>199</v>
      </c>
      <c r="D87" s="1623" t="s">
        <v>485</v>
      </c>
      <c r="E87" s="1618" t="s">
        <v>449</v>
      </c>
      <c r="F87" s="1641" t="s">
        <v>791</v>
      </c>
      <c r="G87" s="1258">
        <v>0</v>
      </c>
      <c r="H87" s="1257">
        <v>0</v>
      </c>
      <c r="I87" s="1257">
        <v>15986428</v>
      </c>
      <c r="J87" s="1272">
        <f aca="true" t="shared" si="23" ref="J87:J100">I87</f>
        <v>15986428</v>
      </c>
      <c r="K87" s="1257">
        <v>15597248.38</v>
      </c>
      <c r="L87" s="1272">
        <v>15597248.38</v>
      </c>
      <c r="M87" s="1257">
        <f t="shared" si="21"/>
        <v>15986428</v>
      </c>
      <c r="N87" s="1227">
        <f t="shared" si="22"/>
        <v>15597248.38</v>
      </c>
      <c r="O87" s="1231">
        <f t="shared" si="4"/>
        <v>0.9756556236327465</v>
      </c>
    </row>
    <row r="88" spans="1:15" s="81" customFormat="1" ht="114.75" customHeight="1">
      <c r="A88" s="1237" t="s">
        <v>460</v>
      </c>
      <c r="B88" s="1238" t="s">
        <v>218</v>
      </c>
      <c r="C88" s="1238" t="s">
        <v>193</v>
      </c>
      <c r="D88" s="1624" t="s">
        <v>462</v>
      </c>
      <c r="E88" s="1618" t="s">
        <v>449</v>
      </c>
      <c r="F88" s="1641" t="s">
        <v>791</v>
      </c>
      <c r="G88" s="1258">
        <v>0</v>
      </c>
      <c r="H88" s="1257">
        <v>0</v>
      </c>
      <c r="I88" s="1257">
        <v>1894090</v>
      </c>
      <c r="J88" s="1272">
        <f>I88</f>
        <v>1894090</v>
      </c>
      <c r="K88" s="1257">
        <v>1183089.7</v>
      </c>
      <c r="L88" s="1272">
        <v>1183089.7</v>
      </c>
      <c r="M88" s="1257">
        <f t="shared" si="21"/>
        <v>1894090</v>
      </c>
      <c r="N88" s="1227">
        <f t="shared" si="22"/>
        <v>1183089.7</v>
      </c>
      <c r="O88" s="1241">
        <f t="shared" si="4"/>
        <v>0.6246216916830774</v>
      </c>
    </row>
    <row r="89" spans="1:15" s="81" customFormat="1" ht="116.25" customHeight="1">
      <c r="A89" s="1237" t="s">
        <v>461</v>
      </c>
      <c r="B89" s="1238" t="s">
        <v>219</v>
      </c>
      <c r="C89" s="1238" t="s">
        <v>151</v>
      </c>
      <c r="D89" s="1624" t="s">
        <v>477</v>
      </c>
      <c r="E89" s="1618" t="s">
        <v>785</v>
      </c>
      <c r="F89" s="1622" t="s">
        <v>786</v>
      </c>
      <c r="G89" s="1258">
        <v>0</v>
      </c>
      <c r="H89" s="1257">
        <v>0</v>
      </c>
      <c r="I89" s="1257">
        <v>3710000</v>
      </c>
      <c r="J89" s="1272">
        <f>I89</f>
        <v>3710000</v>
      </c>
      <c r="K89" s="1257">
        <v>2726948.29</v>
      </c>
      <c r="L89" s="1272">
        <v>2726948.29</v>
      </c>
      <c r="M89" s="1257">
        <f t="shared" si="21"/>
        <v>3710000</v>
      </c>
      <c r="N89" s="1227">
        <f t="shared" si="22"/>
        <v>2726948.29</v>
      </c>
      <c r="O89" s="1241">
        <f t="shared" si="4"/>
        <v>0.7350264932614555</v>
      </c>
    </row>
    <row r="90" spans="1:15" s="81" customFormat="1" ht="114.75" customHeight="1">
      <c r="A90" s="1237" t="s">
        <v>461</v>
      </c>
      <c r="B90" s="1238" t="s">
        <v>219</v>
      </c>
      <c r="C90" s="1238" t="s">
        <v>151</v>
      </c>
      <c r="D90" s="1624" t="s">
        <v>477</v>
      </c>
      <c r="E90" s="1618" t="s">
        <v>449</v>
      </c>
      <c r="F90" s="1641" t="s">
        <v>791</v>
      </c>
      <c r="G90" s="1258">
        <v>0</v>
      </c>
      <c r="H90" s="1257">
        <v>0</v>
      </c>
      <c r="I90" s="1257">
        <v>522185</v>
      </c>
      <c r="J90" s="1272">
        <f t="shared" si="23"/>
        <v>522185</v>
      </c>
      <c r="K90" s="1257">
        <v>49995</v>
      </c>
      <c r="L90" s="1272">
        <v>49995</v>
      </c>
      <c r="M90" s="1257">
        <f t="shared" si="21"/>
        <v>522185</v>
      </c>
      <c r="N90" s="1227">
        <f t="shared" si="22"/>
        <v>49995</v>
      </c>
      <c r="O90" s="1241">
        <f t="shared" si="4"/>
        <v>0.09574193054185777</v>
      </c>
    </row>
    <row r="91" spans="1:15" s="81" customFormat="1" ht="116.25" customHeight="1">
      <c r="A91" s="1237" t="s">
        <v>388</v>
      </c>
      <c r="B91" s="1238" t="s">
        <v>389</v>
      </c>
      <c r="C91" s="1238" t="s">
        <v>210</v>
      </c>
      <c r="D91" s="1624" t="s">
        <v>387</v>
      </c>
      <c r="E91" s="1618" t="s">
        <v>443</v>
      </c>
      <c r="F91" s="1618" t="s">
        <v>749</v>
      </c>
      <c r="G91" s="1258">
        <v>0</v>
      </c>
      <c r="H91" s="1257">
        <v>0</v>
      </c>
      <c r="I91" s="1257">
        <v>10088682</v>
      </c>
      <c r="J91" s="1272">
        <f t="shared" si="23"/>
        <v>10088682</v>
      </c>
      <c r="K91" s="1257">
        <v>598675.34</v>
      </c>
      <c r="L91" s="1272">
        <v>598675.34</v>
      </c>
      <c r="M91" s="1257">
        <f>G91+I91</f>
        <v>10088682</v>
      </c>
      <c r="N91" s="1227">
        <f>H91+K91</f>
        <v>598675.34</v>
      </c>
      <c r="O91" s="1241">
        <f>N91/M91</f>
        <v>0.059341283628525504</v>
      </c>
    </row>
    <row r="92" spans="1:15" s="81" customFormat="1" ht="109.5" customHeight="1">
      <c r="A92" s="1237" t="s">
        <v>390</v>
      </c>
      <c r="B92" s="1238" t="s">
        <v>103</v>
      </c>
      <c r="C92" s="1238" t="s">
        <v>210</v>
      </c>
      <c r="D92" s="1624" t="s">
        <v>104</v>
      </c>
      <c r="E92" s="1618" t="s">
        <v>443</v>
      </c>
      <c r="F92" s="1618" t="s">
        <v>749</v>
      </c>
      <c r="G92" s="1258">
        <v>0</v>
      </c>
      <c r="H92" s="1257">
        <v>0</v>
      </c>
      <c r="I92" s="1257">
        <v>710392</v>
      </c>
      <c r="J92" s="1272">
        <f t="shared" si="23"/>
        <v>710392</v>
      </c>
      <c r="K92" s="1257">
        <v>619610.34</v>
      </c>
      <c r="L92" s="1272">
        <v>619610.34</v>
      </c>
      <c r="M92" s="1257">
        <f>G92+I92</f>
        <v>710392</v>
      </c>
      <c r="N92" s="1227">
        <f>H92+K92</f>
        <v>619610.34</v>
      </c>
      <c r="O92" s="1241">
        <f>N92/M92</f>
        <v>0.8722090620389868</v>
      </c>
    </row>
    <row r="93" spans="1:15" s="81" customFormat="1" ht="119.25" customHeight="1">
      <c r="A93" s="1237" t="s">
        <v>391</v>
      </c>
      <c r="B93" s="1238" t="s">
        <v>106</v>
      </c>
      <c r="C93" s="1238" t="s">
        <v>210</v>
      </c>
      <c r="D93" s="1624" t="s">
        <v>107</v>
      </c>
      <c r="E93" s="1618" t="s">
        <v>443</v>
      </c>
      <c r="F93" s="1618" t="s">
        <v>749</v>
      </c>
      <c r="G93" s="1277">
        <v>0</v>
      </c>
      <c r="H93" s="1257">
        <v>0</v>
      </c>
      <c r="I93" s="1257">
        <v>18087747</v>
      </c>
      <c r="J93" s="1272">
        <f t="shared" si="23"/>
        <v>18087747</v>
      </c>
      <c r="K93" s="1257">
        <v>16213833.16</v>
      </c>
      <c r="L93" s="1230">
        <f aca="true" t="shared" si="24" ref="L93:L98">K93</f>
        <v>16213833.16</v>
      </c>
      <c r="M93" s="1257">
        <f t="shared" si="21"/>
        <v>18087747</v>
      </c>
      <c r="N93" s="1227">
        <f t="shared" si="22"/>
        <v>16213833.16</v>
      </c>
      <c r="O93" s="1241">
        <f aca="true" t="shared" si="25" ref="O93:O112">N93/M93</f>
        <v>0.896398714555218</v>
      </c>
    </row>
    <row r="94" spans="1:15" s="81" customFormat="1" ht="116.25" customHeight="1">
      <c r="A94" s="1237" t="s">
        <v>396</v>
      </c>
      <c r="B94" s="1238" t="s">
        <v>397</v>
      </c>
      <c r="C94" s="1238" t="s">
        <v>212</v>
      </c>
      <c r="D94" s="1624" t="s">
        <v>412</v>
      </c>
      <c r="E94" s="1618" t="s">
        <v>557</v>
      </c>
      <c r="F94" s="1641" t="s">
        <v>791</v>
      </c>
      <c r="G94" s="1277">
        <v>0</v>
      </c>
      <c r="H94" s="1257">
        <v>0</v>
      </c>
      <c r="I94" s="1257">
        <v>307755</v>
      </c>
      <c r="J94" s="1272">
        <f t="shared" si="23"/>
        <v>307755</v>
      </c>
      <c r="K94" s="1257">
        <v>307754.42</v>
      </c>
      <c r="L94" s="1230">
        <f t="shared" si="24"/>
        <v>307754.42</v>
      </c>
      <c r="M94" s="1257">
        <f t="shared" si="21"/>
        <v>307755</v>
      </c>
      <c r="N94" s="1227">
        <f t="shared" si="22"/>
        <v>307754.42</v>
      </c>
      <c r="O94" s="1241">
        <f t="shared" si="25"/>
        <v>0.9999981153839904</v>
      </c>
    </row>
    <row r="95" spans="1:15" s="81" customFormat="1" ht="113.25" customHeight="1">
      <c r="A95" s="1237" t="s">
        <v>71</v>
      </c>
      <c r="B95" s="1238" t="s">
        <v>72</v>
      </c>
      <c r="C95" s="1238" t="s">
        <v>212</v>
      </c>
      <c r="D95" s="1624" t="s">
        <v>675</v>
      </c>
      <c r="E95" s="1618" t="s">
        <v>557</v>
      </c>
      <c r="F95" s="1641" t="s">
        <v>791</v>
      </c>
      <c r="G95" s="1277">
        <v>0</v>
      </c>
      <c r="H95" s="1257">
        <v>0</v>
      </c>
      <c r="I95" s="1257">
        <v>5844500</v>
      </c>
      <c r="J95" s="1272">
        <f t="shared" si="23"/>
        <v>5844500</v>
      </c>
      <c r="K95" s="1257">
        <v>3693192.21</v>
      </c>
      <c r="L95" s="1230">
        <f t="shared" si="24"/>
        <v>3693192.21</v>
      </c>
      <c r="M95" s="1257">
        <f t="shared" si="21"/>
        <v>5844500</v>
      </c>
      <c r="N95" s="1227">
        <f t="shared" si="22"/>
        <v>3693192.21</v>
      </c>
      <c r="O95" s="1241">
        <f t="shared" si="25"/>
        <v>0.6319090101805116</v>
      </c>
    </row>
    <row r="96" spans="1:15" s="1061" customFormat="1" ht="117.75" customHeight="1">
      <c r="A96" s="1237" t="s">
        <v>400</v>
      </c>
      <c r="B96" s="1238" t="s">
        <v>401</v>
      </c>
      <c r="C96" s="1238" t="s">
        <v>212</v>
      </c>
      <c r="D96" s="1624" t="s">
        <v>413</v>
      </c>
      <c r="E96" s="1618" t="s">
        <v>557</v>
      </c>
      <c r="F96" s="1641" t="s">
        <v>791</v>
      </c>
      <c r="G96" s="1227">
        <v>0</v>
      </c>
      <c r="H96" s="1227">
        <v>0</v>
      </c>
      <c r="I96" s="1257">
        <v>1562552</v>
      </c>
      <c r="J96" s="1229">
        <f t="shared" si="23"/>
        <v>1562552</v>
      </c>
      <c r="K96" s="1228">
        <v>52874.11</v>
      </c>
      <c r="L96" s="1230">
        <f t="shared" si="24"/>
        <v>52874.11</v>
      </c>
      <c r="M96" s="1257">
        <f t="shared" si="21"/>
        <v>1562552</v>
      </c>
      <c r="N96" s="1227">
        <f t="shared" si="22"/>
        <v>52874.11</v>
      </c>
      <c r="O96" s="1241">
        <f t="shared" si="25"/>
        <v>0.03383830426123419</v>
      </c>
    </row>
    <row r="97" spans="1:15" s="81" customFormat="1" ht="118.5" customHeight="1">
      <c r="A97" s="1225" t="s">
        <v>404</v>
      </c>
      <c r="B97" s="1226" t="s">
        <v>405</v>
      </c>
      <c r="C97" s="1226" t="s">
        <v>212</v>
      </c>
      <c r="D97" s="1618" t="s">
        <v>558</v>
      </c>
      <c r="E97" s="1618" t="s">
        <v>449</v>
      </c>
      <c r="F97" s="1641" t="s">
        <v>791</v>
      </c>
      <c r="G97" s="1227">
        <v>0</v>
      </c>
      <c r="H97" s="1227">
        <v>0</v>
      </c>
      <c r="I97" s="1257">
        <v>12732699</v>
      </c>
      <c r="J97" s="1272">
        <f t="shared" si="23"/>
        <v>12732699</v>
      </c>
      <c r="K97" s="1257">
        <v>3027705.68</v>
      </c>
      <c r="L97" s="1230">
        <f t="shared" si="24"/>
        <v>3027705.68</v>
      </c>
      <c r="M97" s="1257">
        <f t="shared" si="21"/>
        <v>12732699</v>
      </c>
      <c r="N97" s="1227">
        <f t="shared" si="22"/>
        <v>3027705.68</v>
      </c>
      <c r="O97" s="1231">
        <f t="shared" si="25"/>
        <v>0.23778977889919492</v>
      </c>
    </row>
    <row r="98" spans="1:256" s="1065" customFormat="1" ht="112.5" customHeight="1">
      <c r="A98" s="1237" t="s">
        <v>406</v>
      </c>
      <c r="B98" s="1238" t="s">
        <v>283</v>
      </c>
      <c r="C98" s="1238" t="s">
        <v>211</v>
      </c>
      <c r="D98" s="1624" t="s">
        <v>407</v>
      </c>
      <c r="E98" s="1618" t="s">
        <v>443</v>
      </c>
      <c r="F98" s="1618" t="s">
        <v>784</v>
      </c>
      <c r="G98" s="1227">
        <v>0</v>
      </c>
      <c r="H98" s="1227">
        <v>0</v>
      </c>
      <c r="I98" s="1257">
        <v>14302901</v>
      </c>
      <c r="J98" s="1272">
        <f t="shared" si="23"/>
        <v>14302901</v>
      </c>
      <c r="K98" s="1257">
        <v>4210787.63</v>
      </c>
      <c r="L98" s="1230">
        <f t="shared" si="24"/>
        <v>4210787.63</v>
      </c>
      <c r="M98" s="1257">
        <f t="shared" si="21"/>
        <v>14302901</v>
      </c>
      <c r="N98" s="1227">
        <f t="shared" si="22"/>
        <v>4210787.63</v>
      </c>
      <c r="O98" s="1241">
        <f t="shared" si="25"/>
        <v>0.29440094915010595</v>
      </c>
      <c r="P98" s="1063"/>
      <c r="Q98" s="1064"/>
      <c r="R98" s="1028"/>
      <c r="S98" s="1028"/>
      <c r="T98" s="1028"/>
      <c r="U98" s="1028"/>
      <c r="V98" s="1028"/>
      <c r="W98" s="1028"/>
      <c r="X98" s="1028"/>
      <c r="Y98" s="1028"/>
      <c r="Z98" s="1028"/>
      <c r="AA98" s="1028"/>
      <c r="AB98" s="1028"/>
      <c r="AC98" s="1028"/>
      <c r="AD98" s="1028"/>
      <c r="AE98" s="1028"/>
      <c r="AF98" s="1028"/>
      <c r="AG98" s="1028"/>
      <c r="AH98" s="1028"/>
      <c r="AI98" s="1028"/>
      <c r="AJ98" s="1028"/>
      <c r="AK98" s="1028"/>
      <c r="AL98" s="1028"/>
      <c r="AM98" s="1028"/>
      <c r="AN98" s="1028"/>
      <c r="AO98" s="1028"/>
      <c r="AP98" s="1028"/>
      <c r="AQ98" s="1028"/>
      <c r="AR98" s="1028"/>
      <c r="AS98" s="1028"/>
      <c r="AT98" s="1028"/>
      <c r="AU98" s="1028"/>
      <c r="AV98" s="1028"/>
      <c r="AW98" s="1028"/>
      <c r="AX98" s="1028"/>
      <c r="AY98" s="1028"/>
      <c r="AZ98" s="1028"/>
      <c r="BA98" s="1028"/>
      <c r="BB98" s="1028"/>
      <c r="BC98" s="1028"/>
      <c r="BD98" s="1028"/>
      <c r="BE98" s="1028"/>
      <c r="BF98" s="1028"/>
      <c r="BG98" s="1028"/>
      <c r="BH98" s="1028"/>
      <c r="BI98" s="1028"/>
      <c r="BJ98" s="1028"/>
      <c r="BK98" s="1028"/>
      <c r="BL98" s="1028"/>
      <c r="BM98" s="1028"/>
      <c r="BN98" s="1028"/>
      <c r="BO98" s="1028"/>
      <c r="BP98" s="1028"/>
      <c r="BQ98" s="1028"/>
      <c r="BR98" s="1028"/>
      <c r="BS98" s="1028"/>
      <c r="BT98" s="1028"/>
      <c r="BU98" s="1028"/>
      <c r="BV98" s="1028"/>
      <c r="BW98" s="1028"/>
      <c r="BX98" s="1028"/>
      <c r="BY98" s="1028"/>
      <c r="BZ98" s="1028"/>
      <c r="CA98" s="1028"/>
      <c r="CB98" s="1028"/>
      <c r="CC98" s="1028"/>
      <c r="CD98" s="1028"/>
      <c r="CE98" s="1028"/>
      <c r="CF98" s="1028"/>
      <c r="CG98" s="1028"/>
      <c r="CH98" s="1028"/>
      <c r="CI98" s="1028"/>
      <c r="CJ98" s="1028"/>
      <c r="CK98" s="1028"/>
      <c r="CL98" s="1028"/>
      <c r="CM98" s="1028"/>
      <c r="CN98" s="1028"/>
      <c r="CO98" s="1028"/>
      <c r="CP98" s="1028"/>
      <c r="CQ98" s="1028"/>
      <c r="CR98" s="1028"/>
      <c r="CS98" s="1028"/>
      <c r="CT98" s="1028"/>
      <c r="CU98" s="1028"/>
      <c r="CV98" s="1028"/>
      <c r="CW98" s="1028"/>
      <c r="CX98" s="1028"/>
      <c r="CY98" s="1028"/>
      <c r="CZ98" s="1028"/>
      <c r="DA98" s="1028"/>
      <c r="DB98" s="1028"/>
      <c r="DC98" s="1028"/>
      <c r="DD98" s="1028"/>
      <c r="DE98" s="1028"/>
      <c r="DF98" s="1028"/>
      <c r="DG98" s="1028"/>
      <c r="DH98" s="1028"/>
      <c r="DI98" s="1028"/>
      <c r="DJ98" s="1028"/>
      <c r="DK98" s="1028"/>
      <c r="DL98" s="1028"/>
      <c r="DM98" s="1028"/>
      <c r="DN98" s="1028"/>
      <c r="DO98" s="1028"/>
      <c r="DP98" s="1028"/>
      <c r="DQ98" s="1028"/>
      <c r="DR98" s="1028"/>
      <c r="DS98" s="1028"/>
      <c r="DT98" s="1028"/>
      <c r="DU98" s="1028"/>
      <c r="DV98" s="1028"/>
      <c r="DW98" s="1028"/>
      <c r="DX98" s="1028"/>
      <c r="DY98" s="1028"/>
      <c r="DZ98" s="1028"/>
      <c r="EA98" s="1028"/>
      <c r="EB98" s="1028"/>
      <c r="EC98" s="1028"/>
      <c r="ED98" s="1028"/>
      <c r="EE98" s="1028"/>
      <c r="EF98" s="1028"/>
      <c r="EG98" s="1028"/>
      <c r="EH98" s="1028"/>
      <c r="EI98" s="1028"/>
      <c r="EJ98" s="1028"/>
      <c r="EK98" s="1028"/>
      <c r="EL98" s="1028"/>
      <c r="EM98" s="1028"/>
      <c r="EN98" s="1028"/>
      <c r="EO98" s="1028"/>
      <c r="EP98" s="1028"/>
      <c r="EQ98" s="1028"/>
      <c r="ER98" s="1028"/>
      <c r="ES98" s="1028"/>
      <c r="ET98" s="1028"/>
      <c r="EU98" s="1028"/>
      <c r="EV98" s="1028"/>
      <c r="EW98" s="1028"/>
      <c r="EX98" s="1028"/>
      <c r="EY98" s="1028"/>
      <c r="EZ98" s="1028"/>
      <c r="FA98" s="1028"/>
      <c r="FB98" s="1028"/>
      <c r="FC98" s="1028"/>
      <c r="FD98" s="1028"/>
      <c r="FE98" s="1028"/>
      <c r="FF98" s="1028"/>
      <c r="FG98" s="1028"/>
      <c r="FH98" s="1028"/>
      <c r="FI98" s="1028"/>
      <c r="FJ98" s="1028"/>
      <c r="FK98" s="1028"/>
      <c r="FL98" s="1028"/>
      <c r="FM98" s="1028"/>
      <c r="FN98" s="1028"/>
      <c r="FO98" s="1028"/>
      <c r="FP98" s="1028"/>
      <c r="FQ98" s="1028"/>
      <c r="FR98" s="1028"/>
      <c r="FS98" s="1028"/>
      <c r="FT98" s="1028"/>
      <c r="FU98" s="1028"/>
      <c r="FV98" s="1028"/>
      <c r="FW98" s="1028"/>
      <c r="FX98" s="1028"/>
      <c r="FY98" s="1028"/>
      <c r="FZ98" s="1028"/>
      <c r="GA98" s="1028"/>
      <c r="GB98" s="1028"/>
      <c r="GC98" s="1028"/>
      <c r="GD98" s="1028"/>
      <c r="GE98" s="1028"/>
      <c r="GF98" s="1028"/>
      <c r="GG98" s="1028"/>
      <c r="GH98" s="1028"/>
      <c r="GI98" s="1028"/>
      <c r="GJ98" s="1028"/>
      <c r="GK98" s="1028"/>
      <c r="GL98" s="1028"/>
      <c r="GM98" s="1028"/>
      <c r="GN98" s="1028"/>
      <c r="GO98" s="1028"/>
      <c r="GP98" s="1028"/>
      <c r="GQ98" s="1028"/>
      <c r="GR98" s="1028"/>
      <c r="GS98" s="1028"/>
      <c r="GT98" s="1028"/>
      <c r="GU98" s="1028"/>
      <c r="GV98" s="1028"/>
      <c r="GW98" s="1028"/>
      <c r="GX98" s="1028"/>
      <c r="GY98" s="1028"/>
      <c r="GZ98" s="1028"/>
      <c r="HA98" s="1028"/>
      <c r="HB98" s="1028"/>
      <c r="HC98" s="1028"/>
      <c r="HD98" s="1028"/>
      <c r="HE98" s="1028"/>
      <c r="HF98" s="1028"/>
      <c r="HG98" s="1028"/>
      <c r="HH98" s="1028"/>
      <c r="HI98" s="1028"/>
      <c r="HJ98" s="1028"/>
      <c r="HK98" s="1028"/>
      <c r="HL98" s="1028"/>
      <c r="HM98" s="1028"/>
      <c r="HN98" s="1028"/>
      <c r="HO98" s="1028"/>
      <c r="HP98" s="1028"/>
      <c r="HQ98" s="1028"/>
      <c r="HR98" s="1028"/>
      <c r="HS98" s="1028"/>
      <c r="HT98" s="1028"/>
      <c r="HU98" s="1028"/>
      <c r="HV98" s="1028"/>
      <c r="HW98" s="1028"/>
      <c r="HX98" s="1028"/>
      <c r="HY98" s="1028"/>
      <c r="HZ98" s="1028"/>
      <c r="IA98" s="1028"/>
      <c r="IB98" s="1028"/>
      <c r="IC98" s="1028"/>
      <c r="ID98" s="1028"/>
      <c r="IE98" s="1028"/>
      <c r="IF98" s="1028"/>
      <c r="IG98" s="1028"/>
      <c r="IH98" s="1028"/>
      <c r="II98" s="1028"/>
      <c r="IJ98" s="1028"/>
      <c r="IK98" s="1028"/>
      <c r="IL98" s="1028"/>
      <c r="IM98" s="1028"/>
      <c r="IN98" s="1028"/>
      <c r="IO98" s="1028"/>
      <c r="IP98" s="1028"/>
      <c r="IQ98" s="1028"/>
      <c r="IR98" s="1028"/>
      <c r="IS98" s="1028"/>
      <c r="IT98" s="1028"/>
      <c r="IU98" s="1028"/>
      <c r="IV98" s="1028"/>
    </row>
    <row r="99" spans="1:15" s="81" customFormat="1" ht="117.75" customHeight="1">
      <c r="A99" s="1237" t="s">
        <v>408</v>
      </c>
      <c r="B99" s="1238" t="s">
        <v>114</v>
      </c>
      <c r="C99" s="1238" t="s">
        <v>195</v>
      </c>
      <c r="D99" s="1624" t="s">
        <v>409</v>
      </c>
      <c r="E99" s="1618" t="s">
        <v>443</v>
      </c>
      <c r="F99" s="1618" t="s">
        <v>784</v>
      </c>
      <c r="G99" s="1227">
        <v>0</v>
      </c>
      <c r="H99" s="1227">
        <v>0</v>
      </c>
      <c r="I99" s="1257">
        <v>468060</v>
      </c>
      <c r="J99" s="1272">
        <f t="shared" si="23"/>
        <v>468060</v>
      </c>
      <c r="K99" s="1257">
        <v>468059.33</v>
      </c>
      <c r="L99" s="1230">
        <f>K99</f>
        <v>468059.33</v>
      </c>
      <c r="M99" s="1257">
        <f>G99+I99</f>
        <v>468060</v>
      </c>
      <c r="N99" s="1227">
        <f>H99+K99</f>
        <v>468059.33</v>
      </c>
      <c r="O99" s="1241">
        <f t="shared" si="25"/>
        <v>0.9999985685595865</v>
      </c>
    </row>
    <row r="100" spans="1:15" s="81" customFormat="1" ht="114" customHeight="1" thickBot="1">
      <c r="A100" s="1260" t="s">
        <v>408</v>
      </c>
      <c r="B100" s="1261" t="s">
        <v>114</v>
      </c>
      <c r="C100" s="1261" t="s">
        <v>195</v>
      </c>
      <c r="D100" s="1627" t="s">
        <v>409</v>
      </c>
      <c r="E100" s="1620" t="s">
        <v>449</v>
      </c>
      <c r="F100" s="1641" t="s">
        <v>791</v>
      </c>
      <c r="G100" s="1244">
        <v>0</v>
      </c>
      <c r="H100" s="1244">
        <v>0</v>
      </c>
      <c r="I100" s="1274">
        <v>1562018</v>
      </c>
      <c r="J100" s="1275">
        <f t="shared" si="23"/>
        <v>1562018</v>
      </c>
      <c r="K100" s="1274">
        <v>1327481.04</v>
      </c>
      <c r="L100" s="1275">
        <v>1327481.04</v>
      </c>
      <c r="M100" s="1274">
        <f t="shared" si="21"/>
        <v>1562018</v>
      </c>
      <c r="N100" s="1244">
        <f t="shared" si="22"/>
        <v>1327481.04</v>
      </c>
      <c r="O100" s="1262">
        <f t="shared" si="25"/>
        <v>0.8498500273364328</v>
      </c>
    </row>
    <row r="101" spans="1:15" s="81" customFormat="1" ht="76.5" customHeight="1" thickBot="1">
      <c r="A101" s="1246">
        <v>1600000</v>
      </c>
      <c r="B101" s="1266" t="s">
        <v>543</v>
      </c>
      <c r="C101" s="1266" t="s">
        <v>543</v>
      </c>
      <c r="D101" s="1631" t="s">
        <v>676</v>
      </c>
      <c r="E101" s="1631"/>
      <c r="F101" s="1634"/>
      <c r="G101" s="11">
        <f>G102</f>
        <v>0</v>
      </c>
      <c r="H101" s="11">
        <f aca="true" t="shared" si="26" ref="H101:N102">H102</f>
        <v>0</v>
      </c>
      <c r="I101" s="11">
        <f t="shared" si="26"/>
        <v>10025000</v>
      </c>
      <c r="J101" s="1283">
        <f t="shared" si="26"/>
        <v>10025000</v>
      </c>
      <c r="K101" s="11">
        <f t="shared" si="26"/>
        <v>0</v>
      </c>
      <c r="L101" s="1283">
        <f t="shared" si="26"/>
        <v>0</v>
      </c>
      <c r="M101" s="11">
        <f t="shared" si="26"/>
        <v>10025000</v>
      </c>
      <c r="N101" s="11">
        <f t="shared" si="26"/>
        <v>0</v>
      </c>
      <c r="O101" s="1267">
        <f t="shared" si="25"/>
        <v>0</v>
      </c>
    </row>
    <row r="102" spans="1:15" ht="77.25" customHeight="1" thickBot="1">
      <c r="A102" s="1276">
        <v>1610000</v>
      </c>
      <c r="B102" s="1268" t="s">
        <v>543</v>
      </c>
      <c r="C102" s="1268" t="s">
        <v>543</v>
      </c>
      <c r="D102" s="1632" t="s">
        <v>676</v>
      </c>
      <c r="E102" s="1632"/>
      <c r="F102" s="1648"/>
      <c r="G102" s="1265">
        <f>G103</f>
        <v>0</v>
      </c>
      <c r="H102" s="1265">
        <f t="shared" si="26"/>
        <v>0</v>
      </c>
      <c r="I102" s="1265">
        <f t="shared" si="26"/>
        <v>10025000</v>
      </c>
      <c r="J102" s="1265">
        <f t="shared" si="26"/>
        <v>10025000</v>
      </c>
      <c r="K102" s="1265">
        <f t="shared" si="26"/>
        <v>0</v>
      </c>
      <c r="L102" s="1265">
        <f t="shared" si="26"/>
        <v>0</v>
      </c>
      <c r="M102" s="1265">
        <f t="shared" si="26"/>
        <v>10025000</v>
      </c>
      <c r="N102" s="1265">
        <f t="shared" si="26"/>
        <v>0</v>
      </c>
      <c r="O102" s="1269">
        <f t="shared" si="25"/>
        <v>0</v>
      </c>
    </row>
    <row r="103" spans="1:15" ht="133.5" customHeight="1" thickBot="1">
      <c r="A103" s="1281" t="s">
        <v>665</v>
      </c>
      <c r="B103" s="1278" t="s">
        <v>666</v>
      </c>
      <c r="C103" s="1278" t="s">
        <v>212</v>
      </c>
      <c r="D103" s="1635" t="s">
        <v>667</v>
      </c>
      <c r="E103" s="1633" t="s">
        <v>677</v>
      </c>
      <c r="F103" s="1633" t="s">
        <v>792</v>
      </c>
      <c r="G103" s="1254">
        <v>0</v>
      </c>
      <c r="H103" s="1254">
        <v>0</v>
      </c>
      <c r="I103" s="1279">
        <v>10025000</v>
      </c>
      <c r="J103" s="1280">
        <v>10025000</v>
      </c>
      <c r="K103" s="1279">
        <v>0</v>
      </c>
      <c r="L103" s="1255">
        <f>K103</f>
        <v>0</v>
      </c>
      <c r="M103" s="1279">
        <f>G103+I103</f>
        <v>10025000</v>
      </c>
      <c r="N103" s="1254">
        <f>H103+K103</f>
        <v>0</v>
      </c>
      <c r="O103" s="1256">
        <f>N103/M103</f>
        <v>0</v>
      </c>
    </row>
    <row r="104" spans="1:15" ht="69.75" thickBot="1">
      <c r="A104" s="1282">
        <v>2700000</v>
      </c>
      <c r="B104" s="1649"/>
      <c r="C104" s="1649"/>
      <c r="D104" s="1650" t="s">
        <v>678</v>
      </c>
      <c r="E104" s="1631"/>
      <c r="F104" s="1634"/>
      <c r="G104" s="11">
        <f>G105</f>
        <v>25000000</v>
      </c>
      <c r="H104" s="11">
        <f aca="true" t="shared" si="27" ref="H104:N104">H105</f>
        <v>25000000</v>
      </c>
      <c r="I104" s="11">
        <f t="shared" si="27"/>
        <v>0</v>
      </c>
      <c r="J104" s="1283">
        <f t="shared" si="27"/>
        <v>0</v>
      </c>
      <c r="K104" s="11">
        <f t="shared" si="27"/>
        <v>0</v>
      </c>
      <c r="L104" s="1283">
        <f t="shared" si="27"/>
        <v>0</v>
      </c>
      <c r="M104" s="11">
        <f t="shared" si="27"/>
        <v>25000000</v>
      </c>
      <c r="N104" s="11">
        <f t="shared" si="27"/>
        <v>25000000</v>
      </c>
      <c r="O104" s="1267">
        <f t="shared" si="25"/>
        <v>1</v>
      </c>
    </row>
    <row r="105" spans="1:15" ht="72" thickBot="1">
      <c r="A105" s="1655">
        <v>2710000</v>
      </c>
      <c r="B105" s="1656"/>
      <c r="C105" s="1656"/>
      <c r="D105" s="1657" t="s">
        <v>678</v>
      </c>
      <c r="E105" s="1632"/>
      <c r="F105" s="1648"/>
      <c r="G105" s="1265">
        <f aca="true" t="shared" si="28" ref="G105:L105">G106+G107</f>
        <v>25000000</v>
      </c>
      <c r="H105" s="1265">
        <f t="shared" si="28"/>
        <v>25000000</v>
      </c>
      <c r="I105" s="1265">
        <f t="shared" si="28"/>
        <v>0</v>
      </c>
      <c r="J105" s="1265">
        <f t="shared" si="28"/>
        <v>0</v>
      </c>
      <c r="K105" s="1265">
        <f t="shared" si="28"/>
        <v>0</v>
      </c>
      <c r="L105" s="1265">
        <f t="shared" si="28"/>
        <v>0</v>
      </c>
      <c r="M105" s="1265">
        <f>G105+I105</f>
        <v>25000000</v>
      </c>
      <c r="N105" s="1265">
        <f>H105+K105</f>
        <v>25000000</v>
      </c>
      <c r="O105" s="1269">
        <f>N105/M105</f>
        <v>1</v>
      </c>
    </row>
    <row r="106" spans="1:15" ht="86.25" customHeight="1">
      <c r="A106" s="1663">
        <v>2718861</v>
      </c>
      <c r="B106" s="1651">
        <v>8861</v>
      </c>
      <c r="C106" s="1652" t="s">
        <v>195</v>
      </c>
      <c r="D106" s="1653" t="s">
        <v>679</v>
      </c>
      <c r="E106" s="1619" t="s">
        <v>680</v>
      </c>
      <c r="F106" s="1619" t="s">
        <v>748</v>
      </c>
      <c r="G106" s="1654">
        <f>25000000-25000000</f>
        <v>0</v>
      </c>
      <c r="H106" s="1222">
        <v>0</v>
      </c>
      <c r="I106" s="1271">
        <v>0</v>
      </c>
      <c r="J106" s="1273">
        <v>0</v>
      </c>
      <c r="K106" s="1271">
        <v>0</v>
      </c>
      <c r="L106" s="1223">
        <v>0</v>
      </c>
      <c r="M106" s="1271">
        <f>G106+I106</f>
        <v>0</v>
      </c>
      <c r="N106" s="1222">
        <f>H106+K106</f>
        <v>0</v>
      </c>
      <c r="O106" s="1236">
        <v>0</v>
      </c>
    </row>
    <row r="107" spans="1:15" ht="111.75" customHeight="1" thickBot="1">
      <c r="A107" s="1260" t="s">
        <v>721</v>
      </c>
      <c r="B107" s="1261">
        <v>9770</v>
      </c>
      <c r="C107" s="1261" t="s">
        <v>213</v>
      </c>
      <c r="D107" s="1627" t="s">
        <v>324</v>
      </c>
      <c r="E107" s="1620" t="s">
        <v>680</v>
      </c>
      <c r="F107" s="1620" t="s">
        <v>748</v>
      </c>
      <c r="G107" s="1658">
        <v>25000000</v>
      </c>
      <c r="H107" s="1244">
        <v>25000000</v>
      </c>
      <c r="I107" s="1274">
        <v>0</v>
      </c>
      <c r="J107" s="1275">
        <v>0</v>
      </c>
      <c r="K107" s="1274">
        <v>0</v>
      </c>
      <c r="L107" s="1245">
        <v>0</v>
      </c>
      <c r="M107" s="1274">
        <f>G107+I107</f>
        <v>25000000</v>
      </c>
      <c r="N107" s="1244">
        <f>H107+K107</f>
        <v>25000000</v>
      </c>
      <c r="O107" s="1262">
        <f t="shared" si="25"/>
        <v>1</v>
      </c>
    </row>
    <row r="108" spans="1:15" ht="69.75" thickBot="1">
      <c r="A108" s="1246">
        <v>3100000</v>
      </c>
      <c r="B108" s="1266" t="s">
        <v>543</v>
      </c>
      <c r="C108" s="1266" t="s">
        <v>543</v>
      </c>
      <c r="D108" s="1631" t="s">
        <v>583</v>
      </c>
      <c r="E108" s="1631" t="s">
        <v>543</v>
      </c>
      <c r="F108" s="1631" t="s">
        <v>543</v>
      </c>
      <c r="G108" s="11">
        <f aca="true" t="shared" si="29" ref="G108:L108">G109</f>
        <v>12561008</v>
      </c>
      <c r="H108" s="11">
        <f t="shared" si="29"/>
        <v>12495226.64</v>
      </c>
      <c r="I108" s="11">
        <f t="shared" si="29"/>
        <v>0</v>
      </c>
      <c r="J108" s="1283">
        <f t="shared" si="29"/>
        <v>0</v>
      </c>
      <c r="K108" s="11">
        <f t="shared" si="29"/>
        <v>0</v>
      </c>
      <c r="L108" s="1283">
        <f t="shared" si="29"/>
        <v>0</v>
      </c>
      <c r="M108" s="1270">
        <f>G108+I108</f>
        <v>12561008</v>
      </c>
      <c r="N108" s="11">
        <f>H109+K109</f>
        <v>12495226.64</v>
      </c>
      <c r="O108" s="1267">
        <f t="shared" si="25"/>
        <v>0.994763050863434</v>
      </c>
    </row>
    <row r="109" spans="1:15" ht="81" customHeight="1" thickBot="1">
      <c r="A109" s="1276">
        <v>3110000</v>
      </c>
      <c r="B109" s="1268" t="s">
        <v>543</v>
      </c>
      <c r="C109" s="1268" t="s">
        <v>543</v>
      </c>
      <c r="D109" s="1632" t="s">
        <v>583</v>
      </c>
      <c r="E109" s="1632" t="s">
        <v>543</v>
      </c>
      <c r="F109" s="1632" t="s">
        <v>543</v>
      </c>
      <c r="G109" s="1265">
        <f aca="true" t="shared" si="30" ref="G109:M109">G110+G111</f>
        <v>12561008</v>
      </c>
      <c r="H109" s="1265">
        <f t="shared" si="30"/>
        <v>12495226.64</v>
      </c>
      <c r="I109" s="1265">
        <f t="shared" si="30"/>
        <v>0</v>
      </c>
      <c r="J109" s="1265">
        <f t="shared" si="30"/>
        <v>0</v>
      </c>
      <c r="K109" s="1265">
        <f t="shared" si="30"/>
        <v>0</v>
      </c>
      <c r="L109" s="1265">
        <f t="shared" si="30"/>
        <v>0</v>
      </c>
      <c r="M109" s="1265">
        <f t="shared" si="30"/>
        <v>12561008</v>
      </c>
      <c r="N109" s="1265">
        <f>H109+K109</f>
        <v>12495226.64</v>
      </c>
      <c r="O109" s="1269">
        <f t="shared" si="25"/>
        <v>0.994763050863434</v>
      </c>
    </row>
    <row r="110" spans="1:15" ht="99" customHeight="1">
      <c r="A110" s="1239" t="s">
        <v>658</v>
      </c>
      <c r="B110" s="1240" t="s">
        <v>419</v>
      </c>
      <c r="C110" s="1240" t="s">
        <v>196</v>
      </c>
      <c r="D110" s="1659" t="s">
        <v>457</v>
      </c>
      <c r="E110" s="1619" t="s">
        <v>443</v>
      </c>
      <c r="F110" s="1619" t="s">
        <v>784</v>
      </c>
      <c r="G110" s="1222">
        <v>11264887</v>
      </c>
      <c r="H110" s="1222">
        <v>11201735.24</v>
      </c>
      <c r="I110" s="1271">
        <v>0</v>
      </c>
      <c r="J110" s="1273">
        <v>0</v>
      </c>
      <c r="K110" s="1271">
        <v>0</v>
      </c>
      <c r="L110" s="1223">
        <v>0</v>
      </c>
      <c r="M110" s="1271">
        <f>G110+I110</f>
        <v>11264887</v>
      </c>
      <c r="N110" s="1222">
        <f>H110+K110</f>
        <v>11201735.24</v>
      </c>
      <c r="O110" s="1236">
        <f t="shared" si="25"/>
        <v>0.9943939286741181</v>
      </c>
    </row>
    <row r="111" spans="1:15" ht="96" customHeight="1" thickBot="1">
      <c r="A111" s="1260" t="s">
        <v>141</v>
      </c>
      <c r="B111" s="1261" t="s">
        <v>114</v>
      </c>
      <c r="C111" s="1261" t="s">
        <v>195</v>
      </c>
      <c r="D111" s="1627" t="s">
        <v>409</v>
      </c>
      <c r="E111" s="1620" t="s">
        <v>443</v>
      </c>
      <c r="F111" s="1620" t="s">
        <v>784</v>
      </c>
      <c r="G111" s="1244">
        <v>1296121</v>
      </c>
      <c r="H111" s="1244">
        <v>1293491.4</v>
      </c>
      <c r="I111" s="1274">
        <v>0</v>
      </c>
      <c r="J111" s="1275">
        <v>0</v>
      </c>
      <c r="K111" s="1274">
        <v>0</v>
      </c>
      <c r="L111" s="1245">
        <v>0</v>
      </c>
      <c r="M111" s="1274">
        <f>G111+I111</f>
        <v>1296121</v>
      </c>
      <c r="N111" s="1244">
        <f>H111+L111</f>
        <v>1293491.4</v>
      </c>
      <c r="O111" s="1262">
        <f t="shared" si="25"/>
        <v>0.9979711770737454</v>
      </c>
    </row>
    <row r="112" spans="1:15" ht="25.5" customHeight="1" thickBot="1">
      <c r="A112" s="1284" t="s">
        <v>256</v>
      </c>
      <c r="B112" s="1285" t="s">
        <v>256</v>
      </c>
      <c r="C112" s="1247" t="s">
        <v>256</v>
      </c>
      <c r="D112" s="1247" t="s">
        <v>310</v>
      </c>
      <c r="E112" s="1285" t="s">
        <v>256</v>
      </c>
      <c r="F112" s="1285" t="s">
        <v>256</v>
      </c>
      <c r="G112" s="11">
        <f aca="true" t="shared" si="31" ref="G112:M112">G18+G37+G48+G54+G57+G72+G84+G101+G104+G108</f>
        <v>236970561</v>
      </c>
      <c r="H112" s="11">
        <f t="shared" si="31"/>
        <v>222258743.69</v>
      </c>
      <c r="I112" s="11">
        <f t="shared" si="31"/>
        <v>131552049</v>
      </c>
      <c r="J112" s="1283">
        <f t="shared" si="31"/>
        <v>130969570</v>
      </c>
      <c r="K112" s="11">
        <f t="shared" si="31"/>
        <v>83448462.45</v>
      </c>
      <c r="L112" s="1283">
        <f t="shared" si="31"/>
        <v>83126358.97</v>
      </c>
      <c r="M112" s="11">
        <f t="shared" si="31"/>
        <v>368522610</v>
      </c>
      <c r="N112" s="11">
        <f>H112+K112</f>
        <v>305707206.14</v>
      </c>
      <c r="O112" s="1249">
        <f t="shared" si="25"/>
        <v>0.829548032724505</v>
      </c>
    </row>
    <row r="113" spans="1:15" ht="18">
      <c r="A113" s="1605"/>
      <c r="B113" s="72"/>
      <c r="C113" s="1606"/>
      <c r="D113" s="1606"/>
      <c r="E113" s="1607"/>
      <c r="F113" s="1607"/>
      <c r="G113" s="1608"/>
      <c r="H113" s="1609"/>
      <c r="I113" s="1608"/>
      <c r="J113" s="1610"/>
      <c r="K113" s="1611"/>
      <c r="L113" s="1612"/>
      <c r="M113" s="1613"/>
      <c r="N113" s="1613"/>
      <c r="O113" s="1614"/>
    </row>
    <row r="114" spans="1:15" ht="18">
      <c r="A114" s="1847" t="s">
        <v>538</v>
      </c>
      <c r="B114" s="1847"/>
      <c r="C114" s="1847"/>
      <c r="D114" s="1847"/>
      <c r="E114" s="451"/>
      <c r="F114" s="451"/>
      <c r="G114" s="451"/>
      <c r="H114" s="451"/>
      <c r="I114" s="451"/>
      <c r="J114" s="451" t="s">
        <v>757</v>
      </c>
      <c r="K114" s="451"/>
      <c r="L114" s="1123"/>
      <c r="M114" s="1062"/>
      <c r="N114" s="1286"/>
      <c r="O114" s="451"/>
    </row>
    <row r="118" ht="15">
      <c r="N118" s="1615"/>
    </row>
    <row r="120" ht="15">
      <c r="N120" s="1616"/>
    </row>
  </sheetData>
  <sheetProtection/>
  <mergeCells count="13">
    <mergeCell ref="A114:D114"/>
    <mergeCell ref="A13:C13"/>
    <mergeCell ref="A14:C14"/>
    <mergeCell ref="A15:A16"/>
    <mergeCell ref="B15:B16"/>
    <mergeCell ref="C15:C16"/>
    <mergeCell ref="D15:D16"/>
    <mergeCell ref="E15:E16"/>
    <mergeCell ref="F15:F16"/>
    <mergeCell ref="G15:H15"/>
    <mergeCell ref="I15:L15"/>
    <mergeCell ref="M15:O15"/>
    <mergeCell ref="G11:I11"/>
  </mergeCells>
  <printOptions/>
  <pageMargins left="1.1811023622047245" right="0.3937007874015748" top="0.7874015748031497" bottom="0.7874015748031497" header="0.31496062992125984" footer="0.31496062992125984"/>
  <pageSetup fitToHeight="0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115"/>
  <sheetViews>
    <sheetView view="pageBreakPreview" zoomScale="50" zoomScaleNormal="50" zoomScaleSheetLayoutView="50" zoomScalePageLayoutView="0" workbookViewId="0" topLeftCell="A1">
      <selection activeCell="J2" sqref="J2:K4"/>
    </sheetView>
  </sheetViews>
  <sheetFormatPr defaultColWidth="9.375" defaultRowHeight="12.75"/>
  <cols>
    <col min="1" max="1" width="15.00390625" style="865" customWidth="1"/>
    <col min="2" max="2" width="12.625" style="1110" customWidth="1"/>
    <col min="3" max="3" width="11.625" style="1111" customWidth="1"/>
    <col min="4" max="4" width="63.50390625" style="40" customWidth="1"/>
    <col min="5" max="5" width="80.625" style="1112" customWidth="1"/>
    <col min="6" max="6" width="18.50390625" style="1111" customWidth="1"/>
    <col min="7" max="7" width="22.00390625" style="1113" customWidth="1"/>
    <col min="8" max="8" width="18.50390625" style="1113" customWidth="1"/>
    <col min="9" max="9" width="13.875" style="1113" customWidth="1"/>
    <col min="10" max="10" width="25.125" style="1114" customWidth="1"/>
    <col min="11" max="11" width="29.50390625" style="1114" customWidth="1"/>
    <col min="12" max="12" width="13.125" style="1514" customWidth="1"/>
    <col min="13" max="13" width="9.375" style="865" customWidth="1"/>
    <col min="14" max="14" width="28.625" style="865" customWidth="1"/>
    <col min="15" max="219" width="9.375" style="865" customWidth="1"/>
    <col min="220" max="220" width="15.00390625" style="865" customWidth="1"/>
    <col min="221" max="221" width="12.625" style="865" customWidth="1"/>
    <col min="222" max="222" width="11.625" style="865" customWidth="1"/>
    <col min="223" max="223" width="44.875" style="865" customWidth="1"/>
    <col min="224" max="224" width="54.625" style="865" customWidth="1"/>
    <col min="225" max="225" width="15.375" style="865" customWidth="1"/>
    <col min="226" max="227" width="19.375" style="865" customWidth="1"/>
    <col min="228" max="228" width="13.875" style="865" customWidth="1"/>
    <col min="229" max="229" width="25.375" style="865" customWidth="1"/>
    <col min="230" max="230" width="16.375" style="865" customWidth="1"/>
    <col min="231" max="16384" width="9.375" style="865" customWidth="1"/>
  </cols>
  <sheetData>
    <row r="1" spans="10:11" ht="21">
      <c r="J1" s="73" t="s">
        <v>5</v>
      </c>
      <c r="K1" s="465"/>
    </row>
    <row r="2" spans="10:11" ht="15">
      <c r="J2" s="1704" t="s">
        <v>799</v>
      </c>
      <c r="K2" s="69"/>
    </row>
    <row r="3" spans="10:11" ht="15">
      <c r="J3" s="1705" t="s">
        <v>800</v>
      </c>
      <c r="K3" s="359"/>
    </row>
    <row r="4" spans="10:11" ht="21.75" customHeight="1">
      <c r="J4" s="1706" t="s">
        <v>801</v>
      </c>
      <c r="K4" s="289"/>
    </row>
    <row r="5" spans="1:256" s="44" customFormat="1" ht="21">
      <c r="A5" s="64"/>
      <c r="B5" s="65"/>
      <c r="C5" s="66"/>
      <c r="D5" s="67"/>
      <c r="E5" s="68"/>
      <c r="F5" s="66"/>
      <c r="G5" s="208"/>
      <c r="H5" s="208"/>
      <c r="I5" s="1113"/>
      <c r="J5" s="73"/>
      <c r="K5" s="465"/>
      <c r="L5" s="881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  <c r="AA5" s="865"/>
      <c r="AB5" s="865"/>
      <c r="AC5" s="865"/>
      <c r="AD5" s="865"/>
      <c r="AE5" s="865"/>
      <c r="AF5" s="865"/>
      <c r="AG5" s="865"/>
      <c r="AH5" s="865"/>
      <c r="AI5" s="865"/>
      <c r="AJ5" s="865"/>
      <c r="AK5" s="865"/>
      <c r="AL5" s="865"/>
      <c r="AM5" s="865"/>
      <c r="AN5" s="865"/>
      <c r="AO5" s="865"/>
      <c r="AP5" s="865"/>
      <c r="AQ5" s="865"/>
      <c r="AR5" s="865"/>
      <c r="AS5" s="865"/>
      <c r="AT5" s="865"/>
      <c r="AU5" s="865"/>
      <c r="AV5" s="865"/>
      <c r="AW5" s="865"/>
      <c r="AX5" s="865"/>
      <c r="AY5" s="865"/>
      <c r="AZ5" s="865"/>
      <c r="BA5" s="865"/>
      <c r="BB5" s="865"/>
      <c r="BC5" s="865"/>
      <c r="BD5" s="865"/>
      <c r="BE5" s="865"/>
      <c r="BF5" s="865"/>
      <c r="BG5" s="865"/>
      <c r="BH5" s="865"/>
      <c r="BI5" s="865"/>
      <c r="BJ5" s="865"/>
      <c r="BK5" s="865"/>
      <c r="BL5" s="865"/>
      <c r="BM5" s="865"/>
      <c r="BN5" s="865"/>
      <c r="BO5" s="865"/>
      <c r="BP5" s="865"/>
      <c r="BQ5" s="865"/>
      <c r="BR5" s="865"/>
      <c r="BS5" s="865"/>
      <c r="BT5" s="865"/>
      <c r="BU5" s="865"/>
      <c r="BV5" s="865"/>
      <c r="BW5" s="865"/>
      <c r="BX5" s="865"/>
      <c r="BY5" s="865"/>
      <c r="BZ5" s="865"/>
      <c r="CA5" s="865"/>
      <c r="CB5" s="865"/>
      <c r="CC5" s="865"/>
      <c r="CD5" s="865"/>
      <c r="CE5" s="865"/>
      <c r="CF5" s="865"/>
      <c r="CG5" s="865"/>
      <c r="CH5" s="865"/>
      <c r="CI5" s="865"/>
      <c r="CJ5" s="865"/>
      <c r="CK5" s="865"/>
      <c r="CL5" s="865"/>
      <c r="CM5" s="865"/>
      <c r="CN5" s="865"/>
      <c r="CO5" s="865"/>
      <c r="CP5" s="865"/>
      <c r="CQ5" s="865"/>
      <c r="CR5" s="865"/>
      <c r="CS5" s="865"/>
      <c r="CT5" s="865"/>
      <c r="CU5" s="865"/>
      <c r="CV5" s="865"/>
      <c r="CW5" s="865"/>
      <c r="CX5" s="865"/>
      <c r="CY5" s="865"/>
      <c r="CZ5" s="865"/>
      <c r="DA5" s="865"/>
      <c r="DB5" s="865"/>
      <c r="DC5" s="865"/>
      <c r="DD5" s="865"/>
      <c r="DE5" s="865"/>
      <c r="DF5" s="865"/>
      <c r="DG5" s="865"/>
      <c r="DH5" s="865"/>
      <c r="DI5" s="865"/>
      <c r="DJ5" s="865"/>
      <c r="DK5" s="865"/>
      <c r="DL5" s="865"/>
      <c r="DM5" s="865"/>
      <c r="DN5" s="865"/>
      <c r="DO5" s="865"/>
      <c r="DP5" s="865"/>
      <c r="DQ5" s="865"/>
      <c r="DR5" s="865"/>
      <c r="DS5" s="865"/>
      <c r="DT5" s="865"/>
      <c r="DU5" s="865"/>
      <c r="DV5" s="865"/>
      <c r="DW5" s="865"/>
      <c r="DX5" s="865"/>
      <c r="DY5" s="865"/>
      <c r="DZ5" s="865"/>
      <c r="EA5" s="865"/>
      <c r="EB5" s="865"/>
      <c r="EC5" s="865"/>
      <c r="ED5" s="865"/>
      <c r="EE5" s="865"/>
      <c r="EF5" s="865"/>
      <c r="EG5" s="865"/>
      <c r="EH5" s="865"/>
      <c r="EI5" s="865"/>
      <c r="EJ5" s="865"/>
      <c r="EK5" s="865"/>
      <c r="EL5" s="865"/>
      <c r="EM5" s="865"/>
      <c r="EN5" s="865"/>
      <c r="EO5" s="865"/>
      <c r="EP5" s="865"/>
      <c r="EQ5" s="865"/>
      <c r="ER5" s="865"/>
      <c r="ES5" s="865"/>
      <c r="ET5" s="865"/>
      <c r="EU5" s="865"/>
      <c r="EV5" s="865"/>
      <c r="EW5" s="865"/>
      <c r="EX5" s="865"/>
      <c r="EY5" s="865"/>
      <c r="EZ5" s="865"/>
      <c r="FA5" s="865"/>
      <c r="FB5" s="865"/>
      <c r="FC5" s="865"/>
      <c r="FD5" s="865"/>
      <c r="FE5" s="865"/>
      <c r="FF5" s="865"/>
      <c r="FG5" s="865"/>
      <c r="FH5" s="865"/>
      <c r="FI5" s="865"/>
      <c r="FJ5" s="865"/>
      <c r="FK5" s="865"/>
      <c r="FL5" s="865"/>
      <c r="FM5" s="865"/>
      <c r="FN5" s="865"/>
      <c r="FO5" s="865"/>
      <c r="FP5" s="865"/>
      <c r="FQ5" s="865"/>
      <c r="FR5" s="865"/>
      <c r="FS5" s="865"/>
      <c r="FT5" s="865"/>
      <c r="FU5" s="865"/>
      <c r="FV5" s="865"/>
      <c r="FW5" s="865"/>
      <c r="FX5" s="865"/>
      <c r="FY5" s="865"/>
      <c r="FZ5" s="865"/>
      <c r="GA5" s="865"/>
      <c r="GB5" s="865"/>
      <c r="GC5" s="865"/>
      <c r="GD5" s="865"/>
      <c r="GE5" s="865"/>
      <c r="GF5" s="865"/>
      <c r="GG5" s="865"/>
      <c r="GH5" s="865"/>
      <c r="GI5" s="865"/>
      <c r="GJ5" s="865"/>
      <c r="GK5" s="865"/>
      <c r="GL5" s="865"/>
      <c r="GM5" s="865"/>
      <c r="GN5" s="865"/>
      <c r="GO5" s="865"/>
      <c r="GP5" s="865"/>
      <c r="GQ5" s="865"/>
      <c r="GR5" s="865"/>
      <c r="GS5" s="865"/>
      <c r="GT5" s="865"/>
      <c r="GU5" s="865"/>
      <c r="GV5" s="865"/>
      <c r="GW5" s="865"/>
      <c r="GX5" s="865"/>
      <c r="GY5" s="865"/>
      <c r="GZ5" s="865"/>
      <c r="HA5" s="865"/>
      <c r="HB5" s="865"/>
      <c r="HC5" s="865"/>
      <c r="HD5" s="865"/>
      <c r="HE5" s="865"/>
      <c r="HF5" s="865"/>
      <c r="HG5" s="865"/>
      <c r="HH5" s="865"/>
      <c r="HI5" s="865"/>
      <c r="HJ5" s="865"/>
      <c r="HK5" s="865"/>
      <c r="HL5" s="865"/>
      <c r="HM5" s="865"/>
      <c r="HN5" s="865"/>
      <c r="HO5" s="865"/>
      <c r="HP5" s="865"/>
      <c r="HQ5" s="865"/>
      <c r="HR5" s="865"/>
      <c r="HS5" s="865"/>
      <c r="HT5" s="865"/>
      <c r="HU5" s="865"/>
      <c r="HV5" s="865"/>
      <c r="HW5" s="865"/>
      <c r="HX5" s="865"/>
      <c r="HY5" s="865"/>
      <c r="HZ5" s="865"/>
      <c r="IA5" s="865"/>
      <c r="IB5" s="865"/>
      <c r="IC5" s="865"/>
      <c r="ID5" s="865"/>
      <c r="IE5" s="865"/>
      <c r="IF5" s="865"/>
      <c r="IG5" s="865"/>
      <c r="IH5" s="865"/>
      <c r="II5" s="865"/>
      <c r="IJ5" s="865"/>
      <c r="IK5" s="865"/>
      <c r="IL5" s="865"/>
      <c r="IM5" s="865"/>
      <c r="IN5" s="865"/>
      <c r="IO5" s="865"/>
      <c r="IP5" s="865"/>
      <c r="IQ5" s="865"/>
      <c r="IR5" s="865"/>
      <c r="IS5" s="865"/>
      <c r="IT5" s="865"/>
      <c r="IU5" s="865"/>
      <c r="IV5" s="865"/>
    </row>
    <row r="6" spans="1:12" ht="42.75" customHeight="1">
      <c r="A6" s="44"/>
      <c r="B6" s="44"/>
      <c r="C6" s="320"/>
      <c r="D6" s="44"/>
      <c r="E6" s="44"/>
      <c r="F6" s="81"/>
      <c r="G6" s="329"/>
      <c r="H6" s="351"/>
      <c r="I6" s="351"/>
      <c r="J6" s="1215"/>
      <c r="K6" s="1515"/>
      <c r="L6" s="1516"/>
    </row>
    <row r="7" spans="1:12" ht="27.75" customHeight="1">
      <c r="A7" s="64"/>
      <c r="B7" s="65"/>
      <c r="C7" s="66"/>
      <c r="D7" s="67"/>
      <c r="E7" s="68"/>
      <c r="F7" s="66"/>
      <c r="G7" s="208"/>
      <c r="H7" s="208"/>
      <c r="I7" s="1921"/>
      <c r="J7" s="1921"/>
      <c r="K7" s="1921"/>
      <c r="L7" s="1921"/>
    </row>
    <row r="8" spans="1:256" s="69" customFormat="1" ht="28.5" customHeight="1">
      <c r="A8" s="1922" t="s">
        <v>740</v>
      </c>
      <c r="B8" s="1922"/>
      <c r="C8" s="1922"/>
      <c r="D8" s="1922"/>
      <c r="E8" s="1922"/>
      <c r="F8" s="1922"/>
      <c r="G8" s="1922"/>
      <c r="H8" s="1922"/>
      <c r="I8" s="1922"/>
      <c r="J8" s="1922"/>
      <c r="K8" s="1922"/>
      <c r="L8" s="1922"/>
      <c r="M8" s="865"/>
      <c r="N8" s="865"/>
      <c r="O8" s="865"/>
      <c r="P8" s="865"/>
      <c r="Q8" s="865"/>
      <c r="R8" s="865"/>
      <c r="S8" s="865"/>
      <c r="T8" s="865"/>
      <c r="U8" s="865"/>
      <c r="V8" s="865"/>
      <c r="W8" s="865"/>
      <c r="X8" s="865"/>
      <c r="Y8" s="865"/>
      <c r="Z8" s="865"/>
      <c r="AA8" s="865"/>
      <c r="AB8" s="865"/>
      <c r="AC8" s="865"/>
      <c r="AD8" s="865"/>
      <c r="AE8" s="865"/>
      <c r="AF8" s="865"/>
      <c r="AG8" s="865"/>
      <c r="AH8" s="865"/>
      <c r="AI8" s="865"/>
      <c r="AJ8" s="865"/>
      <c r="AK8" s="865"/>
      <c r="AL8" s="865"/>
      <c r="AM8" s="865"/>
      <c r="AN8" s="865"/>
      <c r="AO8" s="865"/>
      <c r="AP8" s="865"/>
      <c r="AQ8" s="865"/>
      <c r="AR8" s="865"/>
      <c r="AS8" s="865"/>
      <c r="AT8" s="865"/>
      <c r="AU8" s="865"/>
      <c r="AV8" s="865"/>
      <c r="AW8" s="865"/>
      <c r="AX8" s="865"/>
      <c r="AY8" s="865"/>
      <c r="AZ8" s="865"/>
      <c r="BA8" s="865"/>
      <c r="BB8" s="865"/>
      <c r="BC8" s="865"/>
      <c r="BD8" s="865"/>
      <c r="BE8" s="865"/>
      <c r="BF8" s="865"/>
      <c r="BG8" s="865"/>
      <c r="BH8" s="865"/>
      <c r="BI8" s="865"/>
      <c r="BJ8" s="865"/>
      <c r="BK8" s="865"/>
      <c r="BL8" s="865"/>
      <c r="BM8" s="865"/>
      <c r="BN8" s="865"/>
      <c r="BO8" s="865"/>
      <c r="BP8" s="865"/>
      <c r="BQ8" s="865"/>
      <c r="BR8" s="865"/>
      <c r="BS8" s="865"/>
      <c r="BT8" s="865"/>
      <c r="BU8" s="865"/>
      <c r="BV8" s="865"/>
      <c r="BW8" s="865"/>
      <c r="BX8" s="865"/>
      <c r="BY8" s="865"/>
      <c r="BZ8" s="865"/>
      <c r="CA8" s="865"/>
      <c r="CB8" s="865"/>
      <c r="CC8" s="865"/>
      <c r="CD8" s="865"/>
      <c r="CE8" s="865"/>
      <c r="CF8" s="865"/>
      <c r="CG8" s="865"/>
      <c r="CH8" s="865"/>
      <c r="CI8" s="865"/>
      <c r="CJ8" s="865"/>
      <c r="CK8" s="865"/>
      <c r="CL8" s="865"/>
      <c r="CM8" s="865"/>
      <c r="CN8" s="865"/>
      <c r="CO8" s="865"/>
      <c r="CP8" s="865"/>
      <c r="CQ8" s="865"/>
      <c r="CR8" s="865"/>
      <c r="CS8" s="865"/>
      <c r="CT8" s="865"/>
      <c r="CU8" s="865"/>
      <c r="CV8" s="865"/>
      <c r="CW8" s="865"/>
      <c r="CX8" s="865"/>
      <c r="CY8" s="865"/>
      <c r="CZ8" s="865"/>
      <c r="DA8" s="865"/>
      <c r="DB8" s="865"/>
      <c r="DC8" s="865"/>
      <c r="DD8" s="865"/>
      <c r="DE8" s="865"/>
      <c r="DF8" s="865"/>
      <c r="DG8" s="865"/>
      <c r="DH8" s="865"/>
      <c r="DI8" s="865"/>
      <c r="DJ8" s="865"/>
      <c r="DK8" s="865"/>
      <c r="DL8" s="865"/>
      <c r="DM8" s="865"/>
      <c r="DN8" s="865"/>
      <c r="DO8" s="865"/>
      <c r="DP8" s="865"/>
      <c r="DQ8" s="865"/>
      <c r="DR8" s="865"/>
      <c r="DS8" s="865"/>
      <c r="DT8" s="865"/>
      <c r="DU8" s="865"/>
      <c r="DV8" s="865"/>
      <c r="DW8" s="865"/>
      <c r="DX8" s="865"/>
      <c r="DY8" s="865"/>
      <c r="DZ8" s="865"/>
      <c r="EA8" s="865"/>
      <c r="EB8" s="865"/>
      <c r="EC8" s="865"/>
      <c r="ED8" s="865"/>
      <c r="EE8" s="865"/>
      <c r="EF8" s="865"/>
      <c r="EG8" s="865"/>
      <c r="EH8" s="865"/>
      <c r="EI8" s="865"/>
      <c r="EJ8" s="865"/>
      <c r="EK8" s="865"/>
      <c r="EL8" s="865"/>
      <c r="EM8" s="865"/>
      <c r="EN8" s="865"/>
      <c r="EO8" s="865"/>
      <c r="EP8" s="865"/>
      <c r="EQ8" s="865"/>
      <c r="ER8" s="865"/>
      <c r="ES8" s="865"/>
      <c r="ET8" s="865"/>
      <c r="EU8" s="865"/>
      <c r="EV8" s="865"/>
      <c r="EW8" s="865"/>
      <c r="EX8" s="865"/>
      <c r="EY8" s="865"/>
      <c r="EZ8" s="865"/>
      <c r="FA8" s="865"/>
      <c r="FB8" s="865"/>
      <c r="FC8" s="865"/>
      <c r="FD8" s="865"/>
      <c r="FE8" s="865"/>
      <c r="FF8" s="865"/>
      <c r="FG8" s="865"/>
      <c r="FH8" s="865"/>
      <c r="FI8" s="865"/>
      <c r="FJ8" s="865"/>
      <c r="FK8" s="865"/>
      <c r="FL8" s="865"/>
      <c r="FM8" s="865"/>
      <c r="FN8" s="865"/>
      <c r="FO8" s="865"/>
      <c r="FP8" s="865"/>
      <c r="FQ8" s="865"/>
      <c r="FR8" s="865"/>
      <c r="FS8" s="865"/>
      <c r="FT8" s="865"/>
      <c r="FU8" s="865"/>
      <c r="FV8" s="865"/>
      <c r="FW8" s="865"/>
      <c r="FX8" s="865"/>
      <c r="FY8" s="865"/>
      <c r="FZ8" s="865"/>
      <c r="GA8" s="865"/>
      <c r="GB8" s="865"/>
      <c r="GC8" s="865"/>
      <c r="GD8" s="865"/>
      <c r="GE8" s="865"/>
      <c r="GF8" s="865"/>
      <c r="GG8" s="865"/>
      <c r="GH8" s="865"/>
      <c r="GI8" s="865"/>
      <c r="GJ8" s="865"/>
      <c r="GK8" s="865"/>
      <c r="GL8" s="865"/>
      <c r="GM8" s="865"/>
      <c r="GN8" s="865"/>
      <c r="GO8" s="865"/>
      <c r="GP8" s="865"/>
      <c r="GQ8" s="865"/>
      <c r="GR8" s="865"/>
      <c r="GS8" s="865"/>
      <c r="GT8" s="865"/>
      <c r="GU8" s="865"/>
      <c r="GV8" s="865"/>
      <c r="GW8" s="865"/>
      <c r="GX8" s="865"/>
      <c r="GY8" s="865"/>
      <c r="GZ8" s="865"/>
      <c r="HA8" s="865"/>
      <c r="HB8" s="865"/>
      <c r="HC8" s="865"/>
      <c r="HD8" s="865"/>
      <c r="HE8" s="865"/>
      <c r="HF8" s="865"/>
      <c r="HG8" s="865"/>
      <c r="HH8" s="865"/>
      <c r="HI8" s="865"/>
      <c r="HJ8" s="865"/>
      <c r="HK8" s="865"/>
      <c r="HL8" s="865"/>
      <c r="HM8" s="865"/>
      <c r="HN8" s="865"/>
      <c r="HO8" s="865"/>
      <c r="HP8" s="865"/>
      <c r="HQ8" s="865"/>
      <c r="HR8" s="865"/>
      <c r="HS8" s="865"/>
      <c r="HT8" s="865"/>
      <c r="HU8" s="865"/>
      <c r="HV8" s="865"/>
      <c r="HW8" s="865"/>
      <c r="HX8" s="865"/>
      <c r="HY8" s="865"/>
      <c r="HZ8" s="865"/>
      <c r="IA8" s="865"/>
      <c r="IB8" s="865"/>
      <c r="IC8" s="865"/>
      <c r="ID8" s="865"/>
      <c r="IE8" s="865"/>
      <c r="IF8" s="865"/>
      <c r="IG8" s="865"/>
      <c r="IH8" s="865"/>
      <c r="II8" s="865"/>
      <c r="IJ8" s="865"/>
      <c r="IK8" s="865"/>
      <c r="IL8" s="865"/>
      <c r="IM8" s="865"/>
      <c r="IN8" s="865"/>
      <c r="IO8" s="865"/>
      <c r="IP8" s="865"/>
      <c r="IQ8" s="865"/>
      <c r="IR8" s="865"/>
      <c r="IS8" s="865"/>
      <c r="IT8" s="865"/>
      <c r="IU8" s="865"/>
      <c r="IV8" s="865"/>
    </row>
    <row r="9" spans="1:256" s="69" customFormat="1" ht="30" customHeight="1">
      <c r="A9" s="1923"/>
      <c r="B9" s="1923"/>
      <c r="C9" s="1923"/>
      <c r="D9" s="1923"/>
      <c r="E9" s="1923"/>
      <c r="F9" s="1923"/>
      <c r="G9" s="1923"/>
      <c r="H9" s="1923"/>
      <c r="I9" s="1923"/>
      <c r="J9" s="1923"/>
      <c r="K9" s="1923"/>
      <c r="L9" s="1514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5"/>
      <c r="AS9" s="865"/>
      <c r="AT9" s="865"/>
      <c r="AU9" s="865"/>
      <c r="AV9" s="865"/>
      <c r="AW9" s="865"/>
      <c r="AX9" s="865"/>
      <c r="AY9" s="865"/>
      <c r="AZ9" s="865"/>
      <c r="BA9" s="865"/>
      <c r="BB9" s="865"/>
      <c r="BC9" s="865"/>
      <c r="BD9" s="865"/>
      <c r="BE9" s="865"/>
      <c r="BF9" s="865"/>
      <c r="BG9" s="865"/>
      <c r="BH9" s="865"/>
      <c r="BI9" s="865"/>
      <c r="BJ9" s="865"/>
      <c r="BK9" s="865"/>
      <c r="BL9" s="865"/>
      <c r="BM9" s="865"/>
      <c r="BN9" s="865"/>
      <c r="BO9" s="865"/>
      <c r="BP9" s="865"/>
      <c r="BQ9" s="865"/>
      <c r="BR9" s="865"/>
      <c r="BS9" s="865"/>
      <c r="BT9" s="865"/>
      <c r="BU9" s="865"/>
      <c r="BV9" s="865"/>
      <c r="BW9" s="865"/>
      <c r="BX9" s="865"/>
      <c r="BY9" s="865"/>
      <c r="BZ9" s="865"/>
      <c r="CA9" s="865"/>
      <c r="CB9" s="865"/>
      <c r="CC9" s="865"/>
      <c r="CD9" s="865"/>
      <c r="CE9" s="865"/>
      <c r="CF9" s="865"/>
      <c r="CG9" s="865"/>
      <c r="CH9" s="865"/>
      <c r="CI9" s="865"/>
      <c r="CJ9" s="865"/>
      <c r="CK9" s="865"/>
      <c r="CL9" s="865"/>
      <c r="CM9" s="865"/>
      <c r="CN9" s="865"/>
      <c r="CO9" s="865"/>
      <c r="CP9" s="865"/>
      <c r="CQ9" s="865"/>
      <c r="CR9" s="865"/>
      <c r="CS9" s="865"/>
      <c r="CT9" s="865"/>
      <c r="CU9" s="865"/>
      <c r="CV9" s="865"/>
      <c r="CW9" s="865"/>
      <c r="CX9" s="865"/>
      <c r="CY9" s="865"/>
      <c r="CZ9" s="865"/>
      <c r="DA9" s="865"/>
      <c r="DB9" s="865"/>
      <c r="DC9" s="865"/>
      <c r="DD9" s="865"/>
      <c r="DE9" s="865"/>
      <c r="DF9" s="865"/>
      <c r="DG9" s="865"/>
      <c r="DH9" s="865"/>
      <c r="DI9" s="865"/>
      <c r="DJ9" s="865"/>
      <c r="DK9" s="865"/>
      <c r="DL9" s="865"/>
      <c r="DM9" s="865"/>
      <c r="DN9" s="865"/>
      <c r="DO9" s="865"/>
      <c r="DP9" s="865"/>
      <c r="DQ9" s="865"/>
      <c r="DR9" s="865"/>
      <c r="DS9" s="865"/>
      <c r="DT9" s="865"/>
      <c r="DU9" s="865"/>
      <c r="DV9" s="865"/>
      <c r="DW9" s="865"/>
      <c r="DX9" s="865"/>
      <c r="DY9" s="865"/>
      <c r="DZ9" s="865"/>
      <c r="EA9" s="865"/>
      <c r="EB9" s="865"/>
      <c r="EC9" s="865"/>
      <c r="ED9" s="865"/>
      <c r="EE9" s="865"/>
      <c r="EF9" s="865"/>
      <c r="EG9" s="865"/>
      <c r="EH9" s="865"/>
      <c r="EI9" s="865"/>
      <c r="EJ9" s="865"/>
      <c r="EK9" s="865"/>
      <c r="EL9" s="865"/>
      <c r="EM9" s="865"/>
      <c r="EN9" s="865"/>
      <c r="EO9" s="865"/>
      <c r="EP9" s="865"/>
      <c r="EQ9" s="865"/>
      <c r="ER9" s="865"/>
      <c r="ES9" s="865"/>
      <c r="ET9" s="865"/>
      <c r="EU9" s="865"/>
      <c r="EV9" s="865"/>
      <c r="EW9" s="865"/>
      <c r="EX9" s="865"/>
      <c r="EY9" s="865"/>
      <c r="EZ9" s="865"/>
      <c r="FA9" s="865"/>
      <c r="FB9" s="865"/>
      <c r="FC9" s="865"/>
      <c r="FD9" s="865"/>
      <c r="FE9" s="865"/>
      <c r="FF9" s="865"/>
      <c r="FG9" s="865"/>
      <c r="FH9" s="865"/>
      <c r="FI9" s="865"/>
      <c r="FJ9" s="865"/>
      <c r="FK9" s="865"/>
      <c r="FL9" s="865"/>
      <c r="FM9" s="865"/>
      <c r="FN9" s="865"/>
      <c r="FO9" s="865"/>
      <c r="FP9" s="865"/>
      <c r="FQ9" s="865"/>
      <c r="FR9" s="865"/>
      <c r="FS9" s="865"/>
      <c r="FT9" s="865"/>
      <c r="FU9" s="865"/>
      <c r="FV9" s="865"/>
      <c r="FW9" s="865"/>
      <c r="FX9" s="865"/>
      <c r="FY9" s="865"/>
      <c r="FZ9" s="865"/>
      <c r="GA9" s="865"/>
      <c r="GB9" s="865"/>
      <c r="GC9" s="865"/>
      <c r="GD9" s="865"/>
      <c r="GE9" s="865"/>
      <c r="GF9" s="865"/>
      <c r="GG9" s="865"/>
      <c r="GH9" s="865"/>
      <c r="GI9" s="865"/>
      <c r="GJ9" s="865"/>
      <c r="GK9" s="865"/>
      <c r="GL9" s="865"/>
      <c r="GM9" s="865"/>
      <c r="GN9" s="865"/>
      <c r="GO9" s="865"/>
      <c r="GP9" s="865"/>
      <c r="GQ9" s="865"/>
      <c r="GR9" s="865"/>
      <c r="GS9" s="865"/>
      <c r="GT9" s="865"/>
      <c r="GU9" s="865"/>
      <c r="GV9" s="865"/>
      <c r="GW9" s="865"/>
      <c r="GX9" s="865"/>
      <c r="GY9" s="865"/>
      <c r="GZ9" s="865"/>
      <c r="HA9" s="865"/>
      <c r="HB9" s="865"/>
      <c r="HC9" s="865"/>
      <c r="HD9" s="865"/>
      <c r="HE9" s="865"/>
      <c r="HF9" s="865"/>
      <c r="HG9" s="865"/>
      <c r="HH9" s="865"/>
      <c r="HI9" s="865"/>
      <c r="HJ9" s="865"/>
      <c r="HK9" s="865"/>
      <c r="HL9" s="865"/>
      <c r="HM9" s="865"/>
      <c r="HN9" s="865"/>
      <c r="HO9" s="865"/>
      <c r="HP9" s="865"/>
      <c r="HQ9" s="865"/>
      <c r="HR9" s="865"/>
      <c r="HS9" s="865"/>
      <c r="HT9" s="865"/>
      <c r="HU9" s="865"/>
      <c r="HV9" s="865"/>
      <c r="HW9" s="865"/>
      <c r="HX9" s="865"/>
      <c r="HY9" s="865"/>
      <c r="HZ9" s="865"/>
      <c r="IA9" s="865"/>
      <c r="IB9" s="865"/>
      <c r="IC9" s="865"/>
      <c r="ID9" s="865"/>
      <c r="IE9" s="865"/>
      <c r="IF9" s="865"/>
      <c r="IG9" s="865"/>
      <c r="IH9" s="865"/>
      <c r="II9" s="865"/>
      <c r="IJ9" s="865"/>
      <c r="IK9" s="865"/>
      <c r="IL9" s="865"/>
      <c r="IM9" s="865"/>
      <c r="IN9" s="865"/>
      <c r="IO9" s="865"/>
      <c r="IP9" s="865"/>
      <c r="IQ9" s="865"/>
      <c r="IR9" s="865"/>
      <c r="IS9" s="865"/>
      <c r="IT9" s="865"/>
      <c r="IU9" s="865"/>
      <c r="IV9" s="865"/>
    </row>
    <row r="10" spans="1:256" s="88" customFormat="1" ht="18" customHeight="1">
      <c r="A10" s="1848"/>
      <c r="B10" s="1848"/>
      <c r="C10" s="1848"/>
      <c r="D10" s="1924"/>
      <c r="E10" s="1924"/>
      <c r="F10" s="1924"/>
      <c r="G10" s="1924"/>
      <c r="H10" s="1924"/>
      <c r="I10" s="1924"/>
      <c r="J10" s="1924"/>
      <c r="K10" s="1924"/>
      <c r="L10" s="1514"/>
      <c r="M10" s="865"/>
      <c r="N10" s="865"/>
      <c r="O10" s="865"/>
      <c r="P10" s="865"/>
      <c r="Q10" s="865"/>
      <c r="R10" s="865"/>
      <c r="S10" s="865"/>
      <c r="T10" s="865"/>
      <c r="U10" s="865"/>
      <c r="V10" s="865"/>
      <c r="W10" s="865"/>
      <c r="X10" s="865"/>
      <c r="Y10" s="865"/>
      <c r="Z10" s="865"/>
      <c r="AA10" s="865"/>
      <c r="AB10" s="865"/>
      <c r="AC10" s="865"/>
      <c r="AD10" s="865"/>
      <c r="AE10" s="865"/>
      <c r="AF10" s="865"/>
      <c r="AG10" s="865"/>
      <c r="AH10" s="865"/>
      <c r="AI10" s="865"/>
      <c r="AJ10" s="865"/>
      <c r="AK10" s="865"/>
      <c r="AL10" s="865"/>
      <c r="AM10" s="865"/>
      <c r="AN10" s="865"/>
      <c r="AO10" s="865"/>
      <c r="AP10" s="865"/>
      <c r="AQ10" s="865"/>
      <c r="AR10" s="865"/>
      <c r="AS10" s="865"/>
      <c r="AT10" s="865"/>
      <c r="AU10" s="865"/>
      <c r="AV10" s="865"/>
      <c r="AW10" s="865"/>
      <c r="AX10" s="865"/>
      <c r="AY10" s="865"/>
      <c r="AZ10" s="865"/>
      <c r="BA10" s="865"/>
      <c r="BB10" s="865"/>
      <c r="BC10" s="865"/>
      <c r="BD10" s="865"/>
      <c r="BE10" s="865"/>
      <c r="BF10" s="865"/>
      <c r="BG10" s="865"/>
      <c r="BH10" s="865"/>
      <c r="BI10" s="865"/>
      <c r="BJ10" s="865"/>
      <c r="BK10" s="865"/>
      <c r="BL10" s="865"/>
      <c r="BM10" s="865"/>
      <c r="BN10" s="865"/>
      <c r="BO10" s="865"/>
      <c r="BP10" s="865"/>
      <c r="BQ10" s="865"/>
      <c r="BR10" s="865"/>
      <c r="BS10" s="865"/>
      <c r="BT10" s="865"/>
      <c r="BU10" s="865"/>
      <c r="BV10" s="865"/>
      <c r="BW10" s="865"/>
      <c r="BX10" s="865"/>
      <c r="BY10" s="865"/>
      <c r="BZ10" s="865"/>
      <c r="CA10" s="865"/>
      <c r="CB10" s="865"/>
      <c r="CC10" s="865"/>
      <c r="CD10" s="865"/>
      <c r="CE10" s="865"/>
      <c r="CF10" s="865"/>
      <c r="CG10" s="865"/>
      <c r="CH10" s="865"/>
      <c r="CI10" s="865"/>
      <c r="CJ10" s="865"/>
      <c r="CK10" s="865"/>
      <c r="CL10" s="865"/>
      <c r="CM10" s="865"/>
      <c r="CN10" s="865"/>
      <c r="CO10" s="865"/>
      <c r="CP10" s="865"/>
      <c r="CQ10" s="865"/>
      <c r="CR10" s="865"/>
      <c r="CS10" s="865"/>
      <c r="CT10" s="865"/>
      <c r="CU10" s="865"/>
      <c r="CV10" s="865"/>
      <c r="CW10" s="865"/>
      <c r="CX10" s="865"/>
      <c r="CY10" s="865"/>
      <c r="CZ10" s="865"/>
      <c r="DA10" s="865"/>
      <c r="DB10" s="865"/>
      <c r="DC10" s="865"/>
      <c r="DD10" s="865"/>
      <c r="DE10" s="865"/>
      <c r="DF10" s="865"/>
      <c r="DG10" s="865"/>
      <c r="DH10" s="865"/>
      <c r="DI10" s="865"/>
      <c r="DJ10" s="865"/>
      <c r="DK10" s="865"/>
      <c r="DL10" s="865"/>
      <c r="DM10" s="865"/>
      <c r="DN10" s="865"/>
      <c r="DO10" s="865"/>
      <c r="DP10" s="865"/>
      <c r="DQ10" s="865"/>
      <c r="DR10" s="865"/>
      <c r="DS10" s="865"/>
      <c r="DT10" s="865"/>
      <c r="DU10" s="865"/>
      <c r="DV10" s="865"/>
      <c r="DW10" s="865"/>
      <c r="DX10" s="865"/>
      <c r="DY10" s="865"/>
      <c r="DZ10" s="865"/>
      <c r="EA10" s="865"/>
      <c r="EB10" s="865"/>
      <c r="EC10" s="865"/>
      <c r="ED10" s="865"/>
      <c r="EE10" s="865"/>
      <c r="EF10" s="865"/>
      <c r="EG10" s="865"/>
      <c r="EH10" s="865"/>
      <c r="EI10" s="865"/>
      <c r="EJ10" s="865"/>
      <c r="EK10" s="865"/>
      <c r="EL10" s="865"/>
      <c r="EM10" s="865"/>
      <c r="EN10" s="865"/>
      <c r="EO10" s="865"/>
      <c r="EP10" s="865"/>
      <c r="EQ10" s="865"/>
      <c r="ER10" s="865"/>
      <c r="ES10" s="865"/>
      <c r="ET10" s="865"/>
      <c r="EU10" s="865"/>
      <c r="EV10" s="865"/>
      <c r="EW10" s="865"/>
      <c r="EX10" s="865"/>
      <c r="EY10" s="865"/>
      <c r="EZ10" s="865"/>
      <c r="FA10" s="865"/>
      <c r="FB10" s="865"/>
      <c r="FC10" s="865"/>
      <c r="FD10" s="865"/>
      <c r="FE10" s="865"/>
      <c r="FF10" s="865"/>
      <c r="FG10" s="865"/>
      <c r="FH10" s="865"/>
      <c r="FI10" s="865"/>
      <c r="FJ10" s="865"/>
      <c r="FK10" s="865"/>
      <c r="FL10" s="865"/>
      <c r="FM10" s="865"/>
      <c r="FN10" s="865"/>
      <c r="FO10" s="865"/>
      <c r="FP10" s="865"/>
      <c r="FQ10" s="865"/>
      <c r="FR10" s="865"/>
      <c r="FS10" s="865"/>
      <c r="FT10" s="865"/>
      <c r="FU10" s="865"/>
      <c r="FV10" s="865"/>
      <c r="FW10" s="865"/>
      <c r="FX10" s="865"/>
      <c r="FY10" s="865"/>
      <c r="FZ10" s="865"/>
      <c r="GA10" s="865"/>
      <c r="GB10" s="865"/>
      <c r="GC10" s="865"/>
      <c r="GD10" s="865"/>
      <c r="GE10" s="865"/>
      <c r="GF10" s="865"/>
      <c r="GG10" s="865"/>
      <c r="GH10" s="865"/>
      <c r="GI10" s="865"/>
      <c r="GJ10" s="865"/>
      <c r="GK10" s="865"/>
      <c r="GL10" s="865"/>
      <c r="GM10" s="865"/>
      <c r="GN10" s="865"/>
      <c r="GO10" s="865"/>
      <c r="GP10" s="865"/>
      <c r="GQ10" s="865"/>
      <c r="GR10" s="865"/>
      <c r="GS10" s="865"/>
      <c r="GT10" s="865"/>
      <c r="GU10" s="865"/>
      <c r="GV10" s="865"/>
      <c r="GW10" s="865"/>
      <c r="GX10" s="865"/>
      <c r="GY10" s="865"/>
      <c r="GZ10" s="865"/>
      <c r="HA10" s="865"/>
      <c r="HB10" s="865"/>
      <c r="HC10" s="865"/>
      <c r="HD10" s="865"/>
      <c r="HE10" s="865"/>
      <c r="HF10" s="865"/>
      <c r="HG10" s="865"/>
      <c r="HH10" s="865"/>
      <c r="HI10" s="865"/>
      <c r="HJ10" s="865"/>
      <c r="HK10" s="865"/>
      <c r="HL10" s="865"/>
      <c r="HM10" s="865"/>
      <c r="HN10" s="865"/>
      <c r="HO10" s="865"/>
      <c r="HP10" s="865"/>
      <c r="HQ10" s="865"/>
      <c r="HR10" s="865"/>
      <c r="HS10" s="865"/>
      <c r="HT10" s="865"/>
      <c r="HU10" s="865"/>
      <c r="HV10" s="865"/>
      <c r="HW10" s="865"/>
      <c r="HX10" s="865"/>
      <c r="HY10" s="865"/>
      <c r="HZ10" s="865"/>
      <c r="IA10" s="865"/>
      <c r="IB10" s="865"/>
      <c r="IC10" s="865"/>
      <c r="ID10" s="865"/>
      <c r="IE10" s="865"/>
      <c r="IF10" s="865"/>
      <c r="IG10" s="865"/>
      <c r="IH10" s="865"/>
      <c r="II10" s="865"/>
      <c r="IJ10" s="865"/>
      <c r="IK10" s="865"/>
      <c r="IL10" s="865"/>
      <c r="IM10" s="865"/>
      <c r="IN10" s="865"/>
      <c r="IO10" s="865"/>
      <c r="IP10" s="865"/>
      <c r="IQ10" s="865"/>
      <c r="IR10" s="865"/>
      <c r="IS10" s="865"/>
      <c r="IT10" s="865"/>
      <c r="IU10" s="865"/>
      <c r="IV10" s="865"/>
    </row>
    <row r="11" spans="1:256" s="88" customFormat="1" ht="22.5" customHeight="1">
      <c r="A11" s="1848">
        <v>1559100000</v>
      </c>
      <c r="B11" s="1848"/>
      <c r="C11" s="1848"/>
      <c r="D11" s="1491"/>
      <c r="E11" s="1491"/>
      <c r="F11" s="1491"/>
      <c r="G11" s="1491"/>
      <c r="H11" s="1491"/>
      <c r="I11" s="1491"/>
      <c r="J11" s="1491"/>
      <c r="K11" s="1491"/>
      <c r="L11" s="1514"/>
      <c r="M11" s="865"/>
      <c r="N11" s="865"/>
      <c r="O11" s="865"/>
      <c r="P11" s="865"/>
      <c r="Q11" s="865"/>
      <c r="R11" s="865"/>
      <c r="S11" s="865"/>
      <c r="T11" s="865"/>
      <c r="U11" s="865"/>
      <c r="V11" s="865"/>
      <c r="W11" s="865"/>
      <c r="X11" s="865"/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  <c r="AI11" s="865"/>
      <c r="AJ11" s="865"/>
      <c r="AK11" s="865"/>
      <c r="AL11" s="865"/>
      <c r="AM11" s="865"/>
      <c r="AN11" s="865"/>
      <c r="AO11" s="865"/>
      <c r="AP11" s="865"/>
      <c r="AQ11" s="865"/>
      <c r="AR11" s="865"/>
      <c r="AS11" s="865"/>
      <c r="AT11" s="865"/>
      <c r="AU11" s="865"/>
      <c r="AV11" s="865"/>
      <c r="AW11" s="865"/>
      <c r="AX11" s="865"/>
      <c r="AY11" s="865"/>
      <c r="AZ11" s="865"/>
      <c r="BA11" s="865"/>
      <c r="BB11" s="865"/>
      <c r="BC11" s="865"/>
      <c r="BD11" s="865"/>
      <c r="BE11" s="865"/>
      <c r="BF11" s="865"/>
      <c r="BG11" s="865"/>
      <c r="BH11" s="865"/>
      <c r="BI11" s="865"/>
      <c r="BJ11" s="865"/>
      <c r="BK11" s="865"/>
      <c r="BL11" s="865"/>
      <c r="BM11" s="865"/>
      <c r="BN11" s="865"/>
      <c r="BO11" s="865"/>
      <c r="BP11" s="865"/>
      <c r="BQ11" s="865"/>
      <c r="BR11" s="865"/>
      <c r="BS11" s="865"/>
      <c r="BT11" s="865"/>
      <c r="BU11" s="865"/>
      <c r="BV11" s="865"/>
      <c r="BW11" s="865"/>
      <c r="BX11" s="865"/>
      <c r="BY11" s="865"/>
      <c r="BZ11" s="865"/>
      <c r="CA11" s="865"/>
      <c r="CB11" s="865"/>
      <c r="CC11" s="865"/>
      <c r="CD11" s="865"/>
      <c r="CE11" s="865"/>
      <c r="CF11" s="865"/>
      <c r="CG11" s="865"/>
      <c r="CH11" s="865"/>
      <c r="CI11" s="865"/>
      <c r="CJ11" s="865"/>
      <c r="CK11" s="865"/>
      <c r="CL11" s="865"/>
      <c r="CM11" s="865"/>
      <c r="CN11" s="865"/>
      <c r="CO11" s="865"/>
      <c r="CP11" s="865"/>
      <c r="CQ11" s="865"/>
      <c r="CR11" s="865"/>
      <c r="CS11" s="865"/>
      <c r="CT11" s="865"/>
      <c r="CU11" s="865"/>
      <c r="CV11" s="865"/>
      <c r="CW11" s="865"/>
      <c r="CX11" s="865"/>
      <c r="CY11" s="865"/>
      <c r="CZ11" s="865"/>
      <c r="DA11" s="865"/>
      <c r="DB11" s="865"/>
      <c r="DC11" s="865"/>
      <c r="DD11" s="865"/>
      <c r="DE11" s="865"/>
      <c r="DF11" s="865"/>
      <c r="DG11" s="865"/>
      <c r="DH11" s="865"/>
      <c r="DI11" s="865"/>
      <c r="DJ11" s="865"/>
      <c r="DK11" s="865"/>
      <c r="DL11" s="865"/>
      <c r="DM11" s="865"/>
      <c r="DN11" s="865"/>
      <c r="DO11" s="865"/>
      <c r="DP11" s="865"/>
      <c r="DQ11" s="865"/>
      <c r="DR11" s="865"/>
      <c r="DS11" s="865"/>
      <c r="DT11" s="865"/>
      <c r="DU11" s="865"/>
      <c r="DV11" s="865"/>
      <c r="DW11" s="865"/>
      <c r="DX11" s="865"/>
      <c r="DY11" s="865"/>
      <c r="DZ11" s="865"/>
      <c r="EA11" s="865"/>
      <c r="EB11" s="865"/>
      <c r="EC11" s="865"/>
      <c r="ED11" s="865"/>
      <c r="EE11" s="865"/>
      <c r="EF11" s="865"/>
      <c r="EG11" s="865"/>
      <c r="EH11" s="865"/>
      <c r="EI11" s="865"/>
      <c r="EJ11" s="865"/>
      <c r="EK11" s="865"/>
      <c r="EL11" s="865"/>
      <c r="EM11" s="865"/>
      <c r="EN11" s="865"/>
      <c r="EO11" s="865"/>
      <c r="EP11" s="865"/>
      <c r="EQ11" s="865"/>
      <c r="ER11" s="865"/>
      <c r="ES11" s="865"/>
      <c r="ET11" s="865"/>
      <c r="EU11" s="865"/>
      <c r="EV11" s="865"/>
      <c r="EW11" s="865"/>
      <c r="EX11" s="865"/>
      <c r="EY11" s="865"/>
      <c r="EZ11" s="865"/>
      <c r="FA11" s="865"/>
      <c r="FB11" s="865"/>
      <c r="FC11" s="865"/>
      <c r="FD11" s="865"/>
      <c r="FE11" s="865"/>
      <c r="FF11" s="865"/>
      <c r="FG11" s="865"/>
      <c r="FH11" s="865"/>
      <c r="FI11" s="865"/>
      <c r="FJ11" s="865"/>
      <c r="FK11" s="865"/>
      <c r="FL11" s="865"/>
      <c r="FM11" s="865"/>
      <c r="FN11" s="865"/>
      <c r="FO11" s="865"/>
      <c r="FP11" s="865"/>
      <c r="FQ11" s="865"/>
      <c r="FR11" s="865"/>
      <c r="FS11" s="865"/>
      <c r="FT11" s="865"/>
      <c r="FU11" s="865"/>
      <c r="FV11" s="865"/>
      <c r="FW11" s="865"/>
      <c r="FX11" s="865"/>
      <c r="FY11" s="865"/>
      <c r="FZ11" s="865"/>
      <c r="GA11" s="865"/>
      <c r="GB11" s="865"/>
      <c r="GC11" s="865"/>
      <c r="GD11" s="865"/>
      <c r="GE11" s="865"/>
      <c r="GF11" s="865"/>
      <c r="GG11" s="865"/>
      <c r="GH11" s="865"/>
      <c r="GI11" s="865"/>
      <c r="GJ11" s="865"/>
      <c r="GK11" s="865"/>
      <c r="GL11" s="865"/>
      <c r="GM11" s="865"/>
      <c r="GN11" s="865"/>
      <c r="GO11" s="865"/>
      <c r="GP11" s="865"/>
      <c r="GQ11" s="865"/>
      <c r="GR11" s="865"/>
      <c r="GS11" s="865"/>
      <c r="GT11" s="865"/>
      <c r="GU11" s="865"/>
      <c r="GV11" s="865"/>
      <c r="GW11" s="865"/>
      <c r="GX11" s="865"/>
      <c r="GY11" s="865"/>
      <c r="GZ11" s="865"/>
      <c r="HA11" s="865"/>
      <c r="HB11" s="865"/>
      <c r="HC11" s="865"/>
      <c r="HD11" s="865"/>
      <c r="HE11" s="865"/>
      <c r="HF11" s="865"/>
      <c r="HG11" s="865"/>
      <c r="HH11" s="865"/>
      <c r="HI11" s="865"/>
      <c r="HJ11" s="865"/>
      <c r="HK11" s="865"/>
      <c r="HL11" s="865"/>
      <c r="HM11" s="865"/>
      <c r="HN11" s="865"/>
      <c r="HO11" s="865"/>
      <c r="HP11" s="865"/>
      <c r="HQ11" s="865"/>
      <c r="HR11" s="865"/>
      <c r="HS11" s="865"/>
      <c r="HT11" s="865"/>
      <c r="HU11" s="865"/>
      <c r="HV11" s="865"/>
      <c r="HW11" s="865"/>
      <c r="HX11" s="865"/>
      <c r="HY11" s="865"/>
      <c r="HZ11" s="865"/>
      <c r="IA11" s="865"/>
      <c r="IB11" s="865"/>
      <c r="IC11" s="865"/>
      <c r="ID11" s="865"/>
      <c r="IE11" s="865"/>
      <c r="IF11" s="865"/>
      <c r="IG11" s="865"/>
      <c r="IH11" s="865"/>
      <c r="II11" s="865"/>
      <c r="IJ11" s="865"/>
      <c r="IK11" s="865"/>
      <c r="IL11" s="865"/>
      <c r="IM11" s="865"/>
      <c r="IN11" s="865"/>
      <c r="IO11" s="865"/>
      <c r="IP11" s="865"/>
      <c r="IQ11" s="865"/>
      <c r="IR11" s="865"/>
      <c r="IS11" s="865"/>
      <c r="IT11" s="865"/>
      <c r="IU11" s="865"/>
      <c r="IV11" s="865"/>
    </row>
    <row r="12" spans="1:256" s="88" customFormat="1" ht="24" customHeight="1" thickBot="1">
      <c r="A12" s="1849" t="s">
        <v>330</v>
      </c>
      <c r="B12" s="1849"/>
      <c r="C12" s="1849"/>
      <c r="D12" s="897"/>
      <c r="E12" s="897"/>
      <c r="F12" s="1327"/>
      <c r="G12" s="897"/>
      <c r="H12" s="897"/>
      <c r="I12" s="897"/>
      <c r="J12" s="897"/>
      <c r="K12" s="1328" t="s">
        <v>302</v>
      </c>
      <c r="L12" s="1514"/>
      <c r="M12" s="865"/>
      <c r="N12" s="865"/>
      <c r="O12" s="865"/>
      <c r="P12" s="865"/>
      <c r="Q12" s="865"/>
      <c r="R12" s="865"/>
      <c r="S12" s="865"/>
      <c r="T12" s="865"/>
      <c r="U12" s="865"/>
      <c r="V12" s="865"/>
      <c r="W12" s="865"/>
      <c r="X12" s="865"/>
      <c r="Y12" s="865"/>
      <c r="Z12" s="865"/>
      <c r="AA12" s="865"/>
      <c r="AB12" s="865"/>
      <c r="AC12" s="865"/>
      <c r="AD12" s="865"/>
      <c r="AE12" s="865"/>
      <c r="AF12" s="865"/>
      <c r="AG12" s="865"/>
      <c r="AH12" s="865"/>
      <c r="AI12" s="865"/>
      <c r="AJ12" s="865"/>
      <c r="AK12" s="865"/>
      <c r="AL12" s="865"/>
      <c r="AM12" s="865"/>
      <c r="AN12" s="865"/>
      <c r="AO12" s="865"/>
      <c r="AP12" s="865"/>
      <c r="AQ12" s="865"/>
      <c r="AR12" s="865"/>
      <c r="AS12" s="865"/>
      <c r="AT12" s="865"/>
      <c r="AU12" s="865"/>
      <c r="AV12" s="865"/>
      <c r="AW12" s="865"/>
      <c r="AX12" s="865"/>
      <c r="AY12" s="865"/>
      <c r="AZ12" s="865"/>
      <c r="BA12" s="865"/>
      <c r="BB12" s="865"/>
      <c r="BC12" s="865"/>
      <c r="BD12" s="865"/>
      <c r="BE12" s="865"/>
      <c r="BF12" s="865"/>
      <c r="BG12" s="865"/>
      <c r="BH12" s="865"/>
      <c r="BI12" s="865"/>
      <c r="BJ12" s="865"/>
      <c r="BK12" s="865"/>
      <c r="BL12" s="865"/>
      <c r="BM12" s="865"/>
      <c r="BN12" s="865"/>
      <c r="BO12" s="865"/>
      <c r="BP12" s="865"/>
      <c r="BQ12" s="865"/>
      <c r="BR12" s="865"/>
      <c r="BS12" s="865"/>
      <c r="BT12" s="865"/>
      <c r="BU12" s="865"/>
      <c r="BV12" s="865"/>
      <c r="BW12" s="865"/>
      <c r="BX12" s="865"/>
      <c r="BY12" s="865"/>
      <c r="BZ12" s="865"/>
      <c r="CA12" s="865"/>
      <c r="CB12" s="865"/>
      <c r="CC12" s="865"/>
      <c r="CD12" s="865"/>
      <c r="CE12" s="865"/>
      <c r="CF12" s="865"/>
      <c r="CG12" s="865"/>
      <c r="CH12" s="865"/>
      <c r="CI12" s="865"/>
      <c r="CJ12" s="865"/>
      <c r="CK12" s="865"/>
      <c r="CL12" s="865"/>
      <c r="CM12" s="865"/>
      <c r="CN12" s="865"/>
      <c r="CO12" s="865"/>
      <c r="CP12" s="865"/>
      <c r="CQ12" s="865"/>
      <c r="CR12" s="865"/>
      <c r="CS12" s="865"/>
      <c r="CT12" s="865"/>
      <c r="CU12" s="865"/>
      <c r="CV12" s="865"/>
      <c r="CW12" s="865"/>
      <c r="CX12" s="865"/>
      <c r="CY12" s="865"/>
      <c r="CZ12" s="865"/>
      <c r="DA12" s="865"/>
      <c r="DB12" s="865"/>
      <c r="DC12" s="865"/>
      <c r="DD12" s="865"/>
      <c r="DE12" s="865"/>
      <c r="DF12" s="865"/>
      <c r="DG12" s="865"/>
      <c r="DH12" s="865"/>
      <c r="DI12" s="865"/>
      <c r="DJ12" s="865"/>
      <c r="DK12" s="865"/>
      <c r="DL12" s="865"/>
      <c r="DM12" s="865"/>
      <c r="DN12" s="865"/>
      <c r="DO12" s="865"/>
      <c r="DP12" s="865"/>
      <c r="DQ12" s="865"/>
      <c r="DR12" s="865"/>
      <c r="DS12" s="865"/>
      <c r="DT12" s="865"/>
      <c r="DU12" s="865"/>
      <c r="DV12" s="865"/>
      <c r="DW12" s="865"/>
      <c r="DX12" s="865"/>
      <c r="DY12" s="865"/>
      <c r="DZ12" s="865"/>
      <c r="EA12" s="865"/>
      <c r="EB12" s="865"/>
      <c r="EC12" s="865"/>
      <c r="ED12" s="865"/>
      <c r="EE12" s="865"/>
      <c r="EF12" s="865"/>
      <c r="EG12" s="865"/>
      <c r="EH12" s="865"/>
      <c r="EI12" s="865"/>
      <c r="EJ12" s="865"/>
      <c r="EK12" s="865"/>
      <c r="EL12" s="865"/>
      <c r="EM12" s="865"/>
      <c r="EN12" s="865"/>
      <c r="EO12" s="865"/>
      <c r="EP12" s="865"/>
      <c r="EQ12" s="865"/>
      <c r="ER12" s="865"/>
      <c r="ES12" s="865"/>
      <c r="ET12" s="865"/>
      <c r="EU12" s="865"/>
      <c r="EV12" s="865"/>
      <c r="EW12" s="865"/>
      <c r="EX12" s="865"/>
      <c r="EY12" s="865"/>
      <c r="EZ12" s="865"/>
      <c r="FA12" s="865"/>
      <c r="FB12" s="865"/>
      <c r="FC12" s="865"/>
      <c r="FD12" s="865"/>
      <c r="FE12" s="865"/>
      <c r="FF12" s="865"/>
      <c r="FG12" s="865"/>
      <c r="FH12" s="865"/>
      <c r="FI12" s="865"/>
      <c r="FJ12" s="865"/>
      <c r="FK12" s="865"/>
      <c r="FL12" s="865"/>
      <c r="FM12" s="865"/>
      <c r="FN12" s="865"/>
      <c r="FO12" s="865"/>
      <c r="FP12" s="865"/>
      <c r="FQ12" s="865"/>
      <c r="FR12" s="865"/>
      <c r="FS12" s="865"/>
      <c r="FT12" s="865"/>
      <c r="FU12" s="865"/>
      <c r="FV12" s="865"/>
      <c r="FW12" s="865"/>
      <c r="FX12" s="865"/>
      <c r="FY12" s="865"/>
      <c r="FZ12" s="865"/>
      <c r="GA12" s="865"/>
      <c r="GB12" s="865"/>
      <c r="GC12" s="865"/>
      <c r="GD12" s="865"/>
      <c r="GE12" s="865"/>
      <c r="GF12" s="865"/>
      <c r="GG12" s="865"/>
      <c r="GH12" s="865"/>
      <c r="GI12" s="865"/>
      <c r="GJ12" s="865"/>
      <c r="GK12" s="865"/>
      <c r="GL12" s="865"/>
      <c r="GM12" s="865"/>
      <c r="GN12" s="865"/>
      <c r="GO12" s="865"/>
      <c r="GP12" s="865"/>
      <c r="GQ12" s="865"/>
      <c r="GR12" s="865"/>
      <c r="GS12" s="865"/>
      <c r="GT12" s="865"/>
      <c r="GU12" s="865"/>
      <c r="GV12" s="865"/>
      <c r="GW12" s="865"/>
      <c r="GX12" s="865"/>
      <c r="GY12" s="865"/>
      <c r="GZ12" s="865"/>
      <c r="HA12" s="865"/>
      <c r="HB12" s="865"/>
      <c r="HC12" s="865"/>
      <c r="HD12" s="865"/>
      <c r="HE12" s="865"/>
      <c r="HF12" s="865"/>
      <c r="HG12" s="865"/>
      <c r="HH12" s="865"/>
      <c r="HI12" s="865"/>
      <c r="HJ12" s="865"/>
      <c r="HK12" s="865"/>
      <c r="HL12" s="865"/>
      <c r="HM12" s="865"/>
      <c r="HN12" s="865"/>
      <c r="HO12" s="865"/>
      <c r="HP12" s="865"/>
      <c r="HQ12" s="865"/>
      <c r="HR12" s="865"/>
      <c r="HS12" s="865"/>
      <c r="HT12" s="865"/>
      <c r="HU12" s="865"/>
      <c r="HV12" s="865"/>
      <c r="HW12" s="865"/>
      <c r="HX12" s="865"/>
      <c r="HY12" s="865"/>
      <c r="HZ12" s="865"/>
      <c r="IA12" s="865"/>
      <c r="IB12" s="865"/>
      <c r="IC12" s="865"/>
      <c r="ID12" s="865"/>
      <c r="IE12" s="865"/>
      <c r="IF12" s="865"/>
      <c r="IG12" s="865"/>
      <c r="IH12" s="865"/>
      <c r="II12" s="865"/>
      <c r="IJ12" s="865"/>
      <c r="IK12" s="865"/>
      <c r="IL12" s="865"/>
      <c r="IM12" s="865"/>
      <c r="IN12" s="865"/>
      <c r="IO12" s="865"/>
      <c r="IP12" s="865"/>
      <c r="IQ12" s="865"/>
      <c r="IR12" s="865"/>
      <c r="IS12" s="865"/>
      <c r="IT12" s="865"/>
      <c r="IU12" s="865"/>
      <c r="IV12" s="865"/>
    </row>
    <row r="13" spans="1:256" s="88" customFormat="1" ht="15">
      <c r="A13" s="1907" t="s">
        <v>334</v>
      </c>
      <c r="B13" s="1854" t="s">
        <v>335</v>
      </c>
      <c r="C13" s="1903" t="s">
        <v>303</v>
      </c>
      <c r="D13" s="1854" t="s">
        <v>343</v>
      </c>
      <c r="E13" s="1903" t="s">
        <v>6</v>
      </c>
      <c r="F13" s="1854" t="s">
        <v>643</v>
      </c>
      <c r="G13" s="1903" t="s">
        <v>475</v>
      </c>
      <c r="H13" s="1905" t="s">
        <v>559</v>
      </c>
      <c r="I13" s="1854" t="s">
        <v>410</v>
      </c>
      <c r="J13" s="1925" t="s">
        <v>444</v>
      </c>
      <c r="K13" s="1893" t="s">
        <v>728</v>
      </c>
      <c r="L13" s="1895" t="s">
        <v>644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s="445" customFormat="1" ht="132.75" customHeight="1" thickBot="1">
      <c r="A14" s="1908"/>
      <c r="B14" s="1855"/>
      <c r="C14" s="1904"/>
      <c r="D14" s="1855"/>
      <c r="E14" s="1904"/>
      <c r="F14" s="1855"/>
      <c r="G14" s="1904"/>
      <c r="H14" s="1906"/>
      <c r="I14" s="1855"/>
      <c r="J14" s="1926"/>
      <c r="K14" s="1894"/>
      <c r="L14" s="189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s="88" customFormat="1" ht="27" customHeight="1" thickBot="1">
      <c r="A15" s="1329" t="s">
        <v>304</v>
      </c>
      <c r="B15" s="1330" t="s">
        <v>305</v>
      </c>
      <c r="C15" s="1517" t="s">
        <v>306</v>
      </c>
      <c r="D15" s="1330" t="s">
        <v>307</v>
      </c>
      <c r="E15" s="1330" t="s">
        <v>308</v>
      </c>
      <c r="F15" s="1330" t="s">
        <v>344</v>
      </c>
      <c r="G15" s="1330" t="s">
        <v>345</v>
      </c>
      <c r="H15" s="1517" t="s">
        <v>411</v>
      </c>
      <c r="I15" s="1517" t="s">
        <v>560</v>
      </c>
      <c r="J15" s="1518">
        <v>10</v>
      </c>
      <c r="K15" s="1329" t="s">
        <v>685</v>
      </c>
      <c r="L15" s="1519" t="s">
        <v>686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s="88" customFormat="1" ht="66" customHeight="1" thickBot="1">
      <c r="A16" s="1331" t="s">
        <v>77</v>
      </c>
      <c r="B16" s="785"/>
      <c r="C16" s="785"/>
      <c r="D16" s="786" t="s">
        <v>9</v>
      </c>
      <c r="E16" s="787"/>
      <c r="F16" s="317"/>
      <c r="G16" s="579"/>
      <c r="H16" s="1332"/>
      <c r="I16" s="1332"/>
      <c r="J16" s="1520">
        <f>J17</f>
        <v>26329446</v>
      </c>
      <c r="K16" s="1521">
        <f>K17</f>
        <v>26283555.779999997</v>
      </c>
      <c r="L16" s="1522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s="89" customFormat="1" ht="48" customHeight="1">
      <c r="A17" s="628" t="s">
        <v>78</v>
      </c>
      <c r="B17" s="788"/>
      <c r="C17" s="788"/>
      <c r="D17" s="789" t="s">
        <v>9</v>
      </c>
      <c r="E17" s="790"/>
      <c r="F17" s="563"/>
      <c r="G17" s="629"/>
      <c r="H17" s="630"/>
      <c r="I17" s="630"/>
      <c r="J17" s="1523">
        <f>J18+J19+J20+J22+J24+J26+J21+J23+J25</f>
        <v>26329446</v>
      </c>
      <c r="K17" s="1524">
        <f>K18+K19+K20+K22+K24+K26+K21+K23+K25</f>
        <v>26283555.779999997</v>
      </c>
      <c r="L17" s="1525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s="89" customFormat="1" ht="114.75" customHeight="1">
      <c r="A18" s="316" t="s">
        <v>79</v>
      </c>
      <c r="B18" s="791" t="s">
        <v>80</v>
      </c>
      <c r="C18" s="791" t="s">
        <v>192</v>
      </c>
      <c r="D18" s="1066" t="s">
        <v>561</v>
      </c>
      <c r="E18" s="792" t="s">
        <v>179</v>
      </c>
      <c r="F18" s="793"/>
      <c r="G18" s="794"/>
      <c r="H18" s="794"/>
      <c r="I18" s="794"/>
      <c r="J18" s="1333">
        <f>160990+1934747</f>
        <v>2095737</v>
      </c>
      <c r="K18" s="1526">
        <v>2095735.93</v>
      </c>
      <c r="L18" s="1527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s="89" customFormat="1" ht="67.5" customHeight="1">
      <c r="A19" s="632" t="s">
        <v>81</v>
      </c>
      <c r="B19" s="631" t="s">
        <v>218</v>
      </c>
      <c r="C19" s="631" t="s">
        <v>193</v>
      </c>
      <c r="D19" s="1067" t="s">
        <v>462</v>
      </c>
      <c r="E19" s="795" t="s">
        <v>309</v>
      </c>
      <c r="F19" s="796"/>
      <c r="G19" s="797"/>
      <c r="H19" s="797"/>
      <c r="I19" s="797"/>
      <c r="J19" s="1334">
        <f>7440800+6200000+476430</f>
        <v>14117230</v>
      </c>
      <c r="K19" s="837">
        <v>14076421.6</v>
      </c>
      <c r="L19" s="1527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s="446" customFormat="1" ht="63">
      <c r="A20" s="632" t="s">
        <v>272</v>
      </c>
      <c r="B20" s="631" t="s">
        <v>273</v>
      </c>
      <c r="C20" s="631" t="s">
        <v>274</v>
      </c>
      <c r="D20" s="1067" t="s">
        <v>301</v>
      </c>
      <c r="E20" s="795" t="s">
        <v>309</v>
      </c>
      <c r="F20" s="796"/>
      <c r="G20" s="797"/>
      <c r="H20" s="797"/>
      <c r="I20" s="797"/>
      <c r="J20" s="1334">
        <v>304000</v>
      </c>
      <c r="K20" s="837">
        <v>303999.84</v>
      </c>
      <c r="L20" s="1527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447" customFormat="1" ht="90" customHeight="1">
      <c r="A21" s="632" t="s">
        <v>275</v>
      </c>
      <c r="B21" s="1335" t="s">
        <v>276</v>
      </c>
      <c r="C21" s="1335" t="s">
        <v>277</v>
      </c>
      <c r="D21" s="1336" t="s">
        <v>481</v>
      </c>
      <c r="E21" s="792" t="s">
        <v>179</v>
      </c>
      <c r="F21" s="796"/>
      <c r="G21" s="797"/>
      <c r="H21" s="797"/>
      <c r="I21" s="797"/>
      <c r="J21" s="1334">
        <v>517000</v>
      </c>
      <c r="K21" s="837">
        <v>516800</v>
      </c>
      <c r="L21" s="1527"/>
      <c r="M21" s="1065"/>
      <c r="N21" s="1065"/>
      <c r="O21" s="1065"/>
      <c r="P21" s="1065"/>
      <c r="Q21" s="1065"/>
      <c r="R21" s="1065"/>
      <c r="S21" s="1065"/>
      <c r="T21" s="1065"/>
      <c r="U21" s="1065"/>
      <c r="V21" s="1065"/>
      <c r="W21" s="1065"/>
      <c r="X21" s="1065"/>
      <c r="Y21" s="1065"/>
      <c r="Z21" s="1065"/>
      <c r="AA21" s="1065"/>
      <c r="AB21" s="1065"/>
      <c r="AC21" s="1065"/>
      <c r="AD21" s="1065"/>
      <c r="AE21" s="1065"/>
      <c r="AF21" s="1065"/>
      <c r="AG21" s="1065"/>
      <c r="AH21" s="1065"/>
      <c r="AI21" s="1065"/>
      <c r="AJ21" s="1065"/>
      <c r="AK21" s="1065"/>
      <c r="AL21" s="1065"/>
      <c r="AM21" s="1065"/>
      <c r="AN21" s="1065"/>
      <c r="AO21" s="1065"/>
      <c r="AP21" s="1065"/>
      <c r="AQ21" s="1065"/>
      <c r="AR21" s="1065"/>
      <c r="AS21" s="1065"/>
      <c r="AT21" s="1065"/>
      <c r="AU21" s="1065"/>
      <c r="AV21" s="1065"/>
      <c r="AW21" s="1065"/>
      <c r="AX21" s="1065"/>
      <c r="AY21" s="1065"/>
      <c r="AZ21" s="1065"/>
      <c r="BA21" s="1065"/>
      <c r="BB21" s="1065"/>
      <c r="BC21" s="1065"/>
      <c r="BD21" s="1065"/>
      <c r="BE21" s="1065"/>
      <c r="BF21" s="1065"/>
      <c r="BG21" s="1065"/>
      <c r="BH21" s="1065"/>
      <c r="BI21" s="1065"/>
      <c r="BJ21" s="1065"/>
      <c r="BK21" s="1065"/>
      <c r="BL21" s="1065"/>
      <c r="BM21" s="1065"/>
      <c r="BN21" s="1065"/>
      <c r="BO21" s="1065"/>
      <c r="BP21" s="1065"/>
      <c r="BQ21" s="1065"/>
      <c r="BR21" s="1065"/>
      <c r="BS21" s="1065"/>
      <c r="BT21" s="1065"/>
      <c r="BU21" s="1065"/>
      <c r="BV21" s="1065"/>
      <c r="BW21" s="1065"/>
      <c r="BX21" s="1065"/>
      <c r="BY21" s="1065"/>
      <c r="BZ21" s="1065"/>
      <c r="CA21" s="1065"/>
      <c r="CB21" s="1065"/>
      <c r="CC21" s="1065"/>
      <c r="CD21" s="1065"/>
      <c r="CE21" s="1065"/>
      <c r="CF21" s="1065"/>
      <c r="CG21" s="1065"/>
      <c r="CH21" s="1065"/>
      <c r="CI21" s="1065"/>
      <c r="CJ21" s="1065"/>
      <c r="CK21" s="1065"/>
      <c r="CL21" s="1065"/>
      <c r="CM21" s="1065"/>
      <c r="CN21" s="1065"/>
      <c r="CO21" s="1065"/>
      <c r="CP21" s="1065"/>
      <c r="CQ21" s="1065"/>
      <c r="CR21" s="1065"/>
      <c r="CS21" s="1065"/>
      <c r="CT21" s="1065"/>
      <c r="CU21" s="1065"/>
      <c r="CV21" s="1065"/>
      <c r="CW21" s="1065"/>
      <c r="CX21" s="1065"/>
      <c r="CY21" s="1065"/>
      <c r="CZ21" s="1065"/>
      <c r="DA21" s="1065"/>
      <c r="DB21" s="1065"/>
      <c r="DC21" s="1065"/>
      <c r="DD21" s="1065"/>
      <c r="DE21" s="1065"/>
      <c r="DF21" s="1065"/>
      <c r="DG21" s="1065"/>
      <c r="DH21" s="1065"/>
      <c r="DI21" s="1065"/>
      <c r="DJ21" s="1065"/>
      <c r="DK21" s="1065"/>
      <c r="DL21" s="1065"/>
      <c r="DM21" s="1065"/>
      <c r="DN21" s="1065"/>
      <c r="DO21" s="1065"/>
      <c r="DP21" s="1065"/>
      <c r="DQ21" s="1065"/>
      <c r="DR21" s="1065"/>
      <c r="DS21" s="1065"/>
      <c r="DT21" s="1065"/>
      <c r="DU21" s="1065"/>
      <c r="DV21" s="1065"/>
      <c r="DW21" s="1065"/>
      <c r="DX21" s="1065"/>
      <c r="DY21" s="1065"/>
      <c r="DZ21" s="1065"/>
      <c r="EA21" s="1065"/>
      <c r="EB21" s="1065"/>
      <c r="EC21" s="1065"/>
      <c r="ED21" s="1065"/>
      <c r="EE21" s="1065"/>
      <c r="EF21" s="1065"/>
      <c r="EG21" s="1065"/>
      <c r="EH21" s="1065"/>
      <c r="EI21" s="1065"/>
      <c r="EJ21" s="1065"/>
      <c r="EK21" s="1065"/>
      <c r="EL21" s="1065"/>
      <c r="EM21" s="1065"/>
      <c r="EN21" s="1065"/>
      <c r="EO21" s="1065"/>
      <c r="EP21" s="1065"/>
      <c r="EQ21" s="1065"/>
      <c r="ER21" s="1065"/>
      <c r="ES21" s="1065"/>
      <c r="ET21" s="1065"/>
      <c r="EU21" s="1065"/>
      <c r="EV21" s="1065"/>
      <c r="EW21" s="1065"/>
      <c r="EX21" s="1065"/>
      <c r="EY21" s="1065"/>
      <c r="EZ21" s="1065"/>
      <c r="FA21" s="1065"/>
      <c r="FB21" s="1065"/>
      <c r="FC21" s="1065"/>
      <c r="FD21" s="1065"/>
      <c r="FE21" s="1065"/>
      <c r="FF21" s="1065"/>
      <c r="FG21" s="1065"/>
      <c r="FH21" s="1065"/>
      <c r="FI21" s="1065"/>
      <c r="FJ21" s="1065"/>
      <c r="FK21" s="1065"/>
      <c r="FL21" s="1065"/>
      <c r="FM21" s="1065"/>
      <c r="FN21" s="1065"/>
      <c r="FO21" s="1065"/>
      <c r="FP21" s="1065"/>
      <c r="FQ21" s="1065"/>
      <c r="FR21" s="1065"/>
      <c r="FS21" s="1065"/>
      <c r="FT21" s="1065"/>
      <c r="FU21" s="1065"/>
      <c r="FV21" s="1065"/>
      <c r="FW21" s="1065"/>
      <c r="FX21" s="1065"/>
      <c r="FY21" s="1065"/>
      <c r="FZ21" s="1065"/>
      <c r="GA21" s="1065"/>
      <c r="GB21" s="1065"/>
      <c r="GC21" s="1065"/>
      <c r="GD21" s="1065"/>
      <c r="GE21" s="1065"/>
      <c r="GF21" s="1065"/>
      <c r="GG21" s="1065"/>
      <c r="GH21" s="1065"/>
      <c r="GI21" s="1065"/>
      <c r="GJ21" s="1065"/>
      <c r="GK21" s="1065"/>
      <c r="GL21" s="1065"/>
      <c r="GM21" s="1065"/>
      <c r="GN21" s="1065"/>
      <c r="GO21" s="1065"/>
      <c r="GP21" s="1065"/>
      <c r="GQ21" s="1065"/>
      <c r="GR21" s="1065"/>
      <c r="GS21" s="1065"/>
      <c r="GT21" s="1065"/>
      <c r="GU21" s="1065"/>
      <c r="GV21" s="1065"/>
      <c r="GW21" s="1065"/>
      <c r="GX21" s="1065"/>
      <c r="GY21" s="1065"/>
      <c r="GZ21" s="1065"/>
      <c r="HA21" s="1065"/>
      <c r="HB21" s="1065"/>
      <c r="HC21" s="1065"/>
      <c r="HD21" s="1065"/>
      <c r="HE21" s="1065"/>
      <c r="HF21" s="1065"/>
      <c r="HG21" s="1065"/>
      <c r="HH21" s="1065"/>
      <c r="HI21" s="1065"/>
      <c r="HJ21" s="1065"/>
      <c r="HK21" s="1065"/>
      <c r="HL21" s="1065"/>
      <c r="HM21" s="1065"/>
      <c r="HN21" s="1065"/>
      <c r="HO21" s="1065"/>
      <c r="HP21" s="1065"/>
      <c r="HQ21" s="1065"/>
      <c r="HR21" s="1065"/>
      <c r="HS21" s="1065"/>
      <c r="HT21" s="1065"/>
      <c r="HU21" s="1065"/>
      <c r="HV21" s="1065"/>
      <c r="HW21" s="1065"/>
      <c r="HX21" s="1065"/>
      <c r="HY21" s="1065"/>
      <c r="HZ21" s="1065"/>
      <c r="IA21" s="1065"/>
      <c r="IB21" s="1065"/>
      <c r="IC21" s="1065"/>
      <c r="ID21" s="1065"/>
      <c r="IE21" s="1065"/>
      <c r="IF21" s="1065"/>
      <c r="IG21" s="1065"/>
      <c r="IH21" s="1065"/>
      <c r="II21" s="1065"/>
      <c r="IJ21" s="1065"/>
      <c r="IK21" s="1065"/>
      <c r="IL21" s="1065"/>
      <c r="IM21" s="1065"/>
      <c r="IN21" s="1065"/>
      <c r="IO21" s="1065"/>
      <c r="IP21" s="1065"/>
      <c r="IQ21" s="1065"/>
      <c r="IR21" s="1065"/>
      <c r="IS21" s="1065"/>
      <c r="IT21" s="1065"/>
      <c r="IU21" s="1065"/>
      <c r="IV21" s="1065"/>
    </row>
    <row r="22" spans="1:256" s="447" customFormat="1" ht="80.25" customHeight="1">
      <c r="A22" s="1480" t="s">
        <v>67</v>
      </c>
      <c r="B22" s="798" t="s">
        <v>68</v>
      </c>
      <c r="C22" s="798" t="s">
        <v>195</v>
      </c>
      <c r="D22" s="1068" t="s">
        <v>69</v>
      </c>
      <c r="E22" s="792" t="s">
        <v>476</v>
      </c>
      <c r="F22" s="796"/>
      <c r="G22" s="797"/>
      <c r="H22" s="797"/>
      <c r="I22" s="797"/>
      <c r="J22" s="1334">
        <f>51172+3885</f>
        <v>55057</v>
      </c>
      <c r="K22" s="837">
        <v>52056.43</v>
      </c>
      <c r="L22" s="1527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s="447" customFormat="1" ht="115.5" customHeight="1">
      <c r="A23" s="1493" t="s">
        <v>722</v>
      </c>
      <c r="B23" s="1476">
        <v>7660</v>
      </c>
      <c r="C23" s="1476">
        <v>490</v>
      </c>
      <c r="D23" s="1528" t="s">
        <v>76</v>
      </c>
      <c r="E23" s="792" t="s">
        <v>741</v>
      </c>
      <c r="F23" s="796"/>
      <c r="G23" s="797"/>
      <c r="H23" s="797"/>
      <c r="I23" s="797"/>
      <c r="J23" s="1334">
        <v>3880</v>
      </c>
      <c r="K23" s="837">
        <v>2000</v>
      </c>
      <c r="L23" s="1527"/>
      <c r="M23" s="1065"/>
      <c r="N23" s="1065"/>
      <c r="O23" s="1065"/>
      <c r="P23" s="1065"/>
      <c r="Q23" s="1065"/>
      <c r="R23" s="1065"/>
      <c r="S23" s="1065"/>
      <c r="T23" s="1065"/>
      <c r="U23" s="1065"/>
      <c r="V23" s="1065"/>
      <c r="W23" s="1065"/>
      <c r="X23" s="1065"/>
      <c r="Y23" s="1065"/>
      <c r="Z23" s="1065"/>
      <c r="AA23" s="1065"/>
      <c r="AB23" s="1065"/>
      <c r="AC23" s="1065"/>
      <c r="AD23" s="1065"/>
      <c r="AE23" s="1065"/>
      <c r="AF23" s="1065"/>
      <c r="AG23" s="1065"/>
      <c r="AH23" s="1065"/>
      <c r="AI23" s="1065"/>
      <c r="AJ23" s="1065"/>
      <c r="AK23" s="1065"/>
      <c r="AL23" s="1065"/>
      <c r="AM23" s="1065"/>
      <c r="AN23" s="1065"/>
      <c r="AO23" s="1065"/>
      <c r="AP23" s="1065"/>
      <c r="AQ23" s="1065"/>
      <c r="AR23" s="1065"/>
      <c r="AS23" s="1065"/>
      <c r="AT23" s="1065"/>
      <c r="AU23" s="1065"/>
      <c r="AV23" s="1065"/>
      <c r="AW23" s="1065"/>
      <c r="AX23" s="1065"/>
      <c r="AY23" s="1065"/>
      <c r="AZ23" s="1065"/>
      <c r="BA23" s="1065"/>
      <c r="BB23" s="1065"/>
      <c r="BC23" s="1065"/>
      <c r="BD23" s="1065"/>
      <c r="BE23" s="1065"/>
      <c r="BF23" s="1065"/>
      <c r="BG23" s="1065"/>
      <c r="BH23" s="1065"/>
      <c r="BI23" s="1065"/>
      <c r="BJ23" s="1065"/>
      <c r="BK23" s="1065"/>
      <c r="BL23" s="1065"/>
      <c r="BM23" s="1065"/>
      <c r="BN23" s="1065"/>
      <c r="BO23" s="1065"/>
      <c r="BP23" s="1065"/>
      <c r="BQ23" s="1065"/>
      <c r="BR23" s="1065"/>
      <c r="BS23" s="1065"/>
      <c r="BT23" s="1065"/>
      <c r="BU23" s="1065"/>
      <c r="BV23" s="1065"/>
      <c r="BW23" s="1065"/>
      <c r="BX23" s="1065"/>
      <c r="BY23" s="1065"/>
      <c r="BZ23" s="1065"/>
      <c r="CA23" s="1065"/>
      <c r="CB23" s="1065"/>
      <c r="CC23" s="1065"/>
      <c r="CD23" s="1065"/>
      <c r="CE23" s="1065"/>
      <c r="CF23" s="1065"/>
      <c r="CG23" s="1065"/>
      <c r="CH23" s="1065"/>
      <c r="CI23" s="1065"/>
      <c r="CJ23" s="1065"/>
      <c r="CK23" s="1065"/>
      <c r="CL23" s="1065"/>
      <c r="CM23" s="1065"/>
      <c r="CN23" s="1065"/>
      <c r="CO23" s="1065"/>
      <c r="CP23" s="1065"/>
      <c r="CQ23" s="1065"/>
      <c r="CR23" s="1065"/>
      <c r="CS23" s="1065"/>
      <c r="CT23" s="1065"/>
      <c r="CU23" s="1065"/>
      <c r="CV23" s="1065"/>
      <c r="CW23" s="1065"/>
      <c r="CX23" s="1065"/>
      <c r="CY23" s="1065"/>
      <c r="CZ23" s="1065"/>
      <c r="DA23" s="1065"/>
      <c r="DB23" s="1065"/>
      <c r="DC23" s="1065"/>
      <c r="DD23" s="1065"/>
      <c r="DE23" s="1065"/>
      <c r="DF23" s="1065"/>
      <c r="DG23" s="1065"/>
      <c r="DH23" s="1065"/>
      <c r="DI23" s="1065"/>
      <c r="DJ23" s="1065"/>
      <c r="DK23" s="1065"/>
      <c r="DL23" s="1065"/>
      <c r="DM23" s="1065"/>
      <c r="DN23" s="1065"/>
      <c r="DO23" s="1065"/>
      <c r="DP23" s="1065"/>
      <c r="DQ23" s="1065"/>
      <c r="DR23" s="1065"/>
      <c r="DS23" s="1065"/>
      <c r="DT23" s="1065"/>
      <c r="DU23" s="1065"/>
      <c r="DV23" s="1065"/>
      <c r="DW23" s="1065"/>
      <c r="DX23" s="1065"/>
      <c r="DY23" s="1065"/>
      <c r="DZ23" s="1065"/>
      <c r="EA23" s="1065"/>
      <c r="EB23" s="1065"/>
      <c r="EC23" s="1065"/>
      <c r="ED23" s="1065"/>
      <c r="EE23" s="1065"/>
      <c r="EF23" s="1065"/>
      <c r="EG23" s="1065"/>
      <c r="EH23" s="1065"/>
      <c r="EI23" s="1065"/>
      <c r="EJ23" s="1065"/>
      <c r="EK23" s="1065"/>
      <c r="EL23" s="1065"/>
      <c r="EM23" s="1065"/>
      <c r="EN23" s="1065"/>
      <c r="EO23" s="1065"/>
      <c r="EP23" s="1065"/>
      <c r="EQ23" s="1065"/>
      <c r="ER23" s="1065"/>
      <c r="ES23" s="1065"/>
      <c r="ET23" s="1065"/>
      <c r="EU23" s="1065"/>
      <c r="EV23" s="1065"/>
      <c r="EW23" s="1065"/>
      <c r="EX23" s="1065"/>
      <c r="EY23" s="1065"/>
      <c r="EZ23" s="1065"/>
      <c r="FA23" s="1065"/>
      <c r="FB23" s="1065"/>
      <c r="FC23" s="1065"/>
      <c r="FD23" s="1065"/>
      <c r="FE23" s="1065"/>
      <c r="FF23" s="1065"/>
      <c r="FG23" s="1065"/>
      <c r="FH23" s="1065"/>
      <c r="FI23" s="1065"/>
      <c r="FJ23" s="1065"/>
      <c r="FK23" s="1065"/>
      <c r="FL23" s="1065"/>
      <c r="FM23" s="1065"/>
      <c r="FN23" s="1065"/>
      <c r="FO23" s="1065"/>
      <c r="FP23" s="1065"/>
      <c r="FQ23" s="1065"/>
      <c r="FR23" s="1065"/>
      <c r="FS23" s="1065"/>
      <c r="FT23" s="1065"/>
      <c r="FU23" s="1065"/>
      <c r="FV23" s="1065"/>
      <c r="FW23" s="1065"/>
      <c r="FX23" s="1065"/>
      <c r="FY23" s="1065"/>
      <c r="FZ23" s="1065"/>
      <c r="GA23" s="1065"/>
      <c r="GB23" s="1065"/>
      <c r="GC23" s="1065"/>
      <c r="GD23" s="1065"/>
      <c r="GE23" s="1065"/>
      <c r="GF23" s="1065"/>
      <c r="GG23" s="1065"/>
      <c r="GH23" s="1065"/>
      <c r="GI23" s="1065"/>
      <c r="GJ23" s="1065"/>
      <c r="GK23" s="1065"/>
      <c r="GL23" s="1065"/>
      <c r="GM23" s="1065"/>
      <c r="GN23" s="1065"/>
      <c r="GO23" s="1065"/>
      <c r="GP23" s="1065"/>
      <c r="GQ23" s="1065"/>
      <c r="GR23" s="1065"/>
      <c r="GS23" s="1065"/>
      <c r="GT23" s="1065"/>
      <c r="GU23" s="1065"/>
      <c r="GV23" s="1065"/>
      <c r="GW23" s="1065"/>
      <c r="GX23" s="1065"/>
      <c r="GY23" s="1065"/>
      <c r="GZ23" s="1065"/>
      <c r="HA23" s="1065"/>
      <c r="HB23" s="1065"/>
      <c r="HC23" s="1065"/>
      <c r="HD23" s="1065"/>
      <c r="HE23" s="1065"/>
      <c r="HF23" s="1065"/>
      <c r="HG23" s="1065"/>
      <c r="HH23" s="1065"/>
      <c r="HI23" s="1065"/>
      <c r="HJ23" s="1065"/>
      <c r="HK23" s="1065"/>
      <c r="HL23" s="1065"/>
      <c r="HM23" s="1065"/>
      <c r="HN23" s="1065"/>
      <c r="HO23" s="1065"/>
      <c r="HP23" s="1065"/>
      <c r="HQ23" s="1065"/>
      <c r="HR23" s="1065"/>
      <c r="HS23" s="1065"/>
      <c r="HT23" s="1065"/>
      <c r="HU23" s="1065"/>
      <c r="HV23" s="1065"/>
      <c r="HW23" s="1065"/>
      <c r="HX23" s="1065"/>
      <c r="HY23" s="1065"/>
      <c r="HZ23" s="1065"/>
      <c r="IA23" s="1065"/>
      <c r="IB23" s="1065"/>
      <c r="IC23" s="1065"/>
      <c r="ID23" s="1065"/>
      <c r="IE23" s="1065"/>
      <c r="IF23" s="1065"/>
      <c r="IG23" s="1065"/>
      <c r="IH23" s="1065"/>
      <c r="II23" s="1065"/>
      <c r="IJ23" s="1065"/>
      <c r="IK23" s="1065"/>
      <c r="IL23" s="1065"/>
      <c r="IM23" s="1065"/>
      <c r="IN23" s="1065"/>
      <c r="IO23" s="1065"/>
      <c r="IP23" s="1065"/>
      <c r="IQ23" s="1065"/>
      <c r="IR23" s="1065"/>
      <c r="IS23" s="1065"/>
      <c r="IT23" s="1065"/>
      <c r="IU23" s="1065"/>
      <c r="IV23" s="1065"/>
    </row>
    <row r="24" spans="1:256" s="466" customFormat="1" ht="67.5" customHeight="1">
      <c r="A24" s="1473" t="s">
        <v>455</v>
      </c>
      <c r="B24" s="1492" t="s">
        <v>510</v>
      </c>
      <c r="C24" s="1492" t="s">
        <v>182</v>
      </c>
      <c r="D24" s="1069" t="s">
        <v>456</v>
      </c>
      <c r="E24" s="799" t="s">
        <v>179</v>
      </c>
      <c r="F24" s="796"/>
      <c r="G24" s="797"/>
      <c r="H24" s="797"/>
      <c r="I24" s="797"/>
      <c r="J24" s="1334">
        <v>755000</v>
      </c>
      <c r="K24" s="837">
        <v>755000</v>
      </c>
      <c r="L24" s="1527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s="447" customFormat="1" ht="96" customHeight="1">
      <c r="A25" s="1529" t="s">
        <v>82</v>
      </c>
      <c r="B25" s="1476" t="s">
        <v>512</v>
      </c>
      <c r="C25" s="1476" t="s">
        <v>194</v>
      </c>
      <c r="D25" s="1528" t="s">
        <v>83</v>
      </c>
      <c r="E25" s="795" t="s">
        <v>309</v>
      </c>
      <c r="F25" s="1530"/>
      <c r="G25" s="1531"/>
      <c r="H25" s="1531"/>
      <c r="I25" s="1531"/>
      <c r="J25" s="1532">
        <v>26942</v>
      </c>
      <c r="K25" s="837">
        <v>26941.98</v>
      </c>
      <c r="L25" s="1533"/>
      <c r="M25" s="1065"/>
      <c r="N25" s="1065"/>
      <c r="O25" s="1065"/>
      <c r="P25" s="1065"/>
      <c r="Q25" s="1065"/>
      <c r="R25" s="1065"/>
      <c r="S25" s="1065"/>
      <c r="T25" s="1065"/>
      <c r="U25" s="1065"/>
      <c r="V25" s="1065"/>
      <c r="W25" s="1065"/>
      <c r="X25" s="1065"/>
      <c r="Y25" s="1065"/>
      <c r="Z25" s="1065"/>
      <c r="AA25" s="1065"/>
      <c r="AB25" s="1065"/>
      <c r="AC25" s="1065"/>
      <c r="AD25" s="1065"/>
      <c r="AE25" s="1065"/>
      <c r="AF25" s="1065"/>
      <c r="AG25" s="1065"/>
      <c r="AH25" s="1065"/>
      <c r="AI25" s="1065"/>
      <c r="AJ25" s="1065"/>
      <c r="AK25" s="1065"/>
      <c r="AL25" s="1065"/>
      <c r="AM25" s="1065"/>
      <c r="AN25" s="1065"/>
      <c r="AO25" s="1065"/>
      <c r="AP25" s="1065"/>
      <c r="AQ25" s="1065"/>
      <c r="AR25" s="1065"/>
      <c r="AS25" s="1065"/>
      <c r="AT25" s="1065"/>
      <c r="AU25" s="1065"/>
      <c r="AV25" s="1065"/>
      <c r="AW25" s="1065"/>
      <c r="AX25" s="1065"/>
      <c r="AY25" s="1065"/>
      <c r="AZ25" s="1065"/>
      <c r="BA25" s="1065"/>
      <c r="BB25" s="1065"/>
      <c r="BC25" s="1065"/>
      <c r="BD25" s="1065"/>
      <c r="BE25" s="1065"/>
      <c r="BF25" s="1065"/>
      <c r="BG25" s="1065"/>
      <c r="BH25" s="1065"/>
      <c r="BI25" s="1065"/>
      <c r="BJ25" s="1065"/>
      <c r="BK25" s="1065"/>
      <c r="BL25" s="1065"/>
      <c r="BM25" s="1065"/>
      <c r="BN25" s="1065"/>
      <c r="BO25" s="1065"/>
      <c r="BP25" s="1065"/>
      <c r="BQ25" s="1065"/>
      <c r="BR25" s="1065"/>
      <c r="BS25" s="1065"/>
      <c r="BT25" s="1065"/>
      <c r="BU25" s="1065"/>
      <c r="BV25" s="1065"/>
      <c r="BW25" s="1065"/>
      <c r="BX25" s="1065"/>
      <c r="BY25" s="1065"/>
      <c r="BZ25" s="1065"/>
      <c r="CA25" s="1065"/>
      <c r="CB25" s="1065"/>
      <c r="CC25" s="1065"/>
      <c r="CD25" s="1065"/>
      <c r="CE25" s="1065"/>
      <c r="CF25" s="1065"/>
      <c r="CG25" s="1065"/>
      <c r="CH25" s="1065"/>
      <c r="CI25" s="1065"/>
      <c r="CJ25" s="1065"/>
      <c r="CK25" s="1065"/>
      <c r="CL25" s="1065"/>
      <c r="CM25" s="1065"/>
      <c r="CN25" s="1065"/>
      <c r="CO25" s="1065"/>
      <c r="CP25" s="1065"/>
      <c r="CQ25" s="1065"/>
      <c r="CR25" s="1065"/>
      <c r="CS25" s="1065"/>
      <c r="CT25" s="1065"/>
      <c r="CU25" s="1065"/>
      <c r="CV25" s="1065"/>
      <c r="CW25" s="1065"/>
      <c r="CX25" s="1065"/>
      <c r="CY25" s="1065"/>
      <c r="CZ25" s="1065"/>
      <c r="DA25" s="1065"/>
      <c r="DB25" s="1065"/>
      <c r="DC25" s="1065"/>
      <c r="DD25" s="1065"/>
      <c r="DE25" s="1065"/>
      <c r="DF25" s="1065"/>
      <c r="DG25" s="1065"/>
      <c r="DH25" s="1065"/>
      <c r="DI25" s="1065"/>
      <c r="DJ25" s="1065"/>
      <c r="DK25" s="1065"/>
      <c r="DL25" s="1065"/>
      <c r="DM25" s="1065"/>
      <c r="DN25" s="1065"/>
      <c r="DO25" s="1065"/>
      <c r="DP25" s="1065"/>
      <c r="DQ25" s="1065"/>
      <c r="DR25" s="1065"/>
      <c r="DS25" s="1065"/>
      <c r="DT25" s="1065"/>
      <c r="DU25" s="1065"/>
      <c r="DV25" s="1065"/>
      <c r="DW25" s="1065"/>
      <c r="DX25" s="1065"/>
      <c r="DY25" s="1065"/>
      <c r="DZ25" s="1065"/>
      <c r="EA25" s="1065"/>
      <c r="EB25" s="1065"/>
      <c r="EC25" s="1065"/>
      <c r="ED25" s="1065"/>
      <c r="EE25" s="1065"/>
      <c r="EF25" s="1065"/>
      <c r="EG25" s="1065"/>
      <c r="EH25" s="1065"/>
      <c r="EI25" s="1065"/>
      <c r="EJ25" s="1065"/>
      <c r="EK25" s="1065"/>
      <c r="EL25" s="1065"/>
      <c r="EM25" s="1065"/>
      <c r="EN25" s="1065"/>
      <c r="EO25" s="1065"/>
      <c r="EP25" s="1065"/>
      <c r="EQ25" s="1065"/>
      <c r="ER25" s="1065"/>
      <c r="ES25" s="1065"/>
      <c r="ET25" s="1065"/>
      <c r="EU25" s="1065"/>
      <c r="EV25" s="1065"/>
      <c r="EW25" s="1065"/>
      <c r="EX25" s="1065"/>
      <c r="EY25" s="1065"/>
      <c r="EZ25" s="1065"/>
      <c r="FA25" s="1065"/>
      <c r="FB25" s="1065"/>
      <c r="FC25" s="1065"/>
      <c r="FD25" s="1065"/>
      <c r="FE25" s="1065"/>
      <c r="FF25" s="1065"/>
      <c r="FG25" s="1065"/>
      <c r="FH25" s="1065"/>
      <c r="FI25" s="1065"/>
      <c r="FJ25" s="1065"/>
      <c r="FK25" s="1065"/>
      <c r="FL25" s="1065"/>
      <c r="FM25" s="1065"/>
      <c r="FN25" s="1065"/>
      <c r="FO25" s="1065"/>
      <c r="FP25" s="1065"/>
      <c r="FQ25" s="1065"/>
      <c r="FR25" s="1065"/>
      <c r="FS25" s="1065"/>
      <c r="FT25" s="1065"/>
      <c r="FU25" s="1065"/>
      <c r="FV25" s="1065"/>
      <c r="FW25" s="1065"/>
      <c r="FX25" s="1065"/>
      <c r="FY25" s="1065"/>
      <c r="FZ25" s="1065"/>
      <c r="GA25" s="1065"/>
      <c r="GB25" s="1065"/>
      <c r="GC25" s="1065"/>
      <c r="GD25" s="1065"/>
      <c r="GE25" s="1065"/>
      <c r="GF25" s="1065"/>
      <c r="GG25" s="1065"/>
      <c r="GH25" s="1065"/>
      <c r="GI25" s="1065"/>
      <c r="GJ25" s="1065"/>
      <c r="GK25" s="1065"/>
      <c r="GL25" s="1065"/>
      <c r="GM25" s="1065"/>
      <c r="GN25" s="1065"/>
      <c r="GO25" s="1065"/>
      <c r="GP25" s="1065"/>
      <c r="GQ25" s="1065"/>
      <c r="GR25" s="1065"/>
      <c r="GS25" s="1065"/>
      <c r="GT25" s="1065"/>
      <c r="GU25" s="1065"/>
      <c r="GV25" s="1065"/>
      <c r="GW25" s="1065"/>
      <c r="GX25" s="1065"/>
      <c r="GY25" s="1065"/>
      <c r="GZ25" s="1065"/>
      <c r="HA25" s="1065"/>
      <c r="HB25" s="1065"/>
      <c r="HC25" s="1065"/>
      <c r="HD25" s="1065"/>
      <c r="HE25" s="1065"/>
      <c r="HF25" s="1065"/>
      <c r="HG25" s="1065"/>
      <c r="HH25" s="1065"/>
      <c r="HI25" s="1065"/>
      <c r="HJ25" s="1065"/>
      <c r="HK25" s="1065"/>
      <c r="HL25" s="1065"/>
      <c r="HM25" s="1065"/>
      <c r="HN25" s="1065"/>
      <c r="HO25" s="1065"/>
      <c r="HP25" s="1065"/>
      <c r="HQ25" s="1065"/>
      <c r="HR25" s="1065"/>
      <c r="HS25" s="1065"/>
      <c r="HT25" s="1065"/>
      <c r="HU25" s="1065"/>
      <c r="HV25" s="1065"/>
      <c r="HW25" s="1065"/>
      <c r="HX25" s="1065"/>
      <c r="HY25" s="1065"/>
      <c r="HZ25" s="1065"/>
      <c r="IA25" s="1065"/>
      <c r="IB25" s="1065"/>
      <c r="IC25" s="1065"/>
      <c r="ID25" s="1065"/>
      <c r="IE25" s="1065"/>
      <c r="IF25" s="1065"/>
      <c r="IG25" s="1065"/>
      <c r="IH25" s="1065"/>
      <c r="II25" s="1065"/>
      <c r="IJ25" s="1065"/>
      <c r="IK25" s="1065"/>
      <c r="IL25" s="1065"/>
      <c r="IM25" s="1065"/>
      <c r="IN25" s="1065"/>
      <c r="IO25" s="1065"/>
      <c r="IP25" s="1065"/>
      <c r="IQ25" s="1065"/>
      <c r="IR25" s="1065"/>
      <c r="IS25" s="1065"/>
      <c r="IT25" s="1065"/>
      <c r="IU25" s="1065"/>
      <c r="IV25" s="1065"/>
    </row>
    <row r="26" spans="1:256" s="283" customFormat="1" ht="97.5" customHeight="1" thickBot="1">
      <c r="A26" s="1473" t="s">
        <v>434</v>
      </c>
      <c r="B26" s="1534">
        <v>9800</v>
      </c>
      <c r="C26" s="1492" t="s">
        <v>213</v>
      </c>
      <c r="D26" s="1535" t="s">
        <v>513</v>
      </c>
      <c r="E26" s="800" t="s">
        <v>562</v>
      </c>
      <c r="F26" s="1530"/>
      <c r="G26" s="1531"/>
      <c r="H26" s="1531"/>
      <c r="I26" s="1531"/>
      <c r="J26" s="1532">
        <f>900000+6950000+89600+515000</f>
        <v>8454600</v>
      </c>
      <c r="K26" s="1083">
        <v>8454600</v>
      </c>
      <c r="L26" s="1533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s="283" customFormat="1" ht="81" customHeight="1" thickBot="1">
      <c r="A27" s="1337" t="s">
        <v>84</v>
      </c>
      <c r="B27" s="1536" t="s">
        <v>543</v>
      </c>
      <c r="C27" s="1338" t="s">
        <v>543</v>
      </c>
      <c r="D27" s="1339" t="s">
        <v>563</v>
      </c>
      <c r="E27" s="1537"/>
      <c r="F27" s="1538"/>
      <c r="G27" s="1340"/>
      <c r="H27" s="1340"/>
      <c r="I27" s="1340"/>
      <c r="J27" s="1539">
        <f>J28</f>
        <v>443675</v>
      </c>
      <c r="K27" s="1539">
        <f>K28</f>
        <v>435005</v>
      </c>
      <c r="L27" s="154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s="283" customFormat="1" ht="42">
      <c r="A28" s="801" t="s">
        <v>85</v>
      </c>
      <c r="B28" s="802" t="s">
        <v>543</v>
      </c>
      <c r="C28" s="802" t="s">
        <v>543</v>
      </c>
      <c r="D28" s="1070" t="s">
        <v>563</v>
      </c>
      <c r="E28" s="803"/>
      <c r="F28" s="804"/>
      <c r="G28" s="805"/>
      <c r="H28" s="805"/>
      <c r="I28" s="805"/>
      <c r="J28" s="1541">
        <f>J29+J30</f>
        <v>443675</v>
      </c>
      <c r="K28" s="1541">
        <f>K29+K30</f>
        <v>435005</v>
      </c>
      <c r="L28" s="1542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s="285" customFormat="1" ht="75" customHeight="1">
      <c r="A29" s="1485" t="s">
        <v>15</v>
      </c>
      <c r="B29" s="1477">
        <v>1021</v>
      </c>
      <c r="C29" s="1486" t="s">
        <v>199</v>
      </c>
      <c r="D29" s="1479" t="s">
        <v>485</v>
      </c>
      <c r="E29" s="800" t="s">
        <v>179</v>
      </c>
      <c r="F29" s="1071"/>
      <c r="G29" s="1072"/>
      <c r="H29" s="1072"/>
      <c r="I29" s="1072"/>
      <c r="J29" s="1341">
        <f>168195+52080+175550</f>
        <v>395825</v>
      </c>
      <c r="K29" s="850">
        <f>52080+335075</f>
        <v>387155</v>
      </c>
      <c r="L29" s="1542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448" customFormat="1" ht="63.75" customHeight="1">
      <c r="A30" s="1866" t="s">
        <v>495</v>
      </c>
      <c r="B30" s="1868" t="s">
        <v>419</v>
      </c>
      <c r="C30" s="1899" t="s">
        <v>196</v>
      </c>
      <c r="D30" s="1901" t="s">
        <v>457</v>
      </c>
      <c r="E30" s="800" t="s">
        <v>179</v>
      </c>
      <c r="F30" s="806"/>
      <c r="G30" s="807"/>
      <c r="H30" s="807"/>
      <c r="I30" s="807"/>
      <c r="J30" s="1342">
        <v>47850</v>
      </c>
      <c r="K30" s="850">
        <v>47850</v>
      </c>
      <c r="L30" s="1543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s="283" customFormat="1" ht="72" customHeight="1" thickBot="1">
      <c r="A31" s="1897"/>
      <c r="B31" s="1898"/>
      <c r="C31" s="1900"/>
      <c r="D31" s="1902"/>
      <c r="E31" s="877" t="s">
        <v>564</v>
      </c>
      <c r="F31" s="878"/>
      <c r="G31" s="879"/>
      <c r="H31" s="879"/>
      <c r="I31" s="879"/>
      <c r="J31" s="1343">
        <v>47850</v>
      </c>
      <c r="K31" s="1544">
        <v>47850</v>
      </c>
      <c r="L31" s="1545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s="285" customFormat="1" ht="93" customHeight="1" thickBot="1">
      <c r="A32" s="1337" t="s">
        <v>94</v>
      </c>
      <c r="B32" s="1338" t="s">
        <v>543</v>
      </c>
      <c r="C32" s="1338" t="s">
        <v>543</v>
      </c>
      <c r="D32" s="1344" t="s">
        <v>687</v>
      </c>
      <c r="E32" s="1345"/>
      <c r="F32" s="1346"/>
      <c r="G32" s="1347"/>
      <c r="H32" s="1347"/>
      <c r="I32" s="1347"/>
      <c r="J32" s="1546">
        <f>J33</f>
        <v>5338101</v>
      </c>
      <c r="K32" s="1546">
        <f>K33</f>
        <v>5319127</v>
      </c>
      <c r="L32" s="1547"/>
      <c r="M32" s="1065"/>
      <c r="N32" s="1065"/>
      <c r="O32" s="1065"/>
      <c r="P32" s="1065"/>
      <c r="Q32" s="1065"/>
      <c r="R32" s="1065"/>
      <c r="S32" s="1065"/>
      <c r="T32" s="1065"/>
      <c r="U32" s="1065"/>
      <c r="V32" s="1065"/>
      <c r="W32" s="1065"/>
      <c r="X32" s="1065"/>
      <c r="Y32" s="1065"/>
      <c r="Z32" s="1065"/>
      <c r="AA32" s="1065"/>
      <c r="AB32" s="1065"/>
      <c r="AC32" s="1065"/>
      <c r="AD32" s="1065"/>
      <c r="AE32" s="1065"/>
      <c r="AF32" s="1065"/>
      <c r="AG32" s="1065"/>
      <c r="AH32" s="1065"/>
      <c r="AI32" s="1065"/>
      <c r="AJ32" s="1065"/>
      <c r="AK32" s="1065"/>
      <c r="AL32" s="1065"/>
      <c r="AM32" s="1065"/>
      <c r="AN32" s="1065"/>
      <c r="AO32" s="1065"/>
      <c r="AP32" s="1065"/>
      <c r="AQ32" s="1065"/>
      <c r="AR32" s="1065"/>
      <c r="AS32" s="1065"/>
      <c r="AT32" s="1065"/>
      <c r="AU32" s="1065"/>
      <c r="AV32" s="1065"/>
      <c r="AW32" s="1065"/>
      <c r="AX32" s="1065"/>
      <c r="AY32" s="1065"/>
      <c r="AZ32" s="1065"/>
      <c r="BA32" s="1065"/>
      <c r="BB32" s="1065"/>
      <c r="BC32" s="1065"/>
      <c r="BD32" s="1065"/>
      <c r="BE32" s="1065"/>
      <c r="BF32" s="1065"/>
      <c r="BG32" s="1065"/>
      <c r="BH32" s="1065"/>
      <c r="BI32" s="1065"/>
      <c r="BJ32" s="1065"/>
      <c r="BK32" s="1065"/>
      <c r="BL32" s="1065"/>
      <c r="BM32" s="1065"/>
      <c r="BN32" s="1065"/>
      <c r="BO32" s="1065"/>
      <c r="BP32" s="1065"/>
      <c r="BQ32" s="1065"/>
      <c r="BR32" s="1065"/>
      <c r="BS32" s="1065"/>
      <c r="BT32" s="1065"/>
      <c r="BU32" s="1065"/>
      <c r="BV32" s="1065"/>
      <c r="BW32" s="1065"/>
      <c r="BX32" s="1065"/>
      <c r="BY32" s="1065"/>
      <c r="BZ32" s="1065"/>
      <c r="CA32" s="1065"/>
      <c r="CB32" s="1065"/>
      <c r="CC32" s="1065"/>
      <c r="CD32" s="1065"/>
      <c r="CE32" s="1065"/>
      <c r="CF32" s="1065"/>
      <c r="CG32" s="1065"/>
      <c r="CH32" s="1065"/>
      <c r="CI32" s="1065"/>
      <c r="CJ32" s="1065"/>
      <c r="CK32" s="1065"/>
      <c r="CL32" s="1065"/>
      <c r="CM32" s="1065"/>
      <c r="CN32" s="1065"/>
      <c r="CO32" s="1065"/>
      <c r="CP32" s="1065"/>
      <c r="CQ32" s="1065"/>
      <c r="CR32" s="1065"/>
      <c r="CS32" s="1065"/>
      <c r="CT32" s="1065"/>
      <c r="CU32" s="1065"/>
      <c r="CV32" s="1065"/>
      <c r="CW32" s="1065"/>
      <c r="CX32" s="1065"/>
      <c r="CY32" s="1065"/>
      <c r="CZ32" s="1065"/>
      <c r="DA32" s="1065"/>
      <c r="DB32" s="1065"/>
      <c r="DC32" s="1065"/>
      <c r="DD32" s="1065"/>
      <c r="DE32" s="1065"/>
      <c r="DF32" s="1065"/>
      <c r="DG32" s="1065"/>
      <c r="DH32" s="1065"/>
      <c r="DI32" s="1065"/>
      <c r="DJ32" s="1065"/>
      <c r="DK32" s="1065"/>
      <c r="DL32" s="1065"/>
      <c r="DM32" s="1065"/>
      <c r="DN32" s="1065"/>
      <c r="DO32" s="1065"/>
      <c r="DP32" s="1065"/>
      <c r="DQ32" s="1065"/>
      <c r="DR32" s="1065"/>
      <c r="DS32" s="1065"/>
      <c r="DT32" s="1065"/>
      <c r="DU32" s="1065"/>
      <c r="DV32" s="1065"/>
      <c r="DW32" s="1065"/>
      <c r="DX32" s="1065"/>
      <c r="DY32" s="1065"/>
      <c r="DZ32" s="1065"/>
      <c r="EA32" s="1065"/>
      <c r="EB32" s="1065"/>
      <c r="EC32" s="1065"/>
      <c r="ED32" s="1065"/>
      <c r="EE32" s="1065"/>
      <c r="EF32" s="1065"/>
      <c r="EG32" s="1065"/>
      <c r="EH32" s="1065"/>
      <c r="EI32" s="1065"/>
      <c r="EJ32" s="1065"/>
      <c r="EK32" s="1065"/>
      <c r="EL32" s="1065"/>
      <c r="EM32" s="1065"/>
      <c r="EN32" s="1065"/>
      <c r="EO32" s="1065"/>
      <c r="EP32" s="1065"/>
      <c r="EQ32" s="1065"/>
      <c r="ER32" s="1065"/>
      <c r="ES32" s="1065"/>
      <c r="ET32" s="1065"/>
      <c r="EU32" s="1065"/>
      <c r="EV32" s="1065"/>
      <c r="EW32" s="1065"/>
      <c r="EX32" s="1065"/>
      <c r="EY32" s="1065"/>
      <c r="EZ32" s="1065"/>
      <c r="FA32" s="1065"/>
      <c r="FB32" s="1065"/>
      <c r="FC32" s="1065"/>
      <c r="FD32" s="1065"/>
      <c r="FE32" s="1065"/>
      <c r="FF32" s="1065"/>
      <c r="FG32" s="1065"/>
      <c r="FH32" s="1065"/>
      <c r="FI32" s="1065"/>
      <c r="FJ32" s="1065"/>
      <c r="FK32" s="1065"/>
      <c r="FL32" s="1065"/>
      <c r="FM32" s="1065"/>
      <c r="FN32" s="1065"/>
      <c r="FO32" s="1065"/>
      <c r="FP32" s="1065"/>
      <c r="FQ32" s="1065"/>
      <c r="FR32" s="1065"/>
      <c r="FS32" s="1065"/>
      <c r="FT32" s="1065"/>
      <c r="FU32" s="1065"/>
      <c r="FV32" s="1065"/>
      <c r="FW32" s="1065"/>
      <c r="FX32" s="1065"/>
      <c r="FY32" s="1065"/>
      <c r="FZ32" s="1065"/>
      <c r="GA32" s="1065"/>
      <c r="GB32" s="1065"/>
      <c r="GC32" s="1065"/>
      <c r="GD32" s="1065"/>
      <c r="GE32" s="1065"/>
      <c r="GF32" s="1065"/>
      <c r="GG32" s="1065"/>
      <c r="GH32" s="1065"/>
      <c r="GI32" s="1065"/>
      <c r="GJ32" s="1065"/>
      <c r="GK32" s="1065"/>
      <c r="GL32" s="1065"/>
      <c r="GM32" s="1065"/>
      <c r="GN32" s="1065"/>
      <c r="GO32" s="1065"/>
      <c r="GP32" s="1065"/>
      <c r="GQ32" s="1065"/>
      <c r="GR32" s="1065"/>
      <c r="GS32" s="1065"/>
      <c r="GT32" s="1065"/>
      <c r="GU32" s="1065"/>
      <c r="GV32" s="1065"/>
      <c r="GW32" s="1065"/>
      <c r="GX32" s="1065"/>
      <c r="GY32" s="1065"/>
      <c r="GZ32" s="1065"/>
      <c r="HA32" s="1065"/>
      <c r="HB32" s="1065"/>
      <c r="HC32" s="1065"/>
      <c r="HD32" s="1065"/>
      <c r="HE32" s="1065"/>
      <c r="HF32" s="1065"/>
      <c r="HG32" s="1065"/>
      <c r="HH32" s="1065"/>
      <c r="HI32" s="1065"/>
      <c r="HJ32" s="1065"/>
      <c r="HK32" s="1065"/>
      <c r="HL32" s="1065"/>
      <c r="HM32" s="1065"/>
      <c r="HN32" s="1065"/>
      <c r="HO32" s="1065"/>
      <c r="HP32" s="1065"/>
      <c r="HQ32" s="1065"/>
      <c r="HR32" s="1065"/>
      <c r="HS32" s="1065"/>
      <c r="HT32" s="1065"/>
      <c r="HU32" s="1065"/>
      <c r="HV32" s="1065"/>
      <c r="HW32" s="1065"/>
      <c r="HX32" s="1065"/>
      <c r="HY32" s="1065"/>
      <c r="HZ32" s="1065"/>
      <c r="IA32" s="1065"/>
      <c r="IB32" s="1065"/>
      <c r="IC32" s="1065"/>
      <c r="ID32" s="1065"/>
      <c r="IE32" s="1065"/>
      <c r="IF32" s="1065"/>
      <c r="IG32" s="1065"/>
      <c r="IH32" s="1065"/>
      <c r="II32" s="1065"/>
      <c r="IJ32" s="1065"/>
      <c r="IK32" s="1065"/>
      <c r="IL32" s="1065"/>
      <c r="IM32" s="1065"/>
      <c r="IN32" s="1065"/>
      <c r="IO32" s="1065"/>
      <c r="IP32" s="1065"/>
      <c r="IQ32" s="1065"/>
      <c r="IR32" s="1065"/>
      <c r="IS32" s="1065"/>
      <c r="IT32" s="1065"/>
      <c r="IU32" s="1065"/>
      <c r="IV32" s="1065"/>
    </row>
    <row r="33" spans="1:256" s="283" customFormat="1" ht="80.25" customHeight="1">
      <c r="A33" s="1348" t="s">
        <v>95</v>
      </c>
      <c r="B33" s="1349" t="s">
        <v>543</v>
      </c>
      <c r="C33" s="1349" t="s">
        <v>543</v>
      </c>
      <c r="D33" s="1350" t="s">
        <v>687</v>
      </c>
      <c r="E33" s="1351"/>
      <c r="F33" s="1352"/>
      <c r="G33" s="1353"/>
      <c r="H33" s="1353"/>
      <c r="I33" s="1353"/>
      <c r="J33" s="1548">
        <f>J34+J35+J36</f>
        <v>5338101</v>
      </c>
      <c r="K33" s="1548">
        <f>K34+K35+K36</f>
        <v>5319127</v>
      </c>
      <c r="L33" s="1549"/>
      <c r="M33" s="1065"/>
      <c r="N33" s="1065"/>
      <c r="O33" s="1065"/>
      <c r="P33" s="1065"/>
      <c r="Q33" s="1065"/>
      <c r="R33" s="1065"/>
      <c r="S33" s="1065"/>
      <c r="T33" s="1065"/>
      <c r="U33" s="1065"/>
      <c r="V33" s="1065"/>
      <c r="W33" s="1065"/>
      <c r="X33" s="1065"/>
      <c r="Y33" s="1065"/>
      <c r="Z33" s="1065"/>
      <c r="AA33" s="1065"/>
      <c r="AB33" s="1065"/>
      <c r="AC33" s="1065"/>
      <c r="AD33" s="1065"/>
      <c r="AE33" s="1065"/>
      <c r="AF33" s="1065"/>
      <c r="AG33" s="1065"/>
      <c r="AH33" s="1065"/>
      <c r="AI33" s="1065"/>
      <c r="AJ33" s="1065"/>
      <c r="AK33" s="1065"/>
      <c r="AL33" s="1065"/>
      <c r="AM33" s="1065"/>
      <c r="AN33" s="1065"/>
      <c r="AO33" s="1065"/>
      <c r="AP33" s="1065"/>
      <c r="AQ33" s="1065"/>
      <c r="AR33" s="1065"/>
      <c r="AS33" s="1065"/>
      <c r="AT33" s="1065"/>
      <c r="AU33" s="1065"/>
      <c r="AV33" s="1065"/>
      <c r="AW33" s="1065"/>
      <c r="AX33" s="1065"/>
      <c r="AY33" s="1065"/>
      <c r="AZ33" s="1065"/>
      <c r="BA33" s="1065"/>
      <c r="BB33" s="1065"/>
      <c r="BC33" s="1065"/>
      <c r="BD33" s="1065"/>
      <c r="BE33" s="1065"/>
      <c r="BF33" s="1065"/>
      <c r="BG33" s="1065"/>
      <c r="BH33" s="1065"/>
      <c r="BI33" s="1065"/>
      <c r="BJ33" s="1065"/>
      <c r="BK33" s="1065"/>
      <c r="BL33" s="1065"/>
      <c r="BM33" s="1065"/>
      <c r="BN33" s="1065"/>
      <c r="BO33" s="1065"/>
      <c r="BP33" s="1065"/>
      <c r="BQ33" s="1065"/>
      <c r="BR33" s="1065"/>
      <c r="BS33" s="1065"/>
      <c r="BT33" s="1065"/>
      <c r="BU33" s="1065"/>
      <c r="BV33" s="1065"/>
      <c r="BW33" s="1065"/>
      <c r="BX33" s="1065"/>
      <c r="BY33" s="1065"/>
      <c r="BZ33" s="1065"/>
      <c r="CA33" s="1065"/>
      <c r="CB33" s="1065"/>
      <c r="CC33" s="1065"/>
      <c r="CD33" s="1065"/>
      <c r="CE33" s="1065"/>
      <c r="CF33" s="1065"/>
      <c r="CG33" s="1065"/>
      <c r="CH33" s="1065"/>
      <c r="CI33" s="1065"/>
      <c r="CJ33" s="1065"/>
      <c r="CK33" s="1065"/>
      <c r="CL33" s="1065"/>
      <c r="CM33" s="1065"/>
      <c r="CN33" s="1065"/>
      <c r="CO33" s="1065"/>
      <c r="CP33" s="1065"/>
      <c r="CQ33" s="1065"/>
      <c r="CR33" s="1065"/>
      <c r="CS33" s="1065"/>
      <c r="CT33" s="1065"/>
      <c r="CU33" s="1065"/>
      <c r="CV33" s="1065"/>
      <c r="CW33" s="1065"/>
      <c r="CX33" s="1065"/>
      <c r="CY33" s="1065"/>
      <c r="CZ33" s="1065"/>
      <c r="DA33" s="1065"/>
      <c r="DB33" s="1065"/>
      <c r="DC33" s="1065"/>
      <c r="DD33" s="1065"/>
      <c r="DE33" s="1065"/>
      <c r="DF33" s="1065"/>
      <c r="DG33" s="1065"/>
      <c r="DH33" s="1065"/>
      <c r="DI33" s="1065"/>
      <c r="DJ33" s="1065"/>
      <c r="DK33" s="1065"/>
      <c r="DL33" s="1065"/>
      <c r="DM33" s="1065"/>
      <c r="DN33" s="1065"/>
      <c r="DO33" s="1065"/>
      <c r="DP33" s="1065"/>
      <c r="DQ33" s="1065"/>
      <c r="DR33" s="1065"/>
      <c r="DS33" s="1065"/>
      <c r="DT33" s="1065"/>
      <c r="DU33" s="1065"/>
      <c r="DV33" s="1065"/>
      <c r="DW33" s="1065"/>
      <c r="DX33" s="1065"/>
      <c r="DY33" s="1065"/>
      <c r="DZ33" s="1065"/>
      <c r="EA33" s="1065"/>
      <c r="EB33" s="1065"/>
      <c r="EC33" s="1065"/>
      <c r="ED33" s="1065"/>
      <c r="EE33" s="1065"/>
      <c r="EF33" s="1065"/>
      <c r="EG33" s="1065"/>
      <c r="EH33" s="1065"/>
      <c r="EI33" s="1065"/>
      <c r="EJ33" s="1065"/>
      <c r="EK33" s="1065"/>
      <c r="EL33" s="1065"/>
      <c r="EM33" s="1065"/>
      <c r="EN33" s="1065"/>
      <c r="EO33" s="1065"/>
      <c r="EP33" s="1065"/>
      <c r="EQ33" s="1065"/>
      <c r="ER33" s="1065"/>
      <c r="ES33" s="1065"/>
      <c r="ET33" s="1065"/>
      <c r="EU33" s="1065"/>
      <c r="EV33" s="1065"/>
      <c r="EW33" s="1065"/>
      <c r="EX33" s="1065"/>
      <c r="EY33" s="1065"/>
      <c r="EZ33" s="1065"/>
      <c r="FA33" s="1065"/>
      <c r="FB33" s="1065"/>
      <c r="FC33" s="1065"/>
      <c r="FD33" s="1065"/>
      <c r="FE33" s="1065"/>
      <c r="FF33" s="1065"/>
      <c r="FG33" s="1065"/>
      <c r="FH33" s="1065"/>
      <c r="FI33" s="1065"/>
      <c r="FJ33" s="1065"/>
      <c r="FK33" s="1065"/>
      <c r="FL33" s="1065"/>
      <c r="FM33" s="1065"/>
      <c r="FN33" s="1065"/>
      <c r="FO33" s="1065"/>
      <c r="FP33" s="1065"/>
      <c r="FQ33" s="1065"/>
      <c r="FR33" s="1065"/>
      <c r="FS33" s="1065"/>
      <c r="FT33" s="1065"/>
      <c r="FU33" s="1065"/>
      <c r="FV33" s="1065"/>
      <c r="FW33" s="1065"/>
      <c r="FX33" s="1065"/>
      <c r="FY33" s="1065"/>
      <c r="FZ33" s="1065"/>
      <c r="GA33" s="1065"/>
      <c r="GB33" s="1065"/>
      <c r="GC33" s="1065"/>
      <c r="GD33" s="1065"/>
      <c r="GE33" s="1065"/>
      <c r="GF33" s="1065"/>
      <c r="GG33" s="1065"/>
      <c r="GH33" s="1065"/>
      <c r="GI33" s="1065"/>
      <c r="GJ33" s="1065"/>
      <c r="GK33" s="1065"/>
      <c r="GL33" s="1065"/>
      <c r="GM33" s="1065"/>
      <c r="GN33" s="1065"/>
      <c r="GO33" s="1065"/>
      <c r="GP33" s="1065"/>
      <c r="GQ33" s="1065"/>
      <c r="GR33" s="1065"/>
      <c r="GS33" s="1065"/>
      <c r="GT33" s="1065"/>
      <c r="GU33" s="1065"/>
      <c r="GV33" s="1065"/>
      <c r="GW33" s="1065"/>
      <c r="GX33" s="1065"/>
      <c r="GY33" s="1065"/>
      <c r="GZ33" s="1065"/>
      <c r="HA33" s="1065"/>
      <c r="HB33" s="1065"/>
      <c r="HC33" s="1065"/>
      <c r="HD33" s="1065"/>
      <c r="HE33" s="1065"/>
      <c r="HF33" s="1065"/>
      <c r="HG33" s="1065"/>
      <c r="HH33" s="1065"/>
      <c r="HI33" s="1065"/>
      <c r="HJ33" s="1065"/>
      <c r="HK33" s="1065"/>
      <c r="HL33" s="1065"/>
      <c r="HM33" s="1065"/>
      <c r="HN33" s="1065"/>
      <c r="HO33" s="1065"/>
      <c r="HP33" s="1065"/>
      <c r="HQ33" s="1065"/>
      <c r="HR33" s="1065"/>
      <c r="HS33" s="1065"/>
      <c r="HT33" s="1065"/>
      <c r="HU33" s="1065"/>
      <c r="HV33" s="1065"/>
      <c r="HW33" s="1065"/>
      <c r="HX33" s="1065"/>
      <c r="HY33" s="1065"/>
      <c r="HZ33" s="1065"/>
      <c r="IA33" s="1065"/>
      <c r="IB33" s="1065"/>
      <c r="IC33" s="1065"/>
      <c r="ID33" s="1065"/>
      <c r="IE33" s="1065"/>
      <c r="IF33" s="1065"/>
      <c r="IG33" s="1065"/>
      <c r="IH33" s="1065"/>
      <c r="II33" s="1065"/>
      <c r="IJ33" s="1065"/>
      <c r="IK33" s="1065"/>
      <c r="IL33" s="1065"/>
      <c r="IM33" s="1065"/>
      <c r="IN33" s="1065"/>
      <c r="IO33" s="1065"/>
      <c r="IP33" s="1065"/>
      <c r="IQ33" s="1065"/>
      <c r="IR33" s="1065"/>
      <c r="IS33" s="1065"/>
      <c r="IT33" s="1065"/>
      <c r="IU33" s="1065"/>
      <c r="IV33" s="1065"/>
    </row>
    <row r="34" spans="1:256" s="283" customFormat="1" ht="87" customHeight="1">
      <c r="A34" s="1354" t="s">
        <v>96</v>
      </c>
      <c r="B34" s="841" t="s">
        <v>87</v>
      </c>
      <c r="C34" s="841" t="s">
        <v>192</v>
      </c>
      <c r="D34" s="1355" t="s">
        <v>688</v>
      </c>
      <c r="E34" s="792" t="s">
        <v>179</v>
      </c>
      <c r="F34" s="1356"/>
      <c r="G34" s="808"/>
      <c r="H34" s="808"/>
      <c r="I34" s="808"/>
      <c r="J34" s="1333">
        <v>83950</v>
      </c>
      <c r="K34" s="837">
        <v>83950</v>
      </c>
      <c r="L34" s="1543"/>
      <c r="M34" s="1065"/>
      <c r="N34" s="1065"/>
      <c r="O34" s="1065"/>
      <c r="P34" s="1065"/>
      <c r="Q34" s="1065"/>
      <c r="R34" s="1065"/>
      <c r="S34" s="1065"/>
      <c r="T34" s="1065"/>
      <c r="U34" s="1065"/>
      <c r="V34" s="1065"/>
      <c r="W34" s="1065"/>
      <c r="X34" s="1065"/>
      <c r="Y34" s="1065"/>
      <c r="Z34" s="1065"/>
      <c r="AA34" s="1065"/>
      <c r="AB34" s="1065"/>
      <c r="AC34" s="1065"/>
      <c r="AD34" s="1065"/>
      <c r="AE34" s="1065"/>
      <c r="AF34" s="1065"/>
      <c r="AG34" s="1065"/>
      <c r="AH34" s="1065"/>
      <c r="AI34" s="1065"/>
      <c r="AJ34" s="1065"/>
      <c r="AK34" s="1065"/>
      <c r="AL34" s="1065"/>
      <c r="AM34" s="1065"/>
      <c r="AN34" s="1065"/>
      <c r="AO34" s="1065"/>
      <c r="AP34" s="1065"/>
      <c r="AQ34" s="1065"/>
      <c r="AR34" s="1065"/>
      <c r="AS34" s="1065"/>
      <c r="AT34" s="1065"/>
      <c r="AU34" s="1065"/>
      <c r="AV34" s="1065"/>
      <c r="AW34" s="1065"/>
      <c r="AX34" s="1065"/>
      <c r="AY34" s="1065"/>
      <c r="AZ34" s="1065"/>
      <c r="BA34" s="1065"/>
      <c r="BB34" s="1065"/>
      <c r="BC34" s="1065"/>
      <c r="BD34" s="1065"/>
      <c r="BE34" s="1065"/>
      <c r="BF34" s="1065"/>
      <c r="BG34" s="1065"/>
      <c r="BH34" s="1065"/>
      <c r="BI34" s="1065"/>
      <c r="BJ34" s="1065"/>
      <c r="BK34" s="1065"/>
      <c r="BL34" s="1065"/>
      <c r="BM34" s="1065"/>
      <c r="BN34" s="1065"/>
      <c r="BO34" s="1065"/>
      <c r="BP34" s="1065"/>
      <c r="BQ34" s="1065"/>
      <c r="BR34" s="1065"/>
      <c r="BS34" s="1065"/>
      <c r="BT34" s="1065"/>
      <c r="BU34" s="1065"/>
      <c r="BV34" s="1065"/>
      <c r="BW34" s="1065"/>
      <c r="BX34" s="1065"/>
      <c r="BY34" s="1065"/>
      <c r="BZ34" s="1065"/>
      <c r="CA34" s="1065"/>
      <c r="CB34" s="1065"/>
      <c r="CC34" s="1065"/>
      <c r="CD34" s="1065"/>
      <c r="CE34" s="1065"/>
      <c r="CF34" s="1065"/>
      <c r="CG34" s="1065"/>
      <c r="CH34" s="1065"/>
      <c r="CI34" s="1065"/>
      <c r="CJ34" s="1065"/>
      <c r="CK34" s="1065"/>
      <c r="CL34" s="1065"/>
      <c r="CM34" s="1065"/>
      <c r="CN34" s="1065"/>
      <c r="CO34" s="1065"/>
      <c r="CP34" s="1065"/>
      <c r="CQ34" s="1065"/>
      <c r="CR34" s="1065"/>
      <c r="CS34" s="1065"/>
      <c r="CT34" s="1065"/>
      <c r="CU34" s="1065"/>
      <c r="CV34" s="1065"/>
      <c r="CW34" s="1065"/>
      <c r="CX34" s="1065"/>
      <c r="CY34" s="1065"/>
      <c r="CZ34" s="1065"/>
      <c r="DA34" s="1065"/>
      <c r="DB34" s="1065"/>
      <c r="DC34" s="1065"/>
      <c r="DD34" s="1065"/>
      <c r="DE34" s="1065"/>
      <c r="DF34" s="1065"/>
      <c r="DG34" s="1065"/>
      <c r="DH34" s="1065"/>
      <c r="DI34" s="1065"/>
      <c r="DJ34" s="1065"/>
      <c r="DK34" s="1065"/>
      <c r="DL34" s="1065"/>
      <c r="DM34" s="1065"/>
      <c r="DN34" s="1065"/>
      <c r="DO34" s="1065"/>
      <c r="DP34" s="1065"/>
      <c r="DQ34" s="1065"/>
      <c r="DR34" s="1065"/>
      <c r="DS34" s="1065"/>
      <c r="DT34" s="1065"/>
      <c r="DU34" s="1065"/>
      <c r="DV34" s="1065"/>
      <c r="DW34" s="1065"/>
      <c r="DX34" s="1065"/>
      <c r="DY34" s="1065"/>
      <c r="DZ34" s="1065"/>
      <c r="EA34" s="1065"/>
      <c r="EB34" s="1065"/>
      <c r="EC34" s="1065"/>
      <c r="ED34" s="1065"/>
      <c r="EE34" s="1065"/>
      <c r="EF34" s="1065"/>
      <c r="EG34" s="1065"/>
      <c r="EH34" s="1065"/>
      <c r="EI34" s="1065"/>
      <c r="EJ34" s="1065"/>
      <c r="EK34" s="1065"/>
      <c r="EL34" s="1065"/>
      <c r="EM34" s="1065"/>
      <c r="EN34" s="1065"/>
      <c r="EO34" s="1065"/>
      <c r="EP34" s="1065"/>
      <c r="EQ34" s="1065"/>
      <c r="ER34" s="1065"/>
      <c r="ES34" s="1065"/>
      <c r="ET34" s="1065"/>
      <c r="EU34" s="1065"/>
      <c r="EV34" s="1065"/>
      <c r="EW34" s="1065"/>
      <c r="EX34" s="1065"/>
      <c r="EY34" s="1065"/>
      <c r="EZ34" s="1065"/>
      <c r="FA34" s="1065"/>
      <c r="FB34" s="1065"/>
      <c r="FC34" s="1065"/>
      <c r="FD34" s="1065"/>
      <c r="FE34" s="1065"/>
      <c r="FF34" s="1065"/>
      <c r="FG34" s="1065"/>
      <c r="FH34" s="1065"/>
      <c r="FI34" s="1065"/>
      <c r="FJ34" s="1065"/>
      <c r="FK34" s="1065"/>
      <c r="FL34" s="1065"/>
      <c r="FM34" s="1065"/>
      <c r="FN34" s="1065"/>
      <c r="FO34" s="1065"/>
      <c r="FP34" s="1065"/>
      <c r="FQ34" s="1065"/>
      <c r="FR34" s="1065"/>
      <c r="FS34" s="1065"/>
      <c r="FT34" s="1065"/>
      <c r="FU34" s="1065"/>
      <c r="FV34" s="1065"/>
      <c r="FW34" s="1065"/>
      <c r="FX34" s="1065"/>
      <c r="FY34" s="1065"/>
      <c r="FZ34" s="1065"/>
      <c r="GA34" s="1065"/>
      <c r="GB34" s="1065"/>
      <c r="GC34" s="1065"/>
      <c r="GD34" s="1065"/>
      <c r="GE34" s="1065"/>
      <c r="GF34" s="1065"/>
      <c r="GG34" s="1065"/>
      <c r="GH34" s="1065"/>
      <c r="GI34" s="1065"/>
      <c r="GJ34" s="1065"/>
      <c r="GK34" s="1065"/>
      <c r="GL34" s="1065"/>
      <c r="GM34" s="1065"/>
      <c r="GN34" s="1065"/>
      <c r="GO34" s="1065"/>
      <c r="GP34" s="1065"/>
      <c r="GQ34" s="1065"/>
      <c r="GR34" s="1065"/>
      <c r="GS34" s="1065"/>
      <c r="GT34" s="1065"/>
      <c r="GU34" s="1065"/>
      <c r="GV34" s="1065"/>
      <c r="GW34" s="1065"/>
      <c r="GX34" s="1065"/>
      <c r="GY34" s="1065"/>
      <c r="GZ34" s="1065"/>
      <c r="HA34" s="1065"/>
      <c r="HB34" s="1065"/>
      <c r="HC34" s="1065"/>
      <c r="HD34" s="1065"/>
      <c r="HE34" s="1065"/>
      <c r="HF34" s="1065"/>
      <c r="HG34" s="1065"/>
      <c r="HH34" s="1065"/>
      <c r="HI34" s="1065"/>
      <c r="HJ34" s="1065"/>
      <c r="HK34" s="1065"/>
      <c r="HL34" s="1065"/>
      <c r="HM34" s="1065"/>
      <c r="HN34" s="1065"/>
      <c r="HO34" s="1065"/>
      <c r="HP34" s="1065"/>
      <c r="HQ34" s="1065"/>
      <c r="HR34" s="1065"/>
      <c r="HS34" s="1065"/>
      <c r="HT34" s="1065"/>
      <c r="HU34" s="1065"/>
      <c r="HV34" s="1065"/>
      <c r="HW34" s="1065"/>
      <c r="HX34" s="1065"/>
      <c r="HY34" s="1065"/>
      <c r="HZ34" s="1065"/>
      <c r="IA34" s="1065"/>
      <c r="IB34" s="1065"/>
      <c r="IC34" s="1065"/>
      <c r="ID34" s="1065"/>
      <c r="IE34" s="1065"/>
      <c r="IF34" s="1065"/>
      <c r="IG34" s="1065"/>
      <c r="IH34" s="1065"/>
      <c r="II34" s="1065"/>
      <c r="IJ34" s="1065"/>
      <c r="IK34" s="1065"/>
      <c r="IL34" s="1065"/>
      <c r="IM34" s="1065"/>
      <c r="IN34" s="1065"/>
      <c r="IO34" s="1065"/>
      <c r="IP34" s="1065"/>
      <c r="IQ34" s="1065"/>
      <c r="IR34" s="1065"/>
      <c r="IS34" s="1065"/>
      <c r="IT34" s="1065"/>
      <c r="IU34" s="1065"/>
      <c r="IV34" s="1065"/>
    </row>
    <row r="35" spans="1:256" s="283" customFormat="1" ht="408" customHeight="1">
      <c r="A35" s="1154" t="s">
        <v>660</v>
      </c>
      <c r="B35" s="1481" t="s">
        <v>668</v>
      </c>
      <c r="C35" s="1481" t="s">
        <v>383</v>
      </c>
      <c r="D35" s="1357" t="s">
        <v>689</v>
      </c>
      <c r="E35" s="828" t="s">
        <v>690</v>
      </c>
      <c r="F35" s="1356"/>
      <c r="G35" s="808"/>
      <c r="H35" s="808"/>
      <c r="I35" s="808"/>
      <c r="J35" s="1333">
        <v>3758953</v>
      </c>
      <c r="K35" s="837">
        <v>3740173</v>
      </c>
      <c r="L35" s="1543"/>
      <c r="M35" s="1065"/>
      <c r="N35" s="1065"/>
      <c r="O35" s="1065"/>
      <c r="P35" s="1065"/>
      <c r="Q35" s="1065"/>
      <c r="R35" s="1065"/>
      <c r="S35" s="1065"/>
      <c r="T35" s="1065"/>
      <c r="U35" s="1065"/>
      <c r="V35" s="1065"/>
      <c r="W35" s="1065"/>
      <c r="X35" s="1065"/>
      <c r="Y35" s="1065"/>
      <c r="Z35" s="1065"/>
      <c r="AA35" s="1065"/>
      <c r="AB35" s="1065"/>
      <c r="AC35" s="1065"/>
      <c r="AD35" s="1065"/>
      <c r="AE35" s="1065"/>
      <c r="AF35" s="1065"/>
      <c r="AG35" s="1065"/>
      <c r="AH35" s="1065"/>
      <c r="AI35" s="1065"/>
      <c r="AJ35" s="1065"/>
      <c r="AK35" s="1065"/>
      <c r="AL35" s="1065"/>
      <c r="AM35" s="1065"/>
      <c r="AN35" s="1065"/>
      <c r="AO35" s="1065"/>
      <c r="AP35" s="1065"/>
      <c r="AQ35" s="1065"/>
      <c r="AR35" s="1065"/>
      <c r="AS35" s="1065"/>
      <c r="AT35" s="1065"/>
      <c r="AU35" s="1065"/>
      <c r="AV35" s="1065"/>
      <c r="AW35" s="1065"/>
      <c r="AX35" s="1065"/>
      <c r="AY35" s="1065"/>
      <c r="AZ35" s="1065"/>
      <c r="BA35" s="1065"/>
      <c r="BB35" s="1065"/>
      <c r="BC35" s="1065"/>
      <c r="BD35" s="1065"/>
      <c r="BE35" s="1065"/>
      <c r="BF35" s="1065"/>
      <c r="BG35" s="1065"/>
      <c r="BH35" s="1065"/>
      <c r="BI35" s="1065"/>
      <c r="BJ35" s="1065"/>
      <c r="BK35" s="1065"/>
      <c r="BL35" s="1065"/>
      <c r="BM35" s="1065"/>
      <c r="BN35" s="1065"/>
      <c r="BO35" s="1065"/>
      <c r="BP35" s="1065"/>
      <c r="BQ35" s="1065"/>
      <c r="BR35" s="1065"/>
      <c r="BS35" s="1065"/>
      <c r="BT35" s="1065"/>
      <c r="BU35" s="1065"/>
      <c r="BV35" s="1065"/>
      <c r="BW35" s="1065"/>
      <c r="BX35" s="1065"/>
      <c r="BY35" s="1065"/>
      <c r="BZ35" s="1065"/>
      <c r="CA35" s="1065"/>
      <c r="CB35" s="1065"/>
      <c r="CC35" s="1065"/>
      <c r="CD35" s="1065"/>
      <c r="CE35" s="1065"/>
      <c r="CF35" s="1065"/>
      <c r="CG35" s="1065"/>
      <c r="CH35" s="1065"/>
      <c r="CI35" s="1065"/>
      <c r="CJ35" s="1065"/>
      <c r="CK35" s="1065"/>
      <c r="CL35" s="1065"/>
      <c r="CM35" s="1065"/>
      <c r="CN35" s="1065"/>
      <c r="CO35" s="1065"/>
      <c r="CP35" s="1065"/>
      <c r="CQ35" s="1065"/>
      <c r="CR35" s="1065"/>
      <c r="CS35" s="1065"/>
      <c r="CT35" s="1065"/>
      <c r="CU35" s="1065"/>
      <c r="CV35" s="1065"/>
      <c r="CW35" s="1065"/>
      <c r="CX35" s="1065"/>
      <c r="CY35" s="1065"/>
      <c r="CZ35" s="1065"/>
      <c r="DA35" s="1065"/>
      <c r="DB35" s="1065"/>
      <c r="DC35" s="1065"/>
      <c r="DD35" s="1065"/>
      <c r="DE35" s="1065"/>
      <c r="DF35" s="1065"/>
      <c r="DG35" s="1065"/>
      <c r="DH35" s="1065"/>
      <c r="DI35" s="1065"/>
      <c r="DJ35" s="1065"/>
      <c r="DK35" s="1065"/>
      <c r="DL35" s="1065"/>
      <c r="DM35" s="1065"/>
      <c r="DN35" s="1065"/>
      <c r="DO35" s="1065"/>
      <c r="DP35" s="1065"/>
      <c r="DQ35" s="1065"/>
      <c r="DR35" s="1065"/>
      <c r="DS35" s="1065"/>
      <c r="DT35" s="1065"/>
      <c r="DU35" s="1065"/>
      <c r="DV35" s="1065"/>
      <c r="DW35" s="1065"/>
      <c r="DX35" s="1065"/>
      <c r="DY35" s="1065"/>
      <c r="DZ35" s="1065"/>
      <c r="EA35" s="1065"/>
      <c r="EB35" s="1065"/>
      <c r="EC35" s="1065"/>
      <c r="ED35" s="1065"/>
      <c r="EE35" s="1065"/>
      <c r="EF35" s="1065"/>
      <c r="EG35" s="1065"/>
      <c r="EH35" s="1065"/>
      <c r="EI35" s="1065"/>
      <c r="EJ35" s="1065"/>
      <c r="EK35" s="1065"/>
      <c r="EL35" s="1065"/>
      <c r="EM35" s="1065"/>
      <c r="EN35" s="1065"/>
      <c r="EO35" s="1065"/>
      <c r="EP35" s="1065"/>
      <c r="EQ35" s="1065"/>
      <c r="ER35" s="1065"/>
      <c r="ES35" s="1065"/>
      <c r="ET35" s="1065"/>
      <c r="EU35" s="1065"/>
      <c r="EV35" s="1065"/>
      <c r="EW35" s="1065"/>
      <c r="EX35" s="1065"/>
      <c r="EY35" s="1065"/>
      <c r="EZ35" s="1065"/>
      <c r="FA35" s="1065"/>
      <c r="FB35" s="1065"/>
      <c r="FC35" s="1065"/>
      <c r="FD35" s="1065"/>
      <c r="FE35" s="1065"/>
      <c r="FF35" s="1065"/>
      <c r="FG35" s="1065"/>
      <c r="FH35" s="1065"/>
      <c r="FI35" s="1065"/>
      <c r="FJ35" s="1065"/>
      <c r="FK35" s="1065"/>
      <c r="FL35" s="1065"/>
      <c r="FM35" s="1065"/>
      <c r="FN35" s="1065"/>
      <c r="FO35" s="1065"/>
      <c r="FP35" s="1065"/>
      <c r="FQ35" s="1065"/>
      <c r="FR35" s="1065"/>
      <c r="FS35" s="1065"/>
      <c r="FT35" s="1065"/>
      <c r="FU35" s="1065"/>
      <c r="FV35" s="1065"/>
      <c r="FW35" s="1065"/>
      <c r="FX35" s="1065"/>
      <c r="FY35" s="1065"/>
      <c r="FZ35" s="1065"/>
      <c r="GA35" s="1065"/>
      <c r="GB35" s="1065"/>
      <c r="GC35" s="1065"/>
      <c r="GD35" s="1065"/>
      <c r="GE35" s="1065"/>
      <c r="GF35" s="1065"/>
      <c r="GG35" s="1065"/>
      <c r="GH35" s="1065"/>
      <c r="GI35" s="1065"/>
      <c r="GJ35" s="1065"/>
      <c r="GK35" s="1065"/>
      <c r="GL35" s="1065"/>
      <c r="GM35" s="1065"/>
      <c r="GN35" s="1065"/>
      <c r="GO35" s="1065"/>
      <c r="GP35" s="1065"/>
      <c r="GQ35" s="1065"/>
      <c r="GR35" s="1065"/>
      <c r="GS35" s="1065"/>
      <c r="GT35" s="1065"/>
      <c r="GU35" s="1065"/>
      <c r="GV35" s="1065"/>
      <c r="GW35" s="1065"/>
      <c r="GX35" s="1065"/>
      <c r="GY35" s="1065"/>
      <c r="GZ35" s="1065"/>
      <c r="HA35" s="1065"/>
      <c r="HB35" s="1065"/>
      <c r="HC35" s="1065"/>
      <c r="HD35" s="1065"/>
      <c r="HE35" s="1065"/>
      <c r="HF35" s="1065"/>
      <c r="HG35" s="1065"/>
      <c r="HH35" s="1065"/>
      <c r="HI35" s="1065"/>
      <c r="HJ35" s="1065"/>
      <c r="HK35" s="1065"/>
      <c r="HL35" s="1065"/>
      <c r="HM35" s="1065"/>
      <c r="HN35" s="1065"/>
      <c r="HO35" s="1065"/>
      <c r="HP35" s="1065"/>
      <c r="HQ35" s="1065"/>
      <c r="HR35" s="1065"/>
      <c r="HS35" s="1065"/>
      <c r="HT35" s="1065"/>
      <c r="HU35" s="1065"/>
      <c r="HV35" s="1065"/>
      <c r="HW35" s="1065"/>
      <c r="HX35" s="1065"/>
      <c r="HY35" s="1065"/>
      <c r="HZ35" s="1065"/>
      <c r="IA35" s="1065"/>
      <c r="IB35" s="1065"/>
      <c r="IC35" s="1065"/>
      <c r="ID35" s="1065"/>
      <c r="IE35" s="1065"/>
      <c r="IF35" s="1065"/>
      <c r="IG35" s="1065"/>
      <c r="IH35" s="1065"/>
      <c r="II35" s="1065"/>
      <c r="IJ35" s="1065"/>
      <c r="IK35" s="1065"/>
      <c r="IL35" s="1065"/>
      <c r="IM35" s="1065"/>
      <c r="IN35" s="1065"/>
      <c r="IO35" s="1065"/>
      <c r="IP35" s="1065"/>
      <c r="IQ35" s="1065"/>
      <c r="IR35" s="1065"/>
      <c r="IS35" s="1065"/>
      <c r="IT35" s="1065"/>
      <c r="IU35" s="1065"/>
      <c r="IV35" s="1065"/>
    </row>
    <row r="36" spans="1:256" s="283" customFormat="1" ht="408.75" customHeight="1" thickBot="1">
      <c r="A36" s="1493" t="s">
        <v>661</v>
      </c>
      <c r="B36" s="1474" t="s">
        <v>669</v>
      </c>
      <c r="C36" s="1474" t="s">
        <v>383</v>
      </c>
      <c r="D36" s="1429" t="s">
        <v>691</v>
      </c>
      <c r="E36" s="1430" t="s">
        <v>690</v>
      </c>
      <c r="F36" s="878"/>
      <c r="G36" s="879"/>
      <c r="H36" s="879"/>
      <c r="I36" s="879"/>
      <c r="J36" s="1342">
        <v>1495198</v>
      </c>
      <c r="K36" s="837">
        <v>1495004</v>
      </c>
      <c r="L36" s="1545"/>
      <c r="M36" s="1065"/>
      <c r="N36" s="1065"/>
      <c r="O36" s="1065"/>
      <c r="P36" s="1065"/>
      <c r="Q36" s="1065"/>
      <c r="R36" s="1065"/>
      <c r="S36" s="1065"/>
      <c r="T36" s="1065"/>
      <c r="U36" s="1065"/>
      <c r="V36" s="1065"/>
      <c r="W36" s="1065"/>
      <c r="X36" s="1065"/>
      <c r="Y36" s="1065"/>
      <c r="Z36" s="1065"/>
      <c r="AA36" s="1065"/>
      <c r="AB36" s="1065"/>
      <c r="AC36" s="1065"/>
      <c r="AD36" s="1065"/>
      <c r="AE36" s="1065"/>
      <c r="AF36" s="1065"/>
      <c r="AG36" s="1065"/>
      <c r="AH36" s="1065"/>
      <c r="AI36" s="1065"/>
      <c r="AJ36" s="1065"/>
      <c r="AK36" s="1065"/>
      <c r="AL36" s="1065"/>
      <c r="AM36" s="1065"/>
      <c r="AN36" s="1065"/>
      <c r="AO36" s="1065"/>
      <c r="AP36" s="1065"/>
      <c r="AQ36" s="1065"/>
      <c r="AR36" s="1065"/>
      <c r="AS36" s="1065"/>
      <c r="AT36" s="1065"/>
      <c r="AU36" s="1065"/>
      <c r="AV36" s="1065"/>
      <c r="AW36" s="1065"/>
      <c r="AX36" s="1065"/>
      <c r="AY36" s="1065"/>
      <c r="AZ36" s="1065"/>
      <c r="BA36" s="1065"/>
      <c r="BB36" s="1065"/>
      <c r="BC36" s="1065"/>
      <c r="BD36" s="1065"/>
      <c r="BE36" s="1065"/>
      <c r="BF36" s="1065"/>
      <c r="BG36" s="1065"/>
      <c r="BH36" s="1065"/>
      <c r="BI36" s="1065"/>
      <c r="BJ36" s="1065"/>
      <c r="BK36" s="1065"/>
      <c r="BL36" s="1065"/>
      <c r="BM36" s="1065"/>
      <c r="BN36" s="1065"/>
      <c r="BO36" s="1065"/>
      <c r="BP36" s="1065"/>
      <c r="BQ36" s="1065"/>
      <c r="BR36" s="1065"/>
      <c r="BS36" s="1065"/>
      <c r="BT36" s="1065"/>
      <c r="BU36" s="1065"/>
      <c r="BV36" s="1065"/>
      <c r="BW36" s="1065"/>
      <c r="BX36" s="1065"/>
      <c r="BY36" s="1065"/>
      <c r="BZ36" s="1065"/>
      <c r="CA36" s="1065"/>
      <c r="CB36" s="1065"/>
      <c r="CC36" s="1065"/>
      <c r="CD36" s="1065"/>
      <c r="CE36" s="1065"/>
      <c r="CF36" s="1065"/>
      <c r="CG36" s="1065"/>
      <c r="CH36" s="1065"/>
      <c r="CI36" s="1065"/>
      <c r="CJ36" s="1065"/>
      <c r="CK36" s="1065"/>
      <c r="CL36" s="1065"/>
      <c r="CM36" s="1065"/>
      <c r="CN36" s="1065"/>
      <c r="CO36" s="1065"/>
      <c r="CP36" s="1065"/>
      <c r="CQ36" s="1065"/>
      <c r="CR36" s="1065"/>
      <c r="CS36" s="1065"/>
      <c r="CT36" s="1065"/>
      <c r="CU36" s="1065"/>
      <c r="CV36" s="1065"/>
      <c r="CW36" s="1065"/>
      <c r="CX36" s="1065"/>
      <c r="CY36" s="1065"/>
      <c r="CZ36" s="1065"/>
      <c r="DA36" s="1065"/>
      <c r="DB36" s="1065"/>
      <c r="DC36" s="1065"/>
      <c r="DD36" s="1065"/>
      <c r="DE36" s="1065"/>
      <c r="DF36" s="1065"/>
      <c r="DG36" s="1065"/>
      <c r="DH36" s="1065"/>
      <c r="DI36" s="1065"/>
      <c r="DJ36" s="1065"/>
      <c r="DK36" s="1065"/>
      <c r="DL36" s="1065"/>
      <c r="DM36" s="1065"/>
      <c r="DN36" s="1065"/>
      <c r="DO36" s="1065"/>
      <c r="DP36" s="1065"/>
      <c r="DQ36" s="1065"/>
      <c r="DR36" s="1065"/>
      <c r="DS36" s="1065"/>
      <c r="DT36" s="1065"/>
      <c r="DU36" s="1065"/>
      <c r="DV36" s="1065"/>
      <c r="DW36" s="1065"/>
      <c r="DX36" s="1065"/>
      <c r="DY36" s="1065"/>
      <c r="DZ36" s="1065"/>
      <c r="EA36" s="1065"/>
      <c r="EB36" s="1065"/>
      <c r="EC36" s="1065"/>
      <c r="ED36" s="1065"/>
      <c r="EE36" s="1065"/>
      <c r="EF36" s="1065"/>
      <c r="EG36" s="1065"/>
      <c r="EH36" s="1065"/>
      <c r="EI36" s="1065"/>
      <c r="EJ36" s="1065"/>
      <c r="EK36" s="1065"/>
      <c r="EL36" s="1065"/>
      <c r="EM36" s="1065"/>
      <c r="EN36" s="1065"/>
      <c r="EO36" s="1065"/>
      <c r="EP36" s="1065"/>
      <c r="EQ36" s="1065"/>
      <c r="ER36" s="1065"/>
      <c r="ES36" s="1065"/>
      <c r="ET36" s="1065"/>
      <c r="EU36" s="1065"/>
      <c r="EV36" s="1065"/>
      <c r="EW36" s="1065"/>
      <c r="EX36" s="1065"/>
      <c r="EY36" s="1065"/>
      <c r="EZ36" s="1065"/>
      <c r="FA36" s="1065"/>
      <c r="FB36" s="1065"/>
      <c r="FC36" s="1065"/>
      <c r="FD36" s="1065"/>
      <c r="FE36" s="1065"/>
      <c r="FF36" s="1065"/>
      <c r="FG36" s="1065"/>
      <c r="FH36" s="1065"/>
      <c r="FI36" s="1065"/>
      <c r="FJ36" s="1065"/>
      <c r="FK36" s="1065"/>
      <c r="FL36" s="1065"/>
      <c r="FM36" s="1065"/>
      <c r="FN36" s="1065"/>
      <c r="FO36" s="1065"/>
      <c r="FP36" s="1065"/>
      <c r="FQ36" s="1065"/>
      <c r="FR36" s="1065"/>
      <c r="FS36" s="1065"/>
      <c r="FT36" s="1065"/>
      <c r="FU36" s="1065"/>
      <c r="FV36" s="1065"/>
      <c r="FW36" s="1065"/>
      <c r="FX36" s="1065"/>
      <c r="FY36" s="1065"/>
      <c r="FZ36" s="1065"/>
      <c r="GA36" s="1065"/>
      <c r="GB36" s="1065"/>
      <c r="GC36" s="1065"/>
      <c r="GD36" s="1065"/>
      <c r="GE36" s="1065"/>
      <c r="GF36" s="1065"/>
      <c r="GG36" s="1065"/>
      <c r="GH36" s="1065"/>
      <c r="GI36" s="1065"/>
      <c r="GJ36" s="1065"/>
      <c r="GK36" s="1065"/>
      <c r="GL36" s="1065"/>
      <c r="GM36" s="1065"/>
      <c r="GN36" s="1065"/>
      <c r="GO36" s="1065"/>
      <c r="GP36" s="1065"/>
      <c r="GQ36" s="1065"/>
      <c r="GR36" s="1065"/>
      <c r="GS36" s="1065"/>
      <c r="GT36" s="1065"/>
      <c r="GU36" s="1065"/>
      <c r="GV36" s="1065"/>
      <c r="GW36" s="1065"/>
      <c r="GX36" s="1065"/>
      <c r="GY36" s="1065"/>
      <c r="GZ36" s="1065"/>
      <c r="HA36" s="1065"/>
      <c r="HB36" s="1065"/>
      <c r="HC36" s="1065"/>
      <c r="HD36" s="1065"/>
      <c r="HE36" s="1065"/>
      <c r="HF36" s="1065"/>
      <c r="HG36" s="1065"/>
      <c r="HH36" s="1065"/>
      <c r="HI36" s="1065"/>
      <c r="HJ36" s="1065"/>
      <c r="HK36" s="1065"/>
      <c r="HL36" s="1065"/>
      <c r="HM36" s="1065"/>
      <c r="HN36" s="1065"/>
      <c r="HO36" s="1065"/>
      <c r="HP36" s="1065"/>
      <c r="HQ36" s="1065"/>
      <c r="HR36" s="1065"/>
      <c r="HS36" s="1065"/>
      <c r="HT36" s="1065"/>
      <c r="HU36" s="1065"/>
      <c r="HV36" s="1065"/>
      <c r="HW36" s="1065"/>
      <c r="HX36" s="1065"/>
      <c r="HY36" s="1065"/>
      <c r="HZ36" s="1065"/>
      <c r="IA36" s="1065"/>
      <c r="IB36" s="1065"/>
      <c r="IC36" s="1065"/>
      <c r="ID36" s="1065"/>
      <c r="IE36" s="1065"/>
      <c r="IF36" s="1065"/>
      <c r="IG36" s="1065"/>
      <c r="IH36" s="1065"/>
      <c r="II36" s="1065"/>
      <c r="IJ36" s="1065"/>
      <c r="IK36" s="1065"/>
      <c r="IL36" s="1065"/>
      <c r="IM36" s="1065"/>
      <c r="IN36" s="1065"/>
      <c r="IO36" s="1065"/>
      <c r="IP36" s="1065"/>
      <c r="IQ36" s="1065"/>
      <c r="IR36" s="1065"/>
      <c r="IS36" s="1065"/>
      <c r="IT36" s="1065"/>
      <c r="IU36" s="1065"/>
      <c r="IV36" s="1065"/>
    </row>
    <row r="37" spans="1:256" s="283" customFormat="1" ht="86.25" customHeight="1" thickBot="1">
      <c r="A37" s="1337" t="s">
        <v>10</v>
      </c>
      <c r="B37" s="1338" t="s">
        <v>543</v>
      </c>
      <c r="C37" s="1338" t="s">
        <v>543</v>
      </c>
      <c r="D37" s="1344" t="s">
        <v>550</v>
      </c>
      <c r="E37" s="1345"/>
      <c r="F37" s="1346"/>
      <c r="G37" s="1347"/>
      <c r="H37" s="1347"/>
      <c r="I37" s="1347"/>
      <c r="J37" s="1546">
        <f>J38</f>
        <v>95000</v>
      </c>
      <c r="K37" s="1546">
        <f>K38</f>
        <v>95000</v>
      </c>
      <c r="L37" s="1547"/>
      <c r="M37" s="1065"/>
      <c r="N37" s="1065"/>
      <c r="O37" s="1065"/>
      <c r="P37" s="1065"/>
      <c r="Q37" s="1065"/>
      <c r="R37" s="1065"/>
      <c r="S37" s="1065"/>
      <c r="T37" s="1065"/>
      <c r="U37" s="1065"/>
      <c r="V37" s="1065"/>
      <c r="W37" s="1065"/>
      <c r="X37" s="1065"/>
      <c r="Y37" s="1065"/>
      <c r="Z37" s="1065"/>
      <c r="AA37" s="1065"/>
      <c r="AB37" s="1065"/>
      <c r="AC37" s="1065"/>
      <c r="AD37" s="1065"/>
      <c r="AE37" s="1065"/>
      <c r="AF37" s="1065"/>
      <c r="AG37" s="1065"/>
      <c r="AH37" s="1065"/>
      <c r="AI37" s="1065"/>
      <c r="AJ37" s="1065"/>
      <c r="AK37" s="1065"/>
      <c r="AL37" s="1065"/>
      <c r="AM37" s="1065"/>
      <c r="AN37" s="1065"/>
      <c r="AO37" s="1065"/>
      <c r="AP37" s="1065"/>
      <c r="AQ37" s="1065"/>
      <c r="AR37" s="1065"/>
      <c r="AS37" s="1065"/>
      <c r="AT37" s="1065"/>
      <c r="AU37" s="1065"/>
      <c r="AV37" s="1065"/>
      <c r="AW37" s="1065"/>
      <c r="AX37" s="1065"/>
      <c r="AY37" s="1065"/>
      <c r="AZ37" s="1065"/>
      <c r="BA37" s="1065"/>
      <c r="BB37" s="1065"/>
      <c r="BC37" s="1065"/>
      <c r="BD37" s="1065"/>
      <c r="BE37" s="1065"/>
      <c r="BF37" s="1065"/>
      <c r="BG37" s="1065"/>
      <c r="BH37" s="1065"/>
      <c r="BI37" s="1065"/>
      <c r="BJ37" s="1065"/>
      <c r="BK37" s="1065"/>
      <c r="BL37" s="1065"/>
      <c r="BM37" s="1065"/>
      <c r="BN37" s="1065"/>
      <c r="BO37" s="1065"/>
      <c r="BP37" s="1065"/>
      <c r="BQ37" s="1065"/>
      <c r="BR37" s="1065"/>
      <c r="BS37" s="1065"/>
      <c r="BT37" s="1065"/>
      <c r="BU37" s="1065"/>
      <c r="BV37" s="1065"/>
      <c r="BW37" s="1065"/>
      <c r="BX37" s="1065"/>
      <c r="BY37" s="1065"/>
      <c r="BZ37" s="1065"/>
      <c r="CA37" s="1065"/>
      <c r="CB37" s="1065"/>
      <c r="CC37" s="1065"/>
      <c r="CD37" s="1065"/>
      <c r="CE37" s="1065"/>
      <c r="CF37" s="1065"/>
      <c r="CG37" s="1065"/>
      <c r="CH37" s="1065"/>
      <c r="CI37" s="1065"/>
      <c r="CJ37" s="1065"/>
      <c r="CK37" s="1065"/>
      <c r="CL37" s="1065"/>
      <c r="CM37" s="1065"/>
      <c r="CN37" s="1065"/>
      <c r="CO37" s="1065"/>
      <c r="CP37" s="1065"/>
      <c r="CQ37" s="1065"/>
      <c r="CR37" s="1065"/>
      <c r="CS37" s="1065"/>
      <c r="CT37" s="1065"/>
      <c r="CU37" s="1065"/>
      <c r="CV37" s="1065"/>
      <c r="CW37" s="1065"/>
      <c r="CX37" s="1065"/>
      <c r="CY37" s="1065"/>
      <c r="CZ37" s="1065"/>
      <c r="DA37" s="1065"/>
      <c r="DB37" s="1065"/>
      <c r="DC37" s="1065"/>
      <c r="DD37" s="1065"/>
      <c r="DE37" s="1065"/>
      <c r="DF37" s="1065"/>
      <c r="DG37" s="1065"/>
      <c r="DH37" s="1065"/>
      <c r="DI37" s="1065"/>
      <c r="DJ37" s="1065"/>
      <c r="DK37" s="1065"/>
      <c r="DL37" s="1065"/>
      <c r="DM37" s="1065"/>
      <c r="DN37" s="1065"/>
      <c r="DO37" s="1065"/>
      <c r="DP37" s="1065"/>
      <c r="DQ37" s="1065"/>
      <c r="DR37" s="1065"/>
      <c r="DS37" s="1065"/>
      <c r="DT37" s="1065"/>
      <c r="DU37" s="1065"/>
      <c r="DV37" s="1065"/>
      <c r="DW37" s="1065"/>
      <c r="DX37" s="1065"/>
      <c r="DY37" s="1065"/>
      <c r="DZ37" s="1065"/>
      <c r="EA37" s="1065"/>
      <c r="EB37" s="1065"/>
      <c r="EC37" s="1065"/>
      <c r="ED37" s="1065"/>
      <c r="EE37" s="1065"/>
      <c r="EF37" s="1065"/>
      <c r="EG37" s="1065"/>
      <c r="EH37" s="1065"/>
      <c r="EI37" s="1065"/>
      <c r="EJ37" s="1065"/>
      <c r="EK37" s="1065"/>
      <c r="EL37" s="1065"/>
      <c r="EM37" s="1065"/>
      <c r="EN37" s="1065"/>
      <c r="EO37" s="1065"/>
      <c r="EP37" s="1065"/>
      <c r="EQ37" s="1065"/>
      <c r="ER37" s="1065"/>
      <c r="ES37" s="1065"/>
      <c r="ET37" s="1065"/>
      <c r="EU37" s="1065"/>
      <c r="EV37" s="1065"/>
      <c r="EW37" s="1065"/>
      <c r="EX37" s="1065"/>
      <c r="EY37" s="1065"/>
      <c r="EZ37" s="1065"/>
      <c r="FA37" s="1065"/>
      <c r="FB37" s="1065"/>
      <c r="FC37" s="1065"/>
      <c r="FD37" s="1065"/>
      <c r="FE37" s="1065"/>
      <c r="FF37" s="1065"/>
      <c r="FG37" s="1065"/>
      <c r="FH37" s="1065"/>
      <c r="FI37" s="1065"/>
      <c r="FJ37" s="1065"/>
      <c r="FK37" s="1065"/>
      <c r="FL37" s="1065"/>
      <c r="FM37" s="1065"/>
      <c r="FN37" s="1065"/>
      <c r="FO37" s="1065"/>
      <c r="FP37" s="1065"/>
      <c r="FQ37" s="1065"/>
      <c r="FR37" s="1065"/>
      <c r="FS37" s="1065"/>
      <c r="FT37" s="1065"/>
      <c r="FU37" s="1065"/>
      <c r="FV37" s="1065"/>
      <c r="FW37" s="1065"/>
      <c r="FX37" s="1065"/>
      <c r="FY37" s="1065"/>
      <c r="FZ37" s="1065"/>
      <c r="GA37" s="1065"/>
      <c r="GB37" s="1065"/>
      <c r="GC37" s="1065"/>
      <c r="GD37" s="1065"/>
      <c r="GE37" s="1065"/>
      <c r="GF37" s="1065"/>
      <c r="GG37" s="1065"/>
      <c r="GH37" s="1065"/>
      <c r="GI37" s="1065"/>
      <c r="GJ37" s="1065"/>
      <c r="GK37" s="1065"/>
      <c r="GL37" s="1065"/>
      <c r="GM37" s="1065"/>
      <c r="GN37" s="1065"/>
      <c r="GO37" s="1065"/>
      <c r="GP37" s="1065"/>
      <c r="GQ37" s="1065"/>
      <c r="GR37" s="1065"/>
      <c r="GS37" s="1065"/>
      <c r="GT37" s="1065"/>
      <c r="GU37" s="1065"/>
      <c r="GV37" s="1065"/>
      <c r="GW37" s="1065"/>
      <c r="GX37" s="1065"/>
      <c r="GY37" s="1065"/>
      <c r="GZ37" s="1065"/>
      <c r="HA37" s="1065"/>
      <c r="HB37" s="1065"/>
      <c r="HC37" s="1065"/>
      <c r="HD37" s="1065"/>
      <c r="HE37" s="1065"/>
      <c r="HF37" s="1065"/>
      <c r="HG37" s="1065"/>
      <c r="HH37" s="1065"/>
      <c r="HI37" s="1065"/>
      <c r="HJ37" s="1065"/>
      <c r="HK37" s="1065"/>
      <c r="HL37" s="1065"/>
      <c r="HM37" s="1065"/>
      <c r="HN37" s="1065"/>
      <c r="HO37" s="1065"/>
      <c r="HP37" s="1065"/>
      <c r="HQ37" s="1065"/>
      <c r="HR37" s="1065"/>
      <c r="HS37" s="1065"/>
      <c r="HT37" s="1065"/>
      <c r="HU37" s="1065"/>
      <c r="HV37" s="1065"/>
      <c r="HW37" s="1065"/>
      <c r="HX37" s="1065"/>
      <c r="HY37" s="1065"/>
      <c r="HZ37" s="1065"/>
      <c r="IA37" s="1065"/>
      <c r="IB37" s="1065"/>
      <c r="IC37" s="1065"/>
      <c r="ID37" s="1065"/>
      <c r="IE37" s="1065"/>
      <c r="IF37" s="1065"/>
      <c r="IG37" s="1065"/>
      <c r="IH37" s="1065"/>
      <c r="II37" s="1065"/>
      <c r="IJ37" s="1065"/>
      <c r="IK37" s="1065"/>
      <c r="IL37" s="1065"/>
      <c r="IM37" s="1065"/>
      <c r="IN37" s="1065"/>
      <c r="IO37" s="1065"/>
      <c r="IP37" s="1065"/>
      <c r="IQ37" s="1065"/>
      <c r="IR37" s="1065"/>
      <c r="IS37" s="1065"/>
      <c r="IT37" s="1065"/>
      <c r="IU37" s="1065"/>
      <c r="IV37" s="1065"/>
    </row>
    <row r="38" spans="1:256" s="283" customFormat="1" ht="66" customHeight="1">
      <c r="A38" s="1348" t="s">
        <v>11</v>
      </c>
      <c r="B38" s="1349" t="s">
        <v>543</v>
      </c>
      <c r="C38" s="1349" t="s">
        <v>543</v>
      </c>
      <c r="D38" s="1350" t="s">
        <v>550</v>
      </c>
      <c r="E38" s="1351"/>
      <c r="F38" s="1352"/>
      <c r="G38" s="1353"/>
      <c r="H38" s="1353"/>
      <c r="I38" s="1353"/>
      <c r="J38" s="1548">
        <f>J39+J40</f>
        <v>95000</v>
      </c>
      <c r="K38" s="1548">
        <f>K39+K40</f>
        <v>95000</v>
      </c>
      <c r="L38" s="1549"/>
      <c r="M38" s="1065"/>
      <c r="N38" s="1065"/>
      <c r="O38" s="1065"/>
      <c r="P38" s="1065"/>
      <c r="Q38" s="1065"/>
      <c r="R38" s="1065"/>
      <c r="S38" s="1065"/>
      <c r="T38" s="1065"/>
      <c r="U38" s="1065"/>
      <c r="V38" s="1065"/>
      <c r="W38" s="1065"/>
      <c r="X38" s="1065"/>
      <c r="Y38" s="1065"/>
      <c r="Z38" s="1065"/>
      <c r="AA38" s="1065"/>
      <c r="AB38" s="1065"/>
      <c r="AC38" s="1065"/>
      <c r="AD38" s="1065"/>
      <c r="AE38" s="1065"/>
      <c r="AF38" s="1065"/>
      <c r="AG38" s="1065"/>
      <c r="AH38" s="1065"/>
      <c r="AI38" s="1065"/>
      <c r="AJ38" s="1065"/>
      <c r="AK38" s="1065"/>
      <c r="AL38" s="1065"/>
      <c r="AM38" s="1065"/>
      <c r="AN38" s="1065"/>
      <c r="AO38" s="1065"/>
      <c r="AP38" s="1065"/>
      <c r="AQ38" s="1065"/>
      <c r="AR38" s="1065"/>
      <c r="AS38" s="1065"/>
      <c r="AT38" s="1065"/>
      <c r="AU38" s="1065"/>
      <c r="AV38" s="1065"/>
      <c r="AW38" s="1065"/>
      <c r="AX38" s="1065"/>
      <c r="AY38" s="1065"/>
      <c r="AZ38" s="1065"/>
      <c r="BA38" s="1065"/>
      <c r="BB38" s="1065"/>
      <c r="BC38" s="1065"/>
      <c r="BD38" s="1065"/>
      <c r="BE38" s="1065"/>
      <c r="BF38" s="1065"/>
      <c r="BG38" s="1065"/>
      <c r="BH38" s="1065"/>
      <c r="BI38" s="1065"/>
      <c r="BJ38" s="1065"/>
      <c r="BK38" s="1065"/>
      <c r="BL38" s="1065"/>
      <c r="BM38" s="1065"/>
      <c r="BN38" s="1065"/>
      <c r="BO38" s="1065"/>
      <c r="BP38" s="1065"/>
      <c r="BQ38" s="1065"/>
      <c r="BR38" s="1065"/>
      <c r="BS38" s="1065"/>
      <c r="BT38" s="1065"/>
      <c r="BU38" s="1065"/>
      <c r="BV38" s="1065"/>
      <c r="BW38" s="1065"/>
      <c r="BX38" s="1065"/>
      <c r="BY38" s="1065"/>
      <c r="BZ38" s="1065"/>
      <c r="CA38" s="1065"/>
      <c r="CB38" s="1065"/>
      <c r="CC38" s="1065"/>
      <c r="CD38" s="1065"/>
      <c r="CE38" s="1065"/>
      <c r="CF38" s="1065"/>
      <c r="CG38" s="1065"/>
      <c r="CH38" s="1065"/>
      <c r="CI38" s="1065"/>
      <c r="CJ38" s="1065"/>
      <c r="CK38" s="1065"/>
      <c r="CL38" s="1065"/>
      <c r="CM38" s="1065"/>
      <c r="CN38" s="1065"/>
      <c r="CO38" s="1065"/>
      <c r="CP38" s="1065"/>
      <c r="CQ38" s="1065"/>
      <c r="CR38" s="1065"/>
      <c r="CS38" s="1065"/>
      <c r="CT38" s="1065"/>
      <c r="CU38" s="1065"/>
      <c r="CV38" s="1065"/>
      <c r="CW38" s="1065"/>
      <c r="CX38" s="1065"/>
      <c r="CY38" s="1065"/>
      <c r="CZ38" s="1065"/>
      <c r="DA38" s="1065"/>
      <c r="DB38" s="1065"/>
      <c r="DC38" s="1065"/>
      <c r="DD38" s="1065"/>
      <c r="DE38" s="1065"/>
      <c r="DF38" s="1065"/>
      <c r="DG38" s="1065"/>
      <c r="DH38" s="1065"/>
      <c r="DI38" s="1065"/>
      <c r="DJ38" s="1065"/>
      <c r="DK38" s="1065"/>
      <c r="DL38" s="1065"/>
      <c r="DM38" s="1065"/>
      <c r="DN38" s="1065"/>
      <c r="DO38" s="1065"/>
      <c r="DP38" s="1065"/>
      <c r="DQ38" s="1065"/>
      <c r="DR38" s="1065"/>
      <c r="DS38" s="1065"/>
      <c r="DT38" s="1065"/>
      <c r="DU38" s="1065"/>
      <c r="DV38" s="1065"/>
      <c r="DW38" s="1065"/>
      <c r="DX38" s="1065"/>
      <c r="DY38" s="1065"/>
      <c r="DZ38" s="1065"/>
      <c r="EA38" s="1065"/>
      <c r="EB38" s="1065"/>
      <c r="EC38" s="1065"/>
      <c r="ED38" s="1065"/>
      <c r="EE38" s="1065"/>
      <c r="EF38" s="1065"/>
      <c r="EG38" s="1065"/>
      <c r="EH38" s="1065"/>
      <c r="EI38" s="1065"/>
      <c r="EJ38" s="1065"/>
      <c r="EK38" s="1065"/>
      <c r="EL38" s="1065"/>
      <c r="EM38" s="1065"/>
      <c r="EN38" s="1065"/>
      <c r="EO38" s="1065"/>
      <c r="EP38" s="1065"/>
      <c r="EQ38" s="1065"/>
      <c r="ER38" s="1065"/>
      <c r="ES38" s="1065"/>
      <c r="ET38" s="1065"/>
      <c r="EU38" s="1065"/>
      <c r="EV38" s="1065"/>
      <c r="EW38" s="1065"/>
      <c r="EX38" s="1065"/>
      <c r="EY38" s="1065"/>
      <c r="EZ38" s="1065"/>
      <c r="FA38" s="1065"/>
      <c r="FB38" s="1065"/>
      <c r="FC38" s="1065"/>
      <c r="FD38" s="1065"/>
      <c r="FE38" s="1065"/>
      <c r="FF38" s="1065"/>
      <c r="FG38" s="1065"/>
      <c r="FH38" s="1065"/>
      <c r="FI38" s="1065"/>
      <c r="FJ38" s="1065"/>
      <c r="FK38" s="1065"/>
      <c r="FL38" s="1065"/>
      <c r="FM38" s="1065"/>
      <c r="FN38" s="1065"/>
      <c r="FO38" s="1065"/>
      <c r="FP38" s="1065"/>
      <c r="FQ38" s="1065"/>
      <c r="FR38" s="1065"/>
      <c r="FS38" s="1065"/>
      <c r="FT38" s="1065"/>
      <c r="FU38" s="1065"/>
      <c r="FV38" s="1065"/>
      <c r="FW38" s="1065"/>
      <c r="FX38" s="1065"/>
      <c r="FY38" s="1065"/>
      <c r="FZ38" s="1065"/>
      <c r="GA38" s="1065"/>
      <c r="GB38" s="1065"/>
      <c r="GC38" s="1065"/>
      <c r="GD38" s="1065"/>
      <c r="GE38" s="1065"/>
      <c r="GF38" s="1065"/>
      <c r="GG38" s="1065"/>
      <c r="GH38" s="1065"/>
      <c r="GI38" s="1065"/>
      <c r="GJ38" s="1065"/>
      <c r="GK38" s="1065"/>
      <c r="GL38" s="1065"/>
      <c r="GM38" s="1065"/>
      <c r="GN38" s="1065"/>
      <c r="GO38" s="1065"/>
      <c r="GP38" s="1065"/>
      <c r="GQ38" s="1065"/>
      <c r="GR38" s="1065"/>
      <c r="GS38" s="1065"/>
      <c r="GT38" s="1065"/>
      <c r="GU38" s="1065"/>
      <c r="GV38" s="1065"/>
      <c r="GW38" s="1065"/>
      <c r="GX38" s="1065"/>
      <c r="GY38" s="1065"/>
      <c r="GZ38" s="1065"/>
      <c r="HA38" s="1065"/>
      <c r="HB38" s="1065"/>
      <c r="HC38" s="1065"/>
      <c r="HD38" s="1065"/>
      <c r="HE38" s="1065"/>
      <c r="HF38" s="1065"/>
      <c r="HG38" s="1065"/>
      <c r="HH38" s="1065"/>
      <c r="HI38" s="1065"/>
      <c r="HJ38" s="1065"/>
      <c r="HK38" s="1065"/>
      <c r="HL38" s="1065"/>
      <c r="HM38" s="1065"/>
      <c r="HN38" s="1065"/>
      <c r="HO38" s="1065"/>
      <c r="HP38" s="1065"/>
      <c r="HQ38" s="1065"/>
      <c r="HR38" s="1065"/>
      <c r="HS38" s="1065"/>
      <c r="HT38" s="1065"/>
      <c r="HU38" s="1065"/>
      <c r="HV38" s="1065"/>
      <c r="HW38" s="1065"/>
      <c r="HX38" s="1065"/>
      <c r="HY38" s="1065"/>
      <c r="HZ38" s="1065"/>
      <c r="IA38" s="1065"/>
      <c r="IB38" s="1065"/>
      <c r="IC38" s="1065"/>
      <c r="ID38" s="1065"/>
      <c r="IE38" s="1065"/>
      <c r="IF38" s="1065"/>
      <c r="IG38" s="1065"/>
      <c r="IH38" s="1065"/>
      <c r="II38" s="1065"/>
      <c r="IJ38" s="1065"/>
      <c r="IK38" s="1065"/>
      <c r="IL38" s="1065"/>
      <c r="IM38" s="1065"/>
      <c r="IN38" s="1065"/>
      <c r="IO38" s="1065"/>
      <c r="IP38" s="1065"/>
      <c r="IQ38" s="1065"/>
      <c r="IR38" s="1065"/>
      <c r="IS38" s="1065"/>
      <c r="IT38" s="1065"/>
      <c r="IU38" s="1065"/>
      <c r="IV38" s="1065"/>
    </row>
    <row r="39" spans="1:256" s="283" customFormat="1" ht="86.25" customHeight="1">
      <c r="A39" s="1358" t="s">
        <v>48</v>
      </c>
      <c r="B39" s="1483" t="s">
        <v>146</v>
      </c>
      <c r="C39" s="1483" t="s">
        <v>147</v>
      </c>
      <c r="D39" s="1359" t="s">
        <v>148</v>
      </c>
      <c r="E39" s="792" t="s">
        <v>179</v>
      </c>
      <c r="F39" s="1356"/>
      <c r="G39" s="808"/>
      <c r="H39" s="808"/>
      <c r="I39" s="808"/>
      <c r="J39" s="564">
        <v>23000</v>
      </c>
      <c r="K39" s="837">
        <v>23000</v>
      </c>
      <c r="L39" s="1550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1065"/>
      <c r="AC39" s="1065"/>
      <c r="AD39" s="1065"/>
      <c r="AE39" s="1065"/>
      <c r="AF39" s="1065"/>
      <c r="AG39" s="1065"/>
      <c r="AH39" s="1065"/>
      <c r="AI39" s="1065"/>
      <c r="AJ39" s="1065"/>
      <c r="AK39" s="1065"/>
      <c r="AL39" s="1065"/>
      <c r="AM39" s="1065"/>
      <c r="AN39" s="1065"/>
      <c r="AO39" s="1065"/>
      <c r="AP39" s="1065"/>
      <c r="AQ39" s="1065"/>
      <c r="AR39" s="1065"/>
      <c r="AS39" s="1065"/>
      <c r="AT39" s="1065"/>
      <c r="AU39" s="1065"/>
      <c r="AV39" s="1065"/>
      <c r="AW39" s="1065"/>
      <c r="AX39" s="1065"/>
      <c r="AY39" s="1065"/>
      <c r="AZ39" s="1065"/>
      <c r="BA39" s="1065"/>
      <c r="BB39" s="1065"/>
      <c r="BC39" s="1065"/>
      <c r="BD39" s="1065"/>
      <c r="BE39" s="1065"/>
      <c r="BF39" s="1065"/>
      <c r="BG39" s="1065"/>
      <c r="BH39" s="1065"/>
      <c r="BI39" s="1065"/>
      <c r="BJ39" s="1065"/>
      <c r="BK39" s="1065"/>
      <c r="BL39" s="1065"/>
      <c r="BM39" s="1065"/>
      <c r="BN39" s="1065"/>
      <c r="BO39" s="1065"/>
      <c r="BP39" s="1065"/>
      <c r="BQ39" s="1065"/>
      <c r="BR39" s="1065"/>
      <c r="BS39" s="1065"/>
      <c r="BT39" s="1065"/>
      <c r="BU39" s="1065"/>
      <c r="BV39" s="1065"/>
      <c r="BW39" s="1065"/>
      <c r="BX39" s="1065"/>
      <c r="BY39" s="1065"/>
      <c r="BZ39" s="1065"/>
      <c r="CA39" s="1065"/>
      <c r="CB39" s="1065"/>
      <c r="CC39" s="1065"/>
      <c r="CD39" s="1065"/>
      <c r="CE39" s="1065"/>
      <c r="CF39" s="1065"/>
      <c r="CG39" s="1065"/>
      <c r="CH39" s="1065"/>
      <c r="CI39" s="1065"/>
      <c r="CJ39" s="1065"/>
      <c r="CK39" s="1065"/>
      <c r="CL39" s="1065"/>
      <c r="CM39" s="1065"/>
      <c r="CN39" s="1065"/>
      <c r="CO39" s="1065"/>
      <c r="CP39" s="1065"/>
      <c r="CQ39" s="1065"/>
      <c r="CR39" s="1065"/>
      <c r="CS39" s="1065"/>
      <c r="CT39" s="1065"/>
      <c r="CU39" s="1065"/>
      <c r="CV39" s="1065"/>
      <c r="CW39" s="1065"/>
      <c r="CX39" s="1065"/>
      <c r="CY39" s="1065"/>
      <c r="CZ39" s="1065"/>
      <c r="DA39" s="1065"/>
      <c r="DB39" s="1065"/>
      <c r="DC39" s="1065"/>
      <c r="DD39" s="1065"/>
      <c r="DE39" s="1065"/>
      <c r="DF39" s="1065"/>
      <c r="DG39" s="1065"/>
      <c r="DH39" s="1065"/>
      <c r="DI39" s="1065"/>
      <c r="DJ39" s="1065"/>
      <c r="DK39" s="1065"/>
      <c r="DL39" s="1065"/>
      <c r="DM39" s="1065"/>
      <c r="DN39" s="1065"/>
      <c r="DO39" s="1065"/>
      <c r="DP39" s="1065"/>
      <c r="DQ39" s="1065"/>
      <c r="DR39" s="1065"/>
      <c r="DS39" s="1065"/>
      <c r="DT39" s="1065"/>
      <c r="DU39" s="1065"/>
      <c r="DV39" s="1065"/>
      <c r="DW39" s="1065"/>
      <c r="DX39" s="1065"/>
      <c r="DY39" s="1065"/>
      <c r="DZ39" s="1065"/>
      <c r="EA39" s="1065"/>
      <c r="EB39" s="1065"/>
      <c r="EC39" s="1065"/>
      <c r="ED39" s="1065"/>
      <c r="EE39" s="1065"/>
      <c r="EF39" s="1065"/>
      <c r="EG39" s="1065"/>
      <c r="EH39" s="1065"/>
      <c r="EI39" s="1065"/>
      <c r="EJ39" s="1065"/>
      <c r="EK39" s="1065"/>
      <c r="EL39" s="1065"/>
      <c r="EM39" s="1065"/>
      <c r="EN39" s="1065"/>
      <c r="EO39" s="1065"/>
      <c r="EP39" s="1065"/>
      <c r="EQ39" s="1065"/>
      <c r="ER39" s="1065"/>
      <c r="ES39" s="1065"/>
      <c r="ET39" s="1065"/>
      <c r="EU39" s="1065"/>
      <c r="EV39" s="1065"/>
      <c r="EW39" s="1065"/>
      <c r="EX39" s="1065"/>
      <c r="EY39" s="1065"/>
      <c r="EZ39" s="1065"/>
      <c r="FA39" s="1065"/>
      <c r="FB39" s="1065"/>
      <c r="FC39" s="1065"/>
      <c r="FD39" s="1065"/>
      <c r="FE39" s="1065"/>
      <c r="FF39" s="1065"/>
      <c r="FG39" s="1065"/>
      <c r="FH39" s="1065"/>
      <c r="FI39" s="1065"/>
      <c r="FJ39" s="1065"/>
      <c r="FK39" s="1065"/>
      <c r="FL39" s="1065"/>
      <c r="FM39" s="1065"/>
      <c r="FN39" s="1065"/>
      <c r="FO39" s="1065"/>
      <c r="FP39" s="1065"/>
      <c r="FQ39" s="1065"/>
      <c r="FR39" s="1065"/>
      <c r="FS39" s="1065"/>
      <c r="FT39" s="1065"/>
      <c r="FU39" s="1065"/>
      <c r="FV39" s="1065"/>
      <c r="FW39" s="1065"/>
      <c r="FX39" s="1065"/>
      <c r="FY39" s="1065"/>
      <c r="FZ39" s="1065"/>
      <c r="GA39" s="1065"/>
      <c r="GB39" s="1065"/>
      <c r="GC39" s="1065"/>
      <c r="GD39" s="1065"/>
      <c r="GE39" s="1065"/>
      <c r="GF39" s="1065"/>
      <c r="GG39" s="1065"/>
      <c r="GH39" s="1065"/>
      <c r="GI39" s="1065"/>
      <c r="GJ39" s="1065"/>
      <c r="GK39" s="1065"/>
      <c r="GL39" s="1065"/>
      <c r="GM39" s="1065"/>
      <c r="GN39" s="1065"/>
      <c r="GO39" s="1065"/>
      <c r="GP39" s="1065"/>
      <c r="GQ39" s="1065"/>
      <c r="GR39" s="1065"/>
      <c r="GS39" s="1065"/>
      <c r="GT39" s="1065"/>
      <c r="GU39" s="1065"/>
      <c r="GV39" s="1065"/>
      <c r="GW39" s="1065"/>
      <c r="GX39" s="1065"/>
      <c r="GY39" s="1065"/>
      <c r="GZ39" s="1065"/>
      <c r="HA39" s="1065"/>
      <c r="HB39" s="1065"/>
      <c r="HC39" s="1065"/>
      <c r="HD39" s="1065"/>
      <c r="HE39" s="1065"/>
      <c r="HF39" s="1065"/>
      <c r="HG39" s="1065"/>
      <c r="HH39" s="1065"/>
      <c r="HI39" s="1065"/>
      <c r="HJ39" s="1065"/>
      <c r="HK39" s="1065"/>
      <c r="HL39" s="1065"/>
      <c r="HM39" s="1065"/>
      <c r="HN39" s="1065"/>
      <c r="HO39" s="1065"/>
      <c r="HP39" s="1065"/>
      <c r="HQ39" s="1065"/>
      <c r="HR39" s="1065"/>
      <c r="HS39" s="1065"/>
      <c r="HT39" s="1065"/>
      <c r="HU39" s="1065"/>
      <c r="HV39" s="1065"/>
      <c r="HW39" s="1065"/>
      <c r="HX39" s="1065"/>
      <c r="HY39" s="1065"/>
      <c r="HZ39" s="1065"/>
      <c r="IA39" s="1065"/>
      <c r="IB39" s="1065"/>
      <c r="IC39" s="1065"/>
      <c r="ID39" s="1065"/>
      <c r="IE39" s="1065"/>
      <c r="IF39" s="1065"/>
      <c r="IG39" s="1065"/>
      <c r="IH39" s="1065"/>
      <c r="II39" s="1065"/>
      <c r="IJ39" s="1065"/>
      <c r="IK39" s="1065"/>
      <c r="IL39" s="1065"/>
      <c r="IM39" s="1065"/>
      <c r="IN39" s="1065"/>
      <c r="IO39" s="1065"/>
      <c r="IP39" s="1065"/>
      <c r="IQ39" s="1065"/>
      <c r="IR39" s="1065"/>
      <c r="IS39" s="1065"/>
      <c r="IT39" s="1065"/>
      <c r="IU39" s="1065"/>
      <c r="IV39" s="1065"/>
    </row>
    <row r="40" spans="1:256" s="283" customFormat="1" ht="86.25" customHeight="1" thickBot="1">
      <c r="A40" s="1529" t="s">
        <v>50</v>
      </c>
      <c r="B40" s="1476" t="s">
        <v>219</v>
      </c>
      <c r="C40" s="1476" t="s">
        <v>151</v>
      </c>
      <c r="D40" s="1528" t="s">
        <v>463</v>
      </c>
      <c r="E40" s="800" t="s">
        <v>179</v>
      </c>
      <c r="F40" s="1360"/>
      <c r="G40" s="1361"/>
      <c r="H40" s="1361"/>
      <c r="I40" s="1361"/>
      <c r="J40" s="1362">
        <v>72000</v>
      </c>
      <c r="K40" s="1083">
        <v>72000</v>
      </c>
      <c r="L40" s="1550"/>
      <c r="M40" s="1065"/>
      <c r="N40" s="1065"/>
      <c r="O40" s="1065"/>
      <c r="P40" s="1065"/>
      <c r="Q40" s="1065"/>
      <c r="R40" s="1065"/>
      <c r="S40" s="1065"/>
      <c r="T40" s="1065"/>
      <c r="U40" s="1065"/>
      <c r="V40" s="1065"/>
      <c r="W40" s="1065"/>
      <c r="X40" s="1065"/>
      <c r="Y40" s="1065"/>
      <c r="Z40" s="1065"/>
      <c r="AA40" s="1065"/>
      <c r="AB40" s="1065"/>
      <c r="AC40" s="1065"/>
      <c r="AD40" s="1065"/>
      <c r="AE40" s="1065"/>
      <c r="AF40" s="1065"/>
      <c r="AG40" s="1065"/>
      <c r="AH40" s="1065"/>
      <c r="AI40" s="1065"/>
      <c r="AJ40" s="1065"/>
      <c r="AK40" s="1065"/>
      <c r="AL40" s="1065"/>
      <c r="AM40" s="1065"/>
      <c r="AN40" s="1065"/>
      <c r="AO40" s="1065"/>
      <c r="AP40" s="1065"/>
      <c r="AQ40" s="1065"/>
      <c r="AR40" s="1065"/>
      <c r="AS40" s="1065"/>
      <c r="AT40" s="1065"/>
      <c r="AU40" s="1065"/>
      <c r="AV40" s="1065"/>
      <c r="AW40" s="1065"/>
      <c r="AX40" s="1065"/>
      <c r="AY40" s="1065"/>
      <c r="AZ40" s="1065"/>
      <c r="BA40" s="1065"/>
      <c r="BB40" s="1065"/>
      <c r="BC40" s="1065"/>
      <c r="BD40" s="1065"/>
      <c r="BE40" s="1065"/>
      <c r="BF40" s="1065"/>
      <c r="BG40" s="1065"/>
      <c r="BH40" s="1065"/>
      <c r="BI40" s="1065"/>
      <c r="BJ40" s="1065"/>
      <c r="BK40" s="1065"/>
      <c r="BL40" s="1065"/>
      <c r="BM40" s="1065"/>
      <c r="BN40" s="1065"/>
      <c r="BO40" s="1065"/>
      <c r="BP40" s="1065"/>
      <c r="BQ40" s="1065"/>
      <c r="BR40" s="1065"/>
      <c r="BS40" s="1065"/>
      <c r="BT40" s="1065"/>
      <c r="BU40" s="1065"/>
      <c r="BV40" s="1065"/>
      <c r="BW40" s="1065"/>
      <c r="BX40" s="1065"/>
      <c r="BY40" s="1065"/>
      <c r="BZ40" s="1065"/>
      <c r="CA40" s="1065"/>
      <c r="CB40" s="1065"/>
      <c r="CC40" s="1065"/>
      <c r="CD40" s="1065"/>
      <c r="CE40" s="1065"/>
      <c r="CF40" s="1065"/>
      <c r="CG40" s="1065"/>
      <c r="CH40" s="1065"/>
      <c r="CI40" s="1065"/>
      <c r="CJ40" s="1065"/>
      <c r="CK40" s="1065"/>
      <c r="CL40" s="1065"/>
      <c r="CM40" s="1065"/>
      <c r="CN40" s="1065"/>
      <c r="CO40" s="1065"/>
      <c r="CP40" s="1065"/>
      <c r="CQ40" s="1065"/>
      <c r="CR40" s="1065"/>
      <c r="CS40" s="1065"/>
      <c r="CT40" s="1065"/>
      <c r="CU40" s="1065"/>
      <c r="CV40" s="1065"/>
      <c r="CW40" s="1065"/>
      <c r="CX40" s="1065"/>
      <c r="CY40" s="1065"/>
      <c r="CZ40" s="1065"/>
      <c r="DA40" s="1065"/>
      <c r="DB40" s="1065"/>
      <c r="DC40" s="1065"/>
      <c r="DD40" s="1065"/>
      <c r="DE40" s="1065"/>
      <c r="DF40" s="1065"/>
      <c r="DG40" s="1065"/>
      <c r="DH40" s="1065"/>
      <c r="DI40" s="1065"/>
      <c r="DJ40" s="1065"/>
      <c r="DK40" s="1065"/>
      <c r="DL40" s="1065"/>
      <c r="DM40" s="1065"/>
      <c r="DN40" s="1065"/>
      <c r="DO40" s="1065"/>
      <c r="DP40" s="1065"/>
      <c r="DQ40" s="1065"/>
      <c r="DR40" s="1065"/>
      <c r="DS40" s="1065"/>
      <c r="DT40" s="1065"/>
      <c r="DU40" s="1065"/>
      <c r="DV40" s="1065"/>
      <c r="DW40" s="1065"/>
      <c r="DX40" s="1065"/>
      <c r="DY40" s="1065"/>
      <c r="DZ40" s="1065"/>
      <c r="EA40" s="1065"/>
      <c r="EB40" s="1065"/>
      <c r="EC40" s="1065"/>
      <c r="ED40" s="1065"/>
      <c r="EE40" s="1065"/>
      <c r="EF40" s="1065"/>
      <c r="EG40" s="1065"/>
      <c r="EH40" s="1065"/>
      <c r="EI40" s="1065"/>
      <c r="EJ40" s="1065"/>
      <c r="EK40" s="1065"/>
      <c r="EL40" s="1065"/>
      <c r="EM40" s="1065"/>
      <c r="EN40" s="1065"/>
      <c r="EO40" s="1065"/>
      <c r="EP40" s="1065"/>
      <c r="EQ40" s="1065"/>
      <c r="ER40" s="1065"/>
      <c r="ES40" s="1065"/>
      <c r="ET40" s="1065"/>
      <c r="EU40" s="1065"/>
      <c r="EV40" s="1065"/>
      <c r="EW40" s="1065"/>
      <c r="EX40" s="1065"/>
      <c r="EY40" s="1065"/>
      <c r="EZ40" s="1065"/>
      <c r="FA40" s="1065"/>
      <c r="FB40" s="1065"/>
      <c r="FC40" s="1065"/>
      <c r="FD40" s="1065"/>
      <c r="FE40" s="1065"/>
      <c r="FF40" s="1065"/>
      <c r="FG40" s="1065"/>
      <c r="FH40" s="1065"/>
      <c r="FI40" s="1065"/>
      <c r="FJ40" s="1065"/>
      <c r="FK40" s="1065"/>
      <c r="FL40" s="1065"/>
      <c r="FM40" s="1065"/>
      <c r="FN40" s="1065"/>
      <c r="FO40" s="1065"/>
      <c r="FP40" s="1065"/>
      <c r="FQ40" s="1065"/>
      <c r="FR40" s="1065"/>
      <c r="FS40" s="1065"/>
      <c r="FT40" s="1065"/>
      <c r="FU40" s="1065"/>
      <c r="FV40" s="1065"/>
      <c r="FW40" s="1065"/>
      <c r="FX40" s="1065"/>
      <c r="FY40" s="1065"/>
      <c r="FZ40" s="1065"/>
      <c r="GA40" s="1065"/>
      <c r="GB40" s="1065"/>
      <c r="GC40" s="1065"/>
      <c r="GD40" s="1065"/>
      <c r="GE40" s="1065"/>
      <c r="GF40" s="1065"/>
      <c r="GG40" s="1065"/>
      <c r="GH40" s="1065"/>
      <c r="GI40" s="1065"/>
      <c r="GJ40" s="1065"/>
      <c r="GK40" s="1065"/>
      <c r="GL40" s="1065"/>
      <c r="GM40" s="1065"/>
      <c r="GN40" s="1065"/>
      <c r="GO40" s="1065"/>
      <c r="GP40" s="1065"/>
      <c r="GQ40" s="1065"/>
      <c r="GR40" s="1065"/>
      <c r="GS40" s="1065"/>
      <c r="GT40" s="1065"/>
      <c r="GU40" s="1065"/>
      <c r="GV40" s="1065"/>
      <c r="GW40" s="1065"/>
      <c r="GX40" s="1065"/>
      <c r="GY40" s="1065"/>
      <c r="GZ40" s="1065"/>
      <c r="HA40" s="1065"/>
      <c r="HB40" s="1065"/>
      <c r="HC40" s="1065"/>
      <c r="HD40" s="1065"/>
      <c r="HE40" s="1065"/>
      <c r="HF40" s="1065"/>
      <c r="HG40" s="1065"/>
      <c r="HH40" s="1065"/>
      <c r="HI40" s="1065"/>
      <c r="HJ40" s="1065"/>
      <c r="HK40" s="1065"/>
      <c r="HL40" s="1065"/>
      <c r="HM40" s="1065"/>
      <c r="HN40" s="1065"/>
      <c r="HO40" s="1065"/>
      <c r="HP40" s="1065"/>
      <c r="HQ40" s="1065"/>
      <c r="HR40" s="1065"/>
      <c r="HS40" s="1065"/>
      <c r="HT40" s="1065"/>
      <c r="HU40" s="1065"/>
      <c r="HV40" s="1065"/>
      <c r="HW40" s="1065"/>
      <c r="HX40" s="1065"/>
      <c r="HY40" s="1065"/>
      <c r="HZ40" s="1065"/>
      <c r="IA40" s="1065"/>
      <c r="IB40" s="1065"/>
      <c r="IC40" s="1065"/>
      <c r="ID40" s="1065"/>
      <c r="IE40" s="1065"/>
      <c r="IF40" s="1065"/>
      <c r="IG40" s="1065"/>
      <c r="IH40" s="1065"/>
      <c r="II40" s="1065"/>
      <c r="IJ40" s="1065"/>
      <c r="IK40" s="1065"/>
      <c r="IL40" s="1065"/>
      <c r="IM40" s="1065"/>
      <c r="IN40" s="1065"/>
      <c r="IO40" s="1065"/>
      <c r="IP40" s="1065"/>
      <c r="IQ40" s="1065"/>
      <c r="IR40" s="1065"/>
      <c r="IS40" s="1065"/>
      <c r="IT40" s="1065"/>
      <c r="IU40" s="1065"/>
      <c r="IV40" s="1065"/>
    </row>
    <row r="41" spans="1:256" s="283" customFormat="1" ht="75" customHeight="1" thickBot="1">
      <c r="A41" s="314" t="s">
        <v>100</v>
      </c>
      <c r="B41" s="785"/>
      <c r="C41" s="785"/>
      <c r="D41" s="1073" t="s">
        <v>347</v>
      </c>
      <c r="E41" s="880"/>
      <c r="F41" s="317"/>
      <c r="G41" s="315"/>
      <c r="H41" s="315"/>
      <c r="I41" s="315"/>
      <c r="J41" s="1539">
        <f>J42</f>
        <v>1548794</v>
      </c>
      <c r="K41" s="1539">
        <f>K42</f>
        <v>1546575.95</v>
      </c>
      <c r="L41" s="1522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s="283" customFormat="1" ht="88.5" customHeight="1">
      <c r="A42" s="809" t="s">
        <v>101</v>
      </c>
      <c r="B42" s="810"/>
      <c r="C42" s="810"/>
      <c r="D42" s="1074" t="s">
        <v>347</v>
      </c>
      <c r="E42" s="811"/>
      <c r="F42" s="812"/>
      <c r="G42" s="813"/>
      <c r="H42" s="813"/>
      <c r="I42" s="813"/>
      <c r="J42" s="1541">
        <f>SUM(J43:J45)</f>
        <v>1548794</v>
      </c>
      <c r="K42" s="1541">
        <f>SUM(K43:K45)</f>
        <v>1546575.95</v>
      </c>
      <c r="L42" s="1551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s="88" customFormat="1" ht="96" customHeight="1">
      <c r="A43" s="316" t="s">
        <v>102</v>
      </c>
      <c r="B43" s="791" t="s">
        <v>87</v>
      </c>
      <c r="C43" s="791" t="s">
        <v>192</v>
      </c>
      <c r="D43" s="1066" t="s">
        <v>13</v>
      </c>
      <c r="E43" s="792" t="s">
        <v>179</v>
      </c>
      <c r="F43" s="814"/>
      <c r="G43" s="815"/>
      <c r="H43" s="815"/>
      <c r="I43" s="815"/>
      <c r="J43" s="1333">
        <v>23000</v>
      </c>
      <c r="K43" s="837">
        <v>23000</v>
      </c>
      <c r="L43" s="1552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s="587" customFormat="1" ht="93.75" customHeight="1">
      <c r="A44" s="1493" t="s">
        <v>664</v>
      </c>
      <c r="B44" s="1474" t="s">
        <v>389</v>
      </c>
      <c r="C44" s="1474" t="s">
        <v>210</v>
      </c>
      <c r="D44" s="1363" t="s">
        <v>387</v>
      </c>
      <c r="E44" s="792" t="s">
        <v>692</v>
      </c>
      <c r="F44" s="814"/>
      <c r="G44" s="815"/>
      <c r="H44" s="815"/>
      <c r="I44" s="815"/>
      <c r="J44" s="1333">
        <v>429418</v>
      </c>
      <c r="K44" s="837">
        <v>427200</v>
      </c>
      <c r="L44" s="1552"/>
      <c r="M44" s="1065"/>
      <c r="N44" s="1065"/>
      <c r="O44" s="1065"/>
      <c r="P44" s="1065"/>
      <c r="Q44" s="1065"/>
      <c r="R44" s="1065"/>
      <c r="S44" s="1065"/>
      <c r="T44" s="1065"/>
      <c r="U44" s="1065"/>
      <c r="V44" s="1065"/>
      <c r="W44" s="1065"/>
      <c r="X44" s="1065"/>
      <c r="Y44" s="1065"/>
      <c r="Z44" s="1065"/>
      <c r="AA44" s="1065"/>
      <c r="AB44" s="1065"/>
      <c r="AC44" s="1065"/>
      <c r="AD44" s="1065"/>
      <c r="AE44" s="1065"/>
      <c r="AF44" s="1065"/>
      <c r="AG44" s="1065"/>
      <c r="AH44" s="1065"/>
      <c r="AI44" s="1065"/>
      <c r="AJ44" s="1065"/>
      <c r="AK44" s="1065"/>
      <c r="AL44" s="1065"/>
      <c r="AM44" s="1065"/>
      <c r="AN44" s="1065"/>
      <c r="AO44" s="1065"/>
      <c r="AP44" s="1065"/>
      <c r="AQ44" s="1065"/>
      <c r="AR44" s="1065"/>
      <c r="AS44" s="1065"/>
      <c r="AT44" s="1065"/>
      <c r="AU44" s="1065"/>
      <c r="AV44" s="1065"/>
      <c r="AW44" s="1065"/>
      <c r="AX44" s="1065"/>
      <c r="AY44" s="1065"/>
      <c r="AZ44" s="1065"/>
      <c r="BA44" s="1065"/>
      <c r="BB44" s="1065"/>
      <c r="BC44" s="1065"/>
      <c r="BD44" s="1065"/>
      <c r="BE44" s="1065"/>
      <c r="BF44" s="1065"/>
      <c r="BG44" s="1065"/>
      <c r="BH44" s="1065"/>
      <c r="BI44" s="1065"/>
      <c r="BJ44" s="1065"/>
      <c r="BK44" s="1065"/>
      <c r="BL44" s="1065"/>
      <c r="BM44" s="1065"/>
      <c r="BN44" s="1065"/>
      <c r="BO44" s="1065"/>
      <c r="BP44" s="1065"/>
      <c r="BQ44" s="1065"/>
      <c r="BR44" s="1065"/>
      <c r="BS44" s="1065"/>
      <c r="BT44" s="1065"/>
      <c r="BU44" s="1065"/>
      <c r="BV44" s="1065"/>
      <c r="BW44" s="1065"/>
      <c r="BX44" s="1065"/>
      <c r="BY44" s="1065"/>
      <c r="BZ44" s="1065"/>
      <c r="CA44" s="1065"/>
      <c r="CB44" s="1065"/>
      <c r="CC44" s="1065"/>
      <c r="CD44" s="1065"/>
      <c r="CE44" s="1065"/>
      <c r="CF44" s="1065"/>
      <c r="CG44" s="1065"/>
      <c r="CH44" s="1065"/>
      <c r="CI44" s="1065"/>
      <c r="CJ44" s="1065"/>
      <c r="CK44" s="1065"/>
      <c r="CL44" s="1065"/>
      <c r="CM44" s="1065"/>
      <c r="CN44" s="1065"/>
      <c r="CO44" s="1065"/>
      <c r="CP44" s="1065"/>
      <c r="CQ44" s="1065"/>
      <c r="CR44" s="1065"/>
      <c r="CS44" s="1065"/>
      <c r="CT44" s="1065"/>
      <c r="CU44" s="1065"/>
      <c r="CV44" s="1065"/>
      <c r="CW44" s="1065"/>
      <c r="CX44" s="1065"/>
      <c r="CY44" s="1065"/>
      <c r="CZ44" s="1065"/>
      <c r="DA44" s="1065"/>
      <c r="DB44" s="1065"/>
      <c r="DC44" s="1065"/>
      <c r="DD44" s="1065"/>
      <c r="DE44" s="1065"/>
      <c r="DF44" s="1065"/>
      <c r="DG44" s="1065"/>
      <c r="DH44" s="1065"/>
      <c r="DI44" s="1065"/>
      <c r="DJ44" s="1065"/>
      <c r="DK44" s="1065"/>
      <c r="DL44" s="1065"/>
      <c r="DM44" s="1065"/>
      <c r="DN44" s="1065"/>
      <c r="DO44" s="1065"/>
      <c r="DP44" s="1065"/>
      <c r="DQ44" s="1065"/>
      <c r="DR44" s="1065"/>
      <c r="DS44" s="1065"/>
      <c r="DT44" s="1065"/>
      <c r="DU44" s="1065"/>
      <c r="DV44" s="1065"/>
      <c r="DW44" s="1065"/>
      <c r="DX44" s="1065"/>
      <c r="DY44" s="1065"/>
      <c r="DZ44" s="1065"/>
      <c r="EA44" s="1065"/>
      <c r="EB44" s="1065"/>
      <c r="EC44" s="1065"/>
      <c r="ED44" s="1065"/>
      <c r="EE44" s="1065"/>
      <c r="EF44" s="1065"/>
      <c r="EG44" s="1065"/>
      <c r="EH44" s="1065"/>
      <c r="EI44" s="1065"/>
      <c r="EJ44" s="1065"/>
      <c r="EK44" s="1065"/>
      <c r="EL44" s="1065"/>
      <c r="EM44" s="1065"/>
      <c r="EN44" s="1065"/>
      <c r="EO44" s="1065"/>
      <c r="EP44" s="1065"/>
      <c r="EQ44" s="1065"/>
      <c r="ER44" s="1065"/>
      <c r="ES44" s="1065"/>
      <c r="ET44" s="1065"/>
      <c r="EU44" s="1065"/>
      <c r="EV44" s="1065"/>
      <c r="EW44" s="1065"/>
      <c r="EX44" s="1065"/>
      <c r="EY44" s="1065"/>
      <c r="EZ44" s="1065"/>
      <c r="FA44" s="1065"/>
      <c r="FB44" s="1065"/>
      <c r="FC44" s="1065"/>
      <c r="FD44" s="1065"/>
      <c r="FE44" s="1065"/>
      <c r="FF44" s="1065"/>
      <c r="FG44" s="1065"/>
      <c r="FH44" s="1065"/>
      <c r="FI44" s="1065"/>
      <c r="FJ44" s="1065"/>
      <c r="FK44" s="1065"/>
      <c r="FL44" s="1065"/>
      <c r="FM44" s="1065"/>
      <c r="FN44" s="1065"/>
      <c r="FO44" s="1065"/>
      <c r="FP44" s="1065"/>
      <c r="FQ44" s="1065"/>
      <c r="FR44" s="1065"/>
      <c r="FS44" s="1065"/>
      <c r="FT44" s="1065"/>
      <c r="FU44" s="1065"/>
      <c r="FV44" s="1065"/>
      <c r="FW44" s="1065"/>
      <c r="FX44" s="1065"/>
      <c r="FY44" s="1065"/>
      <c r="FZ44" s="1065"/>
      <c r="GA44" s="1065"/>
      <c r="GB44" s="1065"/>
      <c r="GC44" s="1065"/>
      <c r="GD44" s="1065"/>
      <c r="GE44" s="1065"/>
      <c r="GF44" s="1065"/>
      <c r="GG44" s="1065"/>
      <c r="GH44" s="1065"/>
      <c r="GI44" s="1065"/>
      <c r="GJ44" s="1065"/>
      <c r="GK44" s="1065"/>
      <c r="GL44" s="1065"/>
      <c r="GM44" s="1065"/>
      <c r="GN44" s="1065"/>
      <c r="GO44" s="1065"/>
      <c r="GP44" s="1065"/>
      <c r="GQ44" s="1065"/>
      <c r="GR44" s="1065"/>
      <c r="GS44" s="1065"/>
      <c r="GT44" s="1065"/>
      <c r="GU44" s="1065"/>
      <c r="GV44" s="1065"/>
      <c r="GW44" s="1065"/>
      <c r="GX44" s="1065"/>
      <c r="GY44" s="1065"/>
      <c r="GZ44" s="1065"/>
      <c r="HA44" s="1065"/>
      <c r="HB44" s="1065"/>
      <c r="HC44" s="1065"/>
      <c r="HD44" s="1065"/>
      <c r="HE44" s="1065"/>
      <c r="HF44" s="1065"/>
      <c r="HG44" s="1065"/>
      <c r="HH44" s="1065"/>
      <c r="HI44" s="1065"/>
      <c r="HJ44" s="1065"/>
      <c r="HK44" s="1065"/>
      <c r="HL44" s="1065"/>
      <c r="HM44" s="1065"/>
      <c r="HN44" s="1065"/>
      <c r="HO44" s="1065"/>
      <c r="HP44" s="1065"/>
      <c r="HQ44" s="1065"/>
      <c r="HR44" s="1065"/>
      <c r="HS44" s="1065"/>
      <c r="HT44" s="1065"/>
      <c r="HU44" s="1065"/>
      <c r="HV44" s="1065"/>
      <c r="HW44" s="1065"/>
      <c r="HX44" s="1065"/>
      <c r="HY44" s="1065"/>
      <c r="HZ44" s="1065"/>
      <c r="IA44" s="1065"/>
      <c r="IB44" s="1065"/>
      <c r="IC44" s="1065"/>
      <c r="ID44" s="1065"/>
      <c r="IE44" s="1065"/>
      <c r="IF44" s="1065"/>
      <c r="IG44" s="1065"/>
      <c r="IH44" s="1065"/>
      <c r="II44" s="1065"/>
      <c r="IJ44" s="1065"/>
      <c r="IK44" s="1065"/>
      <c r="IL44" s="1065"/>
      <c r="IM44" s="1065"/>
      <c r="IN44" s="1065"/>
      <c r="IO44" s="1065"/>
      <c r="IP44" s="1065"/>
      <c r="IQ44" s="1065"/>
      <c r="IR44" s="1065"/>
      <c r="IS44" s="1065"/>
      <c r="IT44" s="1065"/>
      <c r="IU44" s="1065"/>
      <c r="IV44" s="1065"/>
    </row>
    <row r="45" spans="1:256" s="88" customFormat="1" ht="188.25" customHeight="1" thickBot="1">
      <c r="A45" s="1473" t="s">
        <v>496</v>
      </c>
      <c r="B45" s="1474" t="s">
        <v>497</v>
      </c>
      <c r="C45" s="1474" t="s">
        <v>328</v>
      </c>
      <c r="D45" s="1478" t="s">
        <v>498</v>
      </c>
      <c r="E45" s="1553" t="s">
        <v>693</v>
      </c>
      <c r="F45" s="1534" t="s">
        <v>565</v>
      </c>
      <c r="G45" s="1531">
        <v>19130675</v>
      </c>
      <c r="H45" s="1531">
        <f>5536036+201301.9+19600</f>
        <v>5756937.9</v>
      </c>
      <c r="I45" s="1554">
        <f>H45/G45</f>
        <v>0.30092706608627245</v>
      </c>
      <c r="J45" s="1342">
        <v>1096376</v>
      </c>
      <c r="K45" s="1083">
        <v>1096375.95</v>
      </c>
      <c r="L45" s="1533">
        <v>1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s="448" customFormat="1" ht="84" customHeight="1" thickBot="1">
      <c r="A46" s="314" t="s">
        <v>221</v>
      </c>
      <c r="B46" s="1555"/>
      <c r="C46" s="1555"/>
      <c r="D46" s="1556" t="s">
        <v>348</v>
      </c>
      <c r="E46" s="1557"/>
      <c r="F46" s="1555"/>
      <c r="G46" s="1558"/>
      <c r="H46" s="1558"/>
      <c r="I46" s="1558"/>
      <c r="J46" s="1546">
        <f>J47</f>
        <v>94852409</v>
      </c>
      <c r="K46" s="1546">
        <f>K47</f>
        <v>57086094.580000006</v>
      </c>
      <c r="L46" s="1559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s="448" customFormat="1" ht="108.75" customHeight="1">
      <c r="A47" s="809" t="s">
        <v>222</v>
      </c>
      <c r="B47" s="804"/>
      <c r="C47" s="816"/>
      <c r="D47" s="1560" t="s">
        <v>348</v>
      </c>
      <c r="E47" s="817"/>
      <c r="F47" s="818"/>
      <c r="G47" s="819"/>
      <c r="H47" s="819"/>
      <c r="I47" s="819"/>
      <c r="J47" s="820">
        <f>J48+J50+J53+J54+J56+J57+J58+J59+J60+J62+J64+J66+J67+J69+J70+J71+J72+J74+J76+J78+J80+J81+J82+J84+J86+J88+J89+J91+J93+J95+J96+J98+J99</f>
        <v>94852409</v>
      </c>
      <c r="K47" s="820">
        <f>K48+K50+K53+K54+K56+K57+K58+K59+K60+K62+K64+K66+K67+K69+K70+K71+K72+K74+K76+K78+K80+K81+K82+K84+K86+K88+K89+K91+K93+K95+K96+K98+K99</f>
        <v>57086094.580000006</v>
      </c>
      <c r="L47" s="1561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s="88" customFormat="1" ht="136.5">
      <c r="A48" s="1856">
        <v>1511010</v>
      </c>
      <c r="B48" s="1858" t="s">
        <v>207</v>
      </c>
      <c r="C48" s="1858" t="s">
        <v>198</v>
      </c>
      <c r="D48" s="1860" t="s">
        <v>90</v>
      </c>
      <c r="E48" s="821" t="s">
        <v>566</v>
      </c>
      <c r="F48" s="1889" t="s">
        <v>565</v>
      </c>
      <c r="G48" s="1367">
        <v>7637524</v>
      </c>
      <c r="H48" s="1367">
        <v>46740</v>
      </c>
      <c r="I48" s="1562">
        <f>H48/G48</f>
        <v>0.006119784369908363</v>
      </c>
      <c r="J48" s="1367">
        <f>9031278-1958878</f>
        <v>7072400</v>
      </c>
      <c r="K48" s="837">
        <v>7008839.95</v>
      </c>
      <c r="L48" s="1370">
        <v>1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s="88" customFormat="1" ht="60" customHeight="1">
      <c r="A49" s="1886"/>
      <c r="B49" s="1887"/>
      <c r="C49" s="1887"/>
      <c r="D49" s="1888"/>
      <c r="E49" s="846" t="s">
        <v>567</v>
      </c>
      <c r="F49" s="1890"/>
      <c r="G49" s="1075">
        <v>70164</v>
      </c>
      <c r="H49" s="1075">
        <v>0</v>
      </c>
      <c r="I49" s="1563">
        <f>H49/G49</f>
        <v>0</v>
      </c>
      <c r="J49" s="1075">
        <v>70164</v>
      </c>
      <c r="K49" s="848">
        <v>66229.14</v>
      </c>
      <c r="L49" s="1564">
        <v>1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s="88" customFormat="1" ht="173.25" customHeight="1">
      <c r="A50" s="1877" t="s">
        <v>459</v>
      </c>
      <c r="B50" s="1879" t="s">
        <v>16</v>
      </c>
      <c r="C50" s="1879" t="s">
        <v>199</v>
      </c>
      <c r="D50" s="1881" t="s">
        <v>485</v>
      </c>
      <c r="E50" s="821" t="s">
        <v>568</v>
      </c>
      <c r="F50" s="1891" t="s">
        <v>569</v>
      </c>
      <c r="G50" s="830">
        <v>14125483</v>
      </c>
      <c r="H50" s="1369">
        <v>1040629</v>
      </c>
      <c r="I50" s="945">
        <f>H50/G50</f>
        <v>0.07367033042339154</v>
      </c>
      <c r="J50" s="830">
        <f>13886420-1086770</f>
        <v>12799650</v>
      </c>
      <c r="K50" s="837">
        <v>12799610.13</v>
      </c>
      <c r="L50" s="1370">
        <v>1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s="88" customFormat="1" ht="48.75" customHeight="1">
      <c r="A51" s="1878"/>
      <c r="B51" s="1880"/>
      <c r="C51" s="1880"/>
      <c r="D51" s="1882"/>
      <c r="E51" s="846" t="s">
        <v>570</v>
      </c>
      <c r="F51" s="1892"/>
      <c r="G51" s="820">
        <v>1218131</v>
      </c>
      <c r="H51" s="826">
        <v>1040629</v>
      </c>
      <c r="I51" s="827">
        <v>1</v>
      </c>
      <c r="J51" s="822"/>
      <c r="K51" s="837"/>
      <c r="L51" s="1371">
        <v>1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s="88" customFormat="1" ht="33.75" customHeight="1">
      <c r="A52" s="1488"/>
      <c r="B52" s="1489"/>
      <c r="C52" s="1489"/>
      <c r="D52" s="1326"/>
      <c r="E52" s="846" t="s">
        <v>647</v>
      </c>
      <c r="F52" s="1484"/>
      <c r="G52" s="1075">
        <v>109935</v>
      </c>
      <c r="H52" s="1075"/>
      <c r="I52" s="1565"/>
      <c r="J52" s="1075">
        <v>109935</v>
      </c>
      <c r="K52" s="848">
        <v>109935</v>
      </c>
      <c r="L52" s="1371">
        <v>1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s="88" customFormat="1" ht="203.25" customHeight="1">
      <c r="A53" s="1372" t="s">
        <v>459</v>
      </c>
      <c r="B53" s="791" t="s">
        <v>16</v>
      </c>
      <c r="C53" s="791" t="s">
        <v>199</v>
      </c>
      <c r="D53" s="1374" t="s">
        <v>485</v>
      </c>
      <c r="E53" s="821" t="s">
        <v>742</v>
      </c>
      <c r="F53" s="1081" t="s">
        <v>649</v>
      </c>
      <c r="G53" s="822">
        <v>1703165</v>
      </c>
      <c r="H53" s="825">
        <v>0</v>
      </c>
      <c r="I53" s="1373">
        <v>0</v>
      </c>
      <c r="J53" s="822">
        <f>1703165-1374659</f>
        <v>328506</v>
      </c>
      <c r="K53" s="837">
        <v>274112.37</v>
      </c>
      <c r="L53" s="1389">
        <f>K53/G53</f>
        <v>0.1609429327164426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s="88" customFormat="1" ht="147" customHeight="1">
      <c r="A54" s="1877" t="s">
        <v>459</v>
      </c>
      <c r="B54" s="1879" t="s">
        <v>16</v>
      </c>
      <c r="C54" s="1879" t="s">
        <v>199</v>
      </c>
      <c r="D54" s="1881" t="s">
        <v>485</v>
      </c>
      <c r="E54" s="821" t="s">
        <v>571</v>
      </c>
      <c r="F54" s="1883" t="s">
        <v>565</v>
      </c>
      <c r="G54" s="1367">
        <v>2706711</v>
      </c>
      <c r="H54" s="1367">
        <v>48439</v>
      </c>
      <c r="I54" s="1562">
        <f>H54/G54</f>
        <v>0.01789588914368767</v>
      </c>
      <c r="J54" s="1367">
        <f>2521750+136522</f>
        <v>2658272</v>
      </c>
      <c r="K54" s="837">
        <v>2523525.88</v>
      </c>
      <c r="L54" s="1370">
        <v>1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s="88" customFormat="1" ht="58.5" customHeight="1">
      <c r="A55" s="1878"/>
      <c r="B55" s="1880"/>
      <c r="C55" s="1880"/>
      <c r="D55" s="1882"/>
      <c r="E55" s="846" t="s">
        <v>567</v>
      </c>
      <c r="F55" s="1884"/>
      <c r="G55" s="1075">
        <v>68893</v>
      </c>
      <c r="H55" s="1075">
        <v>0</v>
      </c>
      <c r="I55" s="1563">
        <f>H55/G55</f>
        <v>0</v>
      </c>
      <c r="J55" s="1075">
        <v>68893</v>
      </c>
      <c r="K55" s="848">
        <v>64957.02</v>
      </c>
      <c r="L55" s="1564">
        <v>1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s="448" customFormat="1" ht="182.25" customHeight="1">
      <c r="A56" s="1372" t="s">
        <v>459</v>
      </c>
      <c r="B56" s="791" t="s">
        <v>16</v>
      </c>
      <c r="C56" s="1325" t="s">
        <v>199</v>
      </c>
      <c r="D56" s="1326" t="s">
        <v>485</v>
      </c>
      <c r="E56" s="1375" t="s">
        <v>694</v>
      </c>
      <c r="F56" s="1365" t="s">
        <v>649</v>
      </c>
      <c r="G56" s="1367">
        <v>200000</v>
      </c>
      <c r="H56" s="1367">
        <v>0</v>
      </c>
      <c r="I56" s="1368">
        <v>0</v>
      </c>
      <c r="J56" s="1367">
        <v>200000</v>
      </c>
      <c r="K56" s="837">
        <v>0</v>
      </c>
      <c r="L56" s="1389">
        <v>0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s="88" customFormat="1" ht="138" customHeight="1">
      <c r="A57" s="1480" t="s">
        <v>460</v>
      </c>
      <c r="B57" s="1481" t="s">
        <v>218</v>
      </c>
      <c r="C57" s="1481" t="s">
        <v>193</v>
      </c>
      <c r="D57" s="1482" t="s">
        <v>462</v>
      </c>
      <c r="E57" s="828" t="s">
        <v>572</v>
      </c>
      <c r="F57" s="449" t="s">
        <v>565</v>
      </c>
      <c r="G57" s="829">
        <v>1463482</v>
      </c>
      <c r="H57" s="829">
        <v>1264348</v>
      </c>
      <c r="I57" s="945">
        <f>H57/G57</f>
        <v>0.8639313636928914</v>
      </c>
      <c r="J57" s="830">
        <v>103135</v>
      </c>
      <c r="K57" s="850">
        <v>0</v>
      </c>
      <c r="L57" s="1370">
        <v>0.864</v>
      </c>
      <c r="M57" s="831"/>
      <c r="N57" s="831"/>
      <c r="O57" s="831"/>
      <c r="P57" s="831"/>
      <c r="Q57" s="831"/>
      <c r="R57" s="831"/>
      <c r="S57" s="831"/>
      <c r="T57" s="831"/>
      <c r="U57" s="831"/>
      <c r="V57" s="831"/>
      <c r="W57" s="831"/>
      <c r="X57" s="831"/>
      <c r="Y57" s="831"/>
      <c r="Z57" s="831"/>
      <c r="AA57" s="831"/>
      <c r="AB57" s="831"/>
      <c r="AC57" s="831"/>
      <c r="AD57" s="831"/>
      <c r="AE57" s="831"/>
      <c r="AF57" s="831"/>
      <c r="AG57" s="831"/>
      <c r="AH57" s="831"/>
      <c r="AI57" s="831"/>
      <c r="AJ57" s="831"/>
      <c r="AK57" s="831"/>
      <c r="AL57" s="831"/>
      <c r="AM57" s="831"/>
      <c r="AN57" s="831"/>
      <c r="AO57" s="831"/>
      <c r="AP57" s="831"/>
      <c r="AQ57" s="831"/>
      <c r="AR57" s="831"/>
      <c r="AS57" s="831"/>
      <c r="AT57" s="831"/>
      <c r="AU57" s="831"/>
      <c r="AV57" s="831"/>
      <c r="AW57" s="831"/>
      <c r="AX57" s="831"/>
      <c r="AY57" s="831"/>
      <c r="AZ57" s="831"/>
      <c r="BA57" s="831"/>
      <c r="BB57" s="831"/>
      <c r="BC57" s="831"/>
      <c r="BD57" s="831"/>
      <c r="BE57" s="831"/>
      <c r="BF57" s="831"/>
      <c r="BG57" s="831"/>
      <c r="BH57" s="831"/>
      <c r="BI57" s="831"/>
      <c r="BJ57" s="831"/>
      <c r="BK57" s="831"/>
      <c r="BL57" s="831"/>
      <c r="BM57" s="831"/>
      <c r="BN57" s="831"/>
      <c r="BO57" s="831"/>
      <c r="BP57" s="831"/>
      <c r="BQ57" s="831"/>
      <c r="BR57" s="831"/>
      <c r="BS57" s="831"/>
      <c r="BT57" s="831"/>
      <c r="BU57" s="831"/>
      <c r="BV57" s="831"/>
      <c r="BW57" s="831"/>
      <c r="BX57" s="831"/>
      <c r="BY57" s="831"/>
      <c r="BZ57" s="831"/>
      <c r="CA57" s="831"/>
      <c r="CB57" s="831"/>
      <c r="CC57" s="831"/>
      <c r="CD57" s="831"/>
      <c r="CE57" s="831"/>
      <c r="CF57" s="831"/>
      <c r="CG57" s="831"/>
      <c r="CH57" s="831"/>
      <c r="CI57" s="831"/>
      <c r="CJ57" s="831"/>
      <c r="CK57" s="831"/>
      <c r="CL57" s="831"/>
      <c r="CM57" s="831"/>
      <c r="CN57" s="831"/>
      <c r="CO57" s="831"/>
      <c r="CP57" s="831"/>
      <c r="CQ57" s="831"/>
      <c r="CR57" s="831"/>
      <c r="CS57" s="831"/>
      <c r="CT57" s="831"/>
      <c r="CU57" s="831"/>
      <c r="CV57" s="831"/>
      <c r="CW57" s="831"/>
      <c r="CX57" s="831"/>
      <c r="CY57" s="831"/>
      <c r="CZ57" s="831"/>
      <c r="DA57" s="831"/>
      <c r="DB57" s="831"/>
      <c r="DC57" s="831"/>
      <c r="DD57" s="831"/>
      <c r="DE57" s="831"/>
      <c r="DF57" s="831"/>
      <c r="DG57" s="831"/>
      <c r="DH57" s="831"/>
      <c r="DI57" s="831"/>
      <c r="DJ57" s="831"/>
      <c r="DK57" s="831"/>
      <c r="DL57" s="831"/>
      <c r="DM57" s="831"/>
      <c r="DN57" s="831"/>
      <c r="DO57" s="831"/>
      <c r="DP57" s="831"/>
      <c r="DQ57" s="831"/>
      <c r="DR57" s="831"/>
      <c r="DS57" s="831"/>
      <c r="DT57" s="831"/>
      <c r="DU57" s="831"/>
      <c r="DV57" s="831"/>
      <c r="DW57" s="831"/>
      <c r="DX57" s="831"/>
      <c r="DY57" s="831"/>
      <c r="DZ57" s="831"/>
      <c r="EA57" s="831"/>
      <c r="EB57" s="831"/>
      <c r="EC57" s="831"/>
      <c r="ED57" s="831"/>
      <c r="EE57" s="831"/>
      <c r="EF57" s="831"/>
      <c r="EG57" s="831"/>
      <c r="EH57" s="831"/>
      <c r="EI57" s="831"/>
      <c r="EJ57" s="831"/>
      <c r="EK57" s="831"/>
      <c r="EL57" s="831"/>
      <c r="EM57" s="831"/>
      <c r="EN57" s="831"/>
      <c r="EO57" s="831"/>
      <c r="EP57" s="831"/>
      <c r="EQ57" s="831"/>
      <c r="ER57" s="831"/>
      <c r="ES57" s="831"/>
      <c r="ET57" s="831"/>
      <c r="EU57" s="831"/>
      <c r="EV57" s="831"/>
      <c r="EW57" s="831"/>
      <c r="EX57" s="831"/>
      <c r="EY57" s="831"/>
      <c r="EZ57" s="831"/>
      <c r="FA57" s="831"/>
      <c r="FB57" s="831"/>
      <c r="FC57" s="831"/>
      <c r="FD57" s="831"/>
      <c r="FE57" s="831"/>
      <c r="FF57" s="831"/>
      <c r="FG57" s="831"/>
      <c r="FH57" s="831"/>
      <c r="FI57" s="831"/>
      <c r="FJ57" s="831"/>
      <c r="FK57" s="831"/>
      <c r="FL57" s="831"/>
      <c r="FM57" s="831"/>
      <c r="FN57" s="831"/>
      <c r="FO57" s="831"/>
      <c r="FP57" s="831"/>
      <c r="FQ57" s="831"/>
      <c r="FR57" s="831"/>
      <c r="FS57" s="831"/>
      <c r="FT57" s="831"/>
      <c r="FU57" s="831"/>
      <c r="FV57" s="831"/>
      <c r="FW57" s="831"/>
      <c r="FX57" s="831"/>
      <c r="FY57" s="831"/>
      <c r="FZ57" s="831"/>
      <c r="GA57" s="831"/>
      <c r="GB57" s="831"/>
      <c r="GC57" s="831"/>
      <c r="GD57" s="831"/>
      <c r="GE57" s="831"/>
      <c r="GF57" s="831"/>
      <c r="GG57" s="831"/>
      <c r="GH57" s="831"/>
      <c r="GI57" s="831"/>
      <c r="GJ57" s="831"/>
      <c r="GK57" s="831"/>
      <c r="GL57" s="831"/>
      <c r="GM57" s="831"/>
      <c r="GN57" s="831"/>
      <c r="GO57" s="831"/>
      <c r="GP57" s="831"/>
      <c r="GQ57" s="831"/>
      <c r="GR57" s="831"/>
      <c r="GS57" s="831"/>
      <c r="GT57" s="831"/>
      <c r="GU57" s="831"/>
      <c r="GV57" s="831"/>
      <c r="GW57" s="831"/>
      <c r="GX57" s="831"/>
      <c r="GY57" s="831"/>
      <c r="GZ57" s="831"/>
      <c r="HA57" s="831"/>
      <c r="HB57" s="831"/>
      <c r="HC57" s="831"/>
      <c r="HD57" s="831"/>
      <c r="HE57" s="831"/>
      <c r="HF57" s="831"/>
      <c r="HG57" s="831"/>
      <c r="HH57" s="831"/>
      <c r="HI57" s="831"/>
      <c r="HJ57" s="831"/>
      <c r="HK57" s="831"/>
      <c r="HL57" s="831"/>
      <c r="HM57" s="831"/>
      <c r="HN57" s="831"/>
      <c r="HO57" s="831"/>
      <c r="HP57" s="831"/>
      <c r="HQ57" s="831"/>
      <c r="HR57" s="831"/>
      <c r="HS57" s="831"/>
      <c r="HT57" s="831"/>
      <c r="HU57" s="831"/>
      <c r="HV57" s="831"/>
      <c r="HW57" s="831"/>
      <c r="HX57" s="831"/>
      <c r="HY57" s="831"/>
      <c r="HZ57" s="831"/>
      <c r="IA57" s="831"/>
      <c r="IB57" s="831"/>
      <c r="IC57" s="831"/>
      <c r="ID57" s="831"/>
      <c r="IE57" s="831"/>
      <c r="IF57" s="831"/>
      <c r="IG57" s="831"/>
      <c r="IH57" s="831"/>
      <c r="II57" s="831"/>
      <c r="IJ57" s="831"/>
      <c r="IK57" s="831"/>
      <c r="IL57" s="831"/>
      <c r="IM57" s="831"/>
      <c r="IN57" s="831"/>
      <c r="IO57" s="831"/>
      <c r="IP57" s="831"/>
      <c r="IQ57" s="831"/>
      <c r="IR57" s="831"/>
      <c r="IS57" s="831"/>
      <c r="IT57" s="831"/>
      <c r="IU57" s="831"/>
      <c r="IV57" s="831"/>
    </row>
    <row r="58" spans="1:256" s="88" customFormat="1" ht="153.75" customHeight="1">
      <c r="A58" s="1473" t="s">
        <v>460</v>
      </c>
      <c r="B58" s="1474" t="s">
        <v>218</v>
      </c>
      <c r="C58" s="1474" t="s">
        <v>193</v>
      </c>
      <c r="D58" s="1475" t="s">
        <v>462</v>
      </c>
      <c r="E58" s="836" t="s">
        <v>432</v>
      </c>
      <c r="F58" s="449" t="s">
        <v>565</v>
      </c>
      <c r="G58" s="829">
        <v>959821</v>
      </c>
      <c r="H58" s="829">
        <v>365336</v>
      </c>
      <c r="I58" s="823">
        <f>H58/G58</f>
        <v>0.3806293048391315</v>
      </c>
      <c r="J58" s="830">
        <v>509663</v>
      </c>
      <c r="K58" s="850">
        <v>508545.66</v>
      </c>
      <c r="L58" s="1370">
        <v>1</v>
      </c>
      <c r="M58" s="831"/>
      <c r="N58" s="831"/>
      <c r="O58" s="831"/>
      <c r="P58" s="831"/>
      <c r="Q58" s="831"/>
      <c r="R58" s="831"/>
      <c r="S58" s="831"/>
      <c r="T58" s="831"/>
      <c r="U58" s="831"/>
      <c r="V58" s="831"/>
      <c r="W58" s="831"/>
      <c r="X58" s="831"/>
      <c r="Y58" s="831"/>
      <c r="Z58" s="831"/>
      <c r="AA58" s="831"/>
      <c r="AB58" s="831"/>
      <c r="AC58" s="831"/>
      <c r="AD58" s="831"/>
      <c r="AE58" s="831"/>
      <c r="AF58" s="831"/>
      <c r="AG58" s="831"/>
      <c r="AH58" s="831"/>
      <c r="AI58" s="831"/>
      <c r="AJ58" s="831"/>
      <c r="AK58" s="831"/>
      <c r="AL58" s="831"/>
      <c r="AM58" s="831"/>
      <c r="AN58" s="831"/>
      <c r="AO58" s="831"/>
      <c r="AP58" s="831"/>
      <c r="AQ58" s="831"/>
      <c r="AR58" s="831"/>
      <c r="AS58" s="831"/>
      <c r="AT58" s="831"/>
      <c r="AU58" s="831"/>
      <c r="AV58" s="831"/>
      <c r="AW58" s="831"/>
      <c r="AX58" s="831"/>
      <c r="AY58" s="831"/>
      <c r="AZ58" s="831"/>
      <c r="BA58" s="831"/>
      <c r="BB58" s="831"/>
      <c r="BC58" s="831"/>
      <c r="BD58" s="831"/>
      <c r="BE58" s="831"/>
      <c r="BF58" s="831"/>
      <c r="BG58" s="831"/>
      <c r="BH58" s="831"/>
      <c r="BI58" s="831"/>
      <c r="BJ58" s="831"/>
      <c r="BK58" s="831"/>
      <c r="BL58" s="831"/>
      <c r="BM58" s="831"/>
      <c r="BN58" s="831"/>
      <c r="BO58" s="831"/>
      <c r="BP58" s="831"/>
      <c r="BQ58" s="831"/>
      <c r="BR58" s="831"/>
      <c r="BS58" s="831"/>
      <c r="BT58" s="831"/>
      <c r="BU58" s="831"/>
      <c r="BV58" s="831"/>
      <c r="BW58" s="831"/>
      <c r="BX58" s="831"/>
      <c r="BY58" s="831"/>
      <c r="BZ58" s="831"/>
      <c r="CA58" s="831"/>
      <c r="CB58" s="831"/>
      <c r="CC58" s="831"/>
      <c r="CD58" s="831"/>
      <c r="CE58" s="831"/>
      <c r="CF58" s="831"/>
      <c r="CG58" s="831"/>
      <c r="CH58" s="831"/>
      <c r="CI58" s="831"/>
      <c r="CJ58" s="831"/>
      <c r="CK58" s="831"/>
      <c r="CL58" s="831"/>
      <c r="CM58" s="831"/>
      <c r="CN58" s="831"/>
      <c r="CO58" s="831"/>
      <c r="CP58" s="831"/>
      <c r="CQ58" s="831"/>
      <c r="CR58" s="831"/>
      <c r="CS58" s="831"/>
      <c r="CT58" s="831"/>
      <c r="CU58" s="831"/>
      <c r="CV58" s="831"/>
      <c r="CW58" s="831"/>
      <c r="CX58" s="831"/>
      <c r="CY58" s="831"/>
      <c r="CZ58" s="831"/>
      <c r="DA58" s="831"/>
      <c r="DB58" s="831"/>
      <c r="DC58" s="831"/>
      <c r="DD58" s="831"/>
      <c r="DE58" s="831"/>
      <c r="DF58" s="831"/>
      <c r="DG58" s="831"/>
      <c r="DH58" s="831"/>
      <c r="DI58" s="831"/>
      <c r="DJ58" s="831"/>
      <c r="DK58" s="831"/>
      <c r="DL58" s="831"/>
      <c r="DM58" s="831"/>
      <c r="DN58" s="831"/>
      <c r="DO58" s="831"/>
      <c r="DP58" s="831"/>
      <c r="DQ58" s="831"/>
      <c r="DR58" s="831"/>
      <c r="DS58" s="831"/>
      <c r="DT58" s="831"/>
      <c r="DU58" s="831"/>
      <c r="DV58" s="831"/>
      <c r="DW58" s="831"/>
      <c r="DX58" s="831"/>
      <c r="DY58" s="831"/>
      <c r="DZ58" s="831"/>
      <c r="EA58" s="831"/>
      <c r="EB58" s="831"/>
      <c r="EC58" s="831"/>
      <c r="ED58" s="831"/>
      <c r="EE58" s="831"/>
      <c r="EF58" s="831"/>
      <c r="EG58" s="831"/>
      <c r="EH58" s="831"/>
      <c r="EI58" s="831"/>
      <c r="EJ58" s="831"/>
      <c r="EK58" s="831"/>
      <c r="EL58" s="831"/>
      <c r="EM58" s="831"/>
      <c r="EN58" s="831"/>
      <c r="EO58" s="831"/>
      <c r="EP58" s="831"/>
      <c r="EQ58" s="831"/>
      <c r="ER58" s="831"/>
      <c r="ES58" s="831"/>
      <c r="ET58" s="831"/>
      <c r="EU58" s="831"/>
      <c r="EV58" s="831"/>
      <c r="EW58" s="831"/>
      <c r="EX58" s="831"/>
      <c r="EY58" s="831"/>
      <c r="EZ58" s="831"/>
      <c r="FA58" s="831"/>
      <c r="FB58" s="831"/>
      <c r="FC58" s="831"/>
      <c r="FD58" s="831"/>
      <c r="FE58" s="831"/>
      <c r="FF58" s="831"/>
      <c r="FG58" s="831"/>
      <c r="FH58" s="831"/>
      <c r="FI58" s="831"/>
      <c r="FJ58" s="831"/>
      <c r="FK58" s="831"/>
      <c r="FL58" s="831"/>
      <c r="FM58" s="831"/>
      <c r="FN58" s="831"/>
      <c r="FO58" s="831"/>
      <c r="FP58" s="831"/>
      <c r="FQ58" s="831"/>
      <c r="FR58" s="831"/>
      <c r="FS58" s="831"/>
      <c r="FT58" s="831"/>
      <c r="FU58" s="831"/>
      <c r="FV58" s="831"/>
      <c r="FW58" s="831"/>
      <c r="FX58" s="831"/>
      <c r="FY58" s="831"/>
      <c r="FZ58" s="831"/>
      <c r="GA58" s="831"/>
      <c r="GB58" s="831"/>
      <c r="GC58" s="831"/>
      <c r="GD58" s="831"/>
      <c r="GE58" s="831"/>
      <c r="GF58" s="831"/>
      <c r="GG58" s="831"/>
      <c r="GH58" s="831"/>
      <c r="GI58" s="831"/>
      <c r="GJ58" s="831"/>
      <c r="GK58" s="831"/>
      <c r="GL58" s="831"/>
      <c r="GM58" s="831"/>
      <c r="GN58" s="831"/>
      <c r="GO58" s="831"/>
      <c r="GP58" s="831"/>
      <c r="GQ58" s="831"/>
      <c r="GR58" s="831"/>
      <c r="GS58" s="831"/>
      <c r="GT58" s="831"/>
      <c r="GU58" s="831"/>
      <c r="GV58" s="831"/>
      <c r="GW58" s="831"/>
      <c r="GX58" s="831"/>
      <c r="GY58" s="831"/>
      <c r="GZ58" s="831"/>
      <c r="HA58" s="831"/>
      <c r="HB58" s="831"/>
      <c r="HC58" s="831"/>
      <c r="HD58" s="831"/>
      <c r="HE58" s="831"/>
      <c r="HF58" s="831"/>
      <c r="HG58" s="831"/>
      <c r="HH58" s="831"/>
      <c r="HI58" s="831"/>
      <c r="HJ58" s="831"/>
      <c r="HK58" s="831"/>
      <c r="HL58" s="831"/>
      <c r="HM58" s="831"/>
      <c r="HN58" s="831"/>
      <c r="HO58" s="831"/>
      <c r="HP58" s="831"/>
      <c r="HQ58" s="831"/>
      <c r="HR58" s="831"/>
      <c r="HS58" s="831"/>
      <c r="HT58" s="831"/>
      <c r="HU58" s="831"/>
      <c r="HV58" s="831"/>
      <c r="HW58" s="831"/>
      <c r="HX58" s="831"/>
      <c r="HY58" s="831"/>
      <c r="HZ58" s="831"/>
      <c r="IA58" s="831"/>
      <c r="IB58" s="831"/>
      <c r="IC58" s="831"/>
      <c r="ID58" s="831"/>
      <c r="IE58" s="831"/>
      <c r="IF58" s="831"/>
      <c r="IG58" s="831"/>
      <c r="IH58" s="831"/>
      <c r="II58" s="831"/>
      <c r="IJ58" s="831"/>
      <c r="IK58" s="831"/>
      <c r="IL58" s="831"/>
      <c r="IM58" s="831"/>
      <c r="IN58" s="831"/>
      <c r="IO58" s="831"/>
      <c r="IP58" s="831"/>
      <c r="IQ58" s="831"/>
      <c r="IR58" s="831"/>
      <c r="IS58" s="831"/>
      <c r="IT58" s="831"/>
      <c r="IU58" s="831"/>
      <c r="IV58" s="831"/>
    </row>
    <row r="59" spans="1:256" s="445" customFormat="1" ht="128.25" customHeight="1">
      <c r="A59" s="1473" t="s">
        <v>460</v>
      </c>
      <c r="B59" s="1474" t="s">
        <v>218</v>
      </c>
      <c r="C59" s="1474" t="s">
        <v>193</v>
      </c>
      <c r="D59" s="1475" t="s">
        <v>462</v>
      </c>
      <c r="E59" s="828" t="s">
        <v>695</v>
      </c>
      <c r="F59" s="1376" t="s">
        <v>649</v>
      </c>
      <c r="G59" s="829">
        <v>1281292</v>
      </c>
      <c r="H59" s="829">
        <v>0</v>
      </c>
      <c r="I59" s="823">
        <v>0</v>
      </c>
      <c r="J59" s="830">
        <v>1281292</v>
      </c>
      <c r="K59" s="850">
        <v>674544.04</v>
      </c>
      <c r="L59" s="1370">
        <v>1</v>
      </c>
      <c r="M59" s="831"/>
      <c r="N59" s="831"/>
      <c r="O59" s="831"/>
      <c r="P59" s="831"/>
      <c r="Q59" s="831"/>
      <c r="R59" s="831"/>
      <c r="S59" s="831"/>
      <c r="T59" s="831"/>
      <c r="U59" s="831"/>
      <c r="V59" s="831"/>
      <c r="W59" s="831"/>
      <c r="X59" s="831"/>
      <c r="Y59" s="831"/>
      <c r="Z59" s="831"/>
      <c r="AA59" s="831"/>
      <c r="AB59" s="831"/>
      <c r="AC59" s="831"/>
      <c r="AD59" s="831"/>
      <c r="AE59" s="831"/>
      <c r="AF59" s="831"/>
      <c r="AG59" s="831"/>
      <c r="AH59" s="831"/>
      <c r="AI59" s="831"/>
      <c r="AJ59" s="831"/>
      <c r="AK59" s="831"/>
      <c r="AL59" s="831"/>
      <c r="AM59" s="831"/>
      <c r="AN59" s="831"/>
      <c r="AO59" s="831"/>
      <c r="AP59" s="831"/>
      <c r="AQ59" s="831"/>
      <c r="AR59" s="831"/>
      <c r="AS59" s="831"/>
      <c r="AT59" s="831"/>
      <c r="AU59" s="831"/>
      <c r="AV59" s="831"/>
      <c r="AW59" s="831"/>
      <c r="AX59" s="831"/>
      <c r="AY59" s="831"/>
      <c r="AZ59" s="831"/>
      <c r="BA59" s="831"/>
      <c r="BB59" s="831"/>
      <c r="BC59" s="831"/>
      <c r="BD59" s="831"/>
      <c r="BE59" s="831"/>
      <c r="BF59" s="831"/>
      <c r="BG59" s="831"/>
      <c r="BH59" s="831"/>
      <c r="BI59" s="831"/>
      <c r="BJ59" s="831"/>
      <c r="BK59" s="831"/>
      <c r="BL59" s="831"/>
      <c r="BM59" s="831"/>
      <c r="BN59" s="831"/>
      <c r="BO59" s="831"/>
      <c r="BP59" s="831"/>
      <c r="BQ59" s="831"/>
      <c r="BR59" s="831"/>
      <c r="BS59" s="831"/>
      <c r="BT59" s="831"/>
      <c r="BU59" s="831"/>
      <c r="BV59" s="831"/>
      <c r="BW59" s="831"/>
      <c r="BX59" s="831"/>
      <c r="BY59" s="831"/>
      <c r="BZ59" s="831"/>
      <c r="CA59" s="831"/>
      <c r="CB59" s="831"/>
      <c r="CC59" s="831"/>
      <c r="CD59" s="831"/>
      <c r="CE59" s="831"/>
      <c r="CF59" s="831"/>
      <c r="CG59" s="831"/>
      <c r="CH59" s="831"/>
      <c r="CI59" s="831"/>
      <c r="CJ59" s="831"/>
      <c r="CK59" s="831"/>
      <c r="CL59" s="831"/>
      <c r="CM59" s="831"/>
      <c r="CN59" s="831"/>
      <c r="CO59" s="831"/>
      <c r="CP59" s="831"/>
      <c r="CQ59" s="831"/>
      <c r="CR59" s="831"/>
      <c r="CS59" s="831"/>
      <c r="CT59" s="831"/>
      <c r="CU59" s="831"/>
      <c r="CV59" s="831"/>
      <c r="CW59" s="831"/>
      <c r="CX59" s="831"/>
      <c r="CY59" s="831"/>
      <c r="CZ59" s="831"/>
      <c r="DA59" s="831"/>
      <c r="DB59" s="831"/>
      <c r="DC59" s="831"/>
      <c r="DD59" s="831"/>
      <c r="DE59" s="831"/>
      <c r="DF59" s="831"/>
      <c r="DG59" s="831"/>
      <c r="DH59" s="831"/>
      <c r="DI59" s="831"/>
      <c r="DJ59" s="831"/>
      <c r="DK59" s="831"/>
      <c r="DL59" s="831"/>
      <c r="DM59" s="831"/>
      <c r="DN59" s="831"/>
      <c r="DO59" s="831"/>
      <c r="DP59" s="831"/>
      <c r="DQ59" s="831"/>
      <c r="DR59" s="831"/>
      <c r="DS59" s="831"/>
      <c r="DT59" s="831"/>
      <c r="DU59" s="831"/>
      <c r="DV59" s="831"/>
      <c r="DW59" s="831"/>
      <c r="DX59" s="831"/>
      <c r="DY59" s="831"/>
      <c r="DZ59" s="831"/>
      <c r="EA59" s="831"/>
      <c r="EB59" s="831"/>
      <c r="EC59" s="831"/>
      <c r="ED59" s="831"/>
      <c r="EE59" s="831"/>
      <c r="EF59" s="831"/>
      <c r="EG59" s="831"/>
      <c r="EH59" s="831"/>
      <c r="EI59" s="831"/>
      <c r="EJ59" s="831"/>
      <c r="EK59" s="831"/>
      <c r="EL59" s="831"/>
      <c r="EM59" s="831"/>
      <c r="EN59" s="831"/>
      <c r="EO59" s="831"/>
      <c r="EP59" s="831"/>
      <c r="EQ59" s="831"/>
      <c r="ER59" s="831"/>
      <c r="ES59" s="831"/>
      <c r="ET59" s="831"/>
      <c r="EU59" s="831"/>
      <c r="EV59" s="831"/>
      <c r="EW59" s="831"/>
      <c r="EX59" s="831"/>
      <c r="EY59" s="831"/>
      <c r="EZ59" s="831"/>
      <c r="FA59" s="831"/>
      <c r="FB59" s="831"/>
      <c r="FC59" s="831"/>
      <c r="FD59" s="831"/>
      <c r="FE59" s="831"/>
      <c r="FF59" s="831"/>
      <c r="FG59" s="831"/>
      <c r="FH59" s="831"/>
      <c r="FI59" s="831"/>
      <c r="FJ59" s="831"/>
      <c r="FK59" s="831"/>
      <c r="FL59" s="831"/>
      <c r="FM59" s="831"/>
      <c r="FN59" s="831"/>
      <c r="FO59" s="831"/>
      <c r="FP59" s="831"/>
      <c r="FQ59" s="831"/>
      <c r="FR59" s="831"/>
      <c r="FS59" s="831"/>
      <c r="FT59" s="831"/>
      <c r="FU59" s="831"/>
      <c r="FV59" s="831"/>
      <c r="FW59" s="831"/>
      <c r="FX59" s="831"/>
      <c r="FY59" s="831"/>
      <c r="FZ59" s="831"/>
      <c r="GA59" s="831"/>
      <c r="GB59" s="831"/>
      <c r="GC59" s="831"/>
      <c r="GD59" s="831"/>
      <c r="GE59" s="831"/>
      <c r="GF59" s="831"/>
      <c r="GG59" s="831"/>
      <c r="GH59" s="831"/>
      <c r="GI59" s="831"/>
      <c r="GJ59" s="831"/>
      <c r="GK59" s="831"/>
      <c r="GL59" s="831"/>
      <c r="GM59" s="831"/>
      <c r="GN59" s="831"/>
      <c r="GO59" s="831"/>
      <c r="GP59" s="831"/>
      <c r="GQ59" s="831"/>
      <c r="GR59" s="831"/>
      <c r="GS59" s="831"/>
      <c r="GT59" s="831"/>
      <c r="GU59" s="831"/>
      <c r="GV59" s="831"/>
      <c r="GW59" s="831"/>
      <c r="GX59" s="831"/>
      <c r="GY59" s="831"/>
      <c r="GZ59" s="831"/>
      <c r="HA59" s="831"/>
      <c r="HB59" s="831"/>
      <c r="HC59" s="831"/>
      <c r="HD59" s="831"/>
      <c r="HE59" s="831"/>
      <c r="HF59" s="831"/>
      <c r="HG59" s="831"/>
      <c r="HH59" s="831"/>
      <c r="HI59" s="831"/>
      <c r="HJ59" s="831"/>
      <c r="HK59" s="831"/>
      <c r="HL59" s="831"/>
      <c r="HM59" s="831"/>
      <c r="HN59" s="831"/>
      <c r="HO59" s="831"/>
      <c r="HP59" s="831"/>
      <c r="HQ59" s="831"/>
      <c r="HR59" s="831"/>
      <c r="HS59" s="831"/>
      <c r="HT59" s="831"/>
      <c r="HU59" s="831"/>
      <c r="HV59" s="831"/>
      <c r="HW59" s="831"/>
      <c r="HX59" s="831"/>
      <c r="HY59" s="831"/>
      <c r="HZ59" s="831"/>
      <c r="IA59" s="831"/>
      <c r="IB59" s="831"/>
      <c r="IC59" s="831"/>
      <c r="ID59" s="831"/>
      <c r="IE59" s="831"/>
      <c r="IF59" s="831"/>
      <c r="IG59" s="831"/>
      <c r="IH59" s="831"/>
      <c r="II59" s="831"/>
      <c r="IJ59" s="831"/>
      <c r="IK59" s="831"/>
      <c r="IL59" s="831"/>
      <c r="IM59" s="831"/>
      <c r="IN59" s="831"/>
      <c r="IO59" s="831"/>
      <c r="IP59" s="831"/>
      <c r="IQ59" s="831"/>
      <c r="IR59" s="831"/>
      <c r="IS59" s="831"/>
      <c r="IT59" s="831"/>
      <c r="IU59" s="831"/>
      <c r="IV59" s="831"/>
    </row>
    <row r="60" spans="1:256" s="445" customFormat="1" ht="90" customHeight="1">
      <c r="A60" s="1866" t="s">
        <v>461</v>
      </c>
      <c r="B60" s="1868" t="s">
        <v>219</v>
      </c>
      <c r="C60" s="1868" t="s">
        <v>151</v>
      </c>
      <c r="D60" s="1870" t="s">
        <v>477</v>
      </c>
      <c r="E60" s="828" t="s">
        <v>573</v>
      </c>
      <c r="F60" s="1885" t="s">
        <v>565</v>
      </c>
      <c r="G60" s="829">
        <v>522185</v>
      </c>
      <c r="H60" s="829">
        <v>0</v>
      </c>
      <c r="I60" s="1077">
        <v>0</v>
      </c>
      <c r="J60" s="830">
        <f>385436+136749</f>
        <v>522185</v>
      </c>
      <c r="K60" s="837">
        <f>K61</f>
        <v>49995</v>
      </c>
      <c r="L60" s="1370">
        <f>K60/G60</f>
        <v>0.09574193054185777</v>
      </c>
      <c r="M60" s="831"/>
      <c r="N60" s="831"/>
      <c r="O60" s="831"/>
      <c r="P60" s="831"/>
      <c r="Q60" s="831"/>
      <c r="R60" s="831"/>
      <c r="S60" s="831"/>
      <c r="T60" s="831"/>
      <c r="U60" s="831"/>
      <c r="V60" s="831"/>
      <c r="W60" s="831"/>
      <c r="X60" s="831"/>
      <c r="Y60" s="831"/>
      <c r="Z60" s="831"/>
      <c r="AA60" s="831"/>
      <c r="AB60" s="831"/>
      <c r="AC60" s="831"/>
      <c r="AD60" s="831"/>
      <c r="AE60" s="831"/>
      <c r="AF60" s="831"/>
      <c r="AG60" s="831"/>
      <c r="AH60" s="831"/>
      <c r="AI60" s="831"/>
      <c r="AJ60" s="831"/>
      <c r="AK60" s="831"/>
      <c r="AL60" s="831"/>
      <c r="AM60" s="831"/>
      <c r="AN60" s="831"/>
      <c r="AO60" s="831"/>
      <c r="AP60" s="831"/>
      <c r="AQ60" s="831"/>
      <c r="AR60" s="831"/>
      <c r="AS60" s="831"/>
      <c r="AT60" s="831"/>
      <c r="AU60" s="831"/>
      <c r="AV60" s="831"/>
      <c r="AW60" s="831"/>
      <c r="AX60" s="831"/>
      <c r="AY60" s="831"/>
      <c r="AZ60" s="831"/>
      <c r="BA60" s="831"/>
      <c r="BB60" s="831"/>
      <c r="BC60" s="831"/>
      <c r="BD60" s="831"/>
      <c r="BE60" s="831"/>
      <c r="BF60" s="831"/>
      <c r="BG60" s="831"/>
      <c r="BH60" s="831"/>
      <c r="BI60" s="831"/>
      <c r="BJ60" s="831"/>
      <c r="BK60" s="831"/>
      <c r="BL60" s="831"/>
      <c r="BM60" s="831"/>
      <c r="BN60" s="831"/>
      <c r="BO60" s="831"/>
      <c r="BP60" s="831"/>
      <c r="BQ60" s="831"/>
      <c r="BR60" s="831"/>
      <c r="BS60" s="831"/>
      <c r="BT60" s="831"/>
      <c r="BU60" s="831"/>
      <c r="BV60" s="831"/>
      <c r="BW60" s="831"/>
      <c r="BX60" s="831"/>
      <c r="BY60" s="831"/>
      <c r="BZ60" s="831"/>
      <c r="CA60" s="831"/>
      <c r="CB60" s="831"/>
      <c r="CC60" s="831"/>
      <c r="CD60" s="831"/>
      <c r="CE60" s="831"/>
      <c r="CF60" s="831"/>
      <c r="CG60" s="831"/>
      <c r="CH60" s="831"/>
      <c r="CI60" s="831"/>
      <c r="CJ60" s="831"/>
      <c r="CK60" s="831"/>
      <c r="CL60" s="831"/>
      <c r="CM60" s="831"/>
      <c r="CN60" s="831"/>
      <c r="CO60" s="831"/>
      <c r="CP60" s="831"/>
      <c r="CQ60" s="831"/>
      <c r="CR60" s="831"/>
      <c r="CS60" s="831"/>
      <c r="CT60" s="831"/>
      <c r="CU60" s="831"/>
      <c r="CV60" s="831"/>
      <c r="CW60" s="831"/>
      <c r="CX60" s="831"/>
      <c r="CY60" s="831"/>
      <c r="CZ60" s="831"/>
      <c r="DA60" s="831"/>
      <c r="DB60" s="831"/>
      <c r="DC60" s="831"/>
      <c r="DD60" s="831"/>
      <c r="DE60" s="831"/>
      <c r="DF60" s="831"/>
      <c r="DG60" s="831"/>
      <c r="DH60" s="831"/>
      <c r="DI60" s="831"/>
      <c r="DJ60" s="831"/>
      <c r="DK60" s="831"/>
      <c r="DL60" s="831"/>
      <c r="DM60" s="831"/>
      <c r="DN60" s="831"/>
      <c r="DO60" s="831"/>
      <c r="DP60" s="831"/>
      <c r="DQ60" s="831"/>
      <c r="DR60" s="831"/>
      <c r="DS60" s="831"/>
      <c r="DT60" s="831"/>
      <c r="DU60" s="831"/>
      <c r="DV60" s="831"/>
      <c r="DW60" s="831"/>
      <c r="DX60" s="831"/>
      <c r="DY60" s="831"/>
      <c r="DZ60" s="831"/>
      <c r="EA60" s="831"/>
      <c r="EB60" s="831"/>
      <c r="EC60" s="831"/>
      <c r="ED60" s="831"/>
      <c r="EE60" s="831"/>
      <c r="EF60" s="831"/>
      <c r="EG60" s="831"/>
      <c r="EH60" s="831"/>
      <c r="EI60" s="831"/>
      <c r="EJ60" s="831"/>
      <c r="EK60" s="831"/>
      <c r="EL60" s="831"/>
      <c r="EM60" s="831"/>
      <c r="EN60" s="831"/>
      <c r="EO60" s="831"/>
      <c r="EP60" s="831"/>
      <c r="EQ60" s="831"/>
      <c r="ER60" s="831"/>
      <c r="ES60" s="831"/>
      <c r="ET60" s="831"/>
      <c r="EU60" s="831"/>
      <c r="EV60" s="831"/>
      <c r="EW60" s="831"/>
      <c r="EX60" s="831"/>
      <c r="EY60" s="831"/>
      <c r="EZ60" s="831"/>
      <c r="FA60" s="831"/>
      <c r="FB60" s="831"/>
      <c r="FC60" s="831"/>
      <c r="FD60" s="831"/>
      <c r="FE60" s="831"/>
      <c r="FF60" s="831"/>
      <c r="FG60" s="831"/>
      <c r="FH60" s="831"/>
      <c r="FI60" s="831"/>
      <c r="FJ60" s="831"/>
      <c r="FK60" s="831"/>
      <c r="FL60" s="831"/>
      <c r="FM60" s="831"/>
      <c r="FN60" s="831"/>
      <c r="FO60" s="831"/>
      <c r="FP60" s="831"/>
      <c r="FQ60" s="831"/>
      <c r="FR60" s="831"/>
      <c r="FS60" s="831"/>
      <c r="FT60" s="831"/>
      <c r="FU60" s="831"/>
      <c r="FV60" s="831"/>
      <c r="FW60" s="831"/>
      <c r="FX60" s="831"/>
      <c r="FY60" s="831"/>
      <c r="FZ60" s="831"/>
      <c r="GA60" s="831"/>
      <c r="GB60" s="831"/>
      <c r="GC60" s="831"/>
      <c r="GD60" s="831"/>
      <c r="GE60" s="831"/>
      <c r="GF60" s="831"/>
      <c r="GG60" s="831"/>
      <c r="GH60" s="831"/>
      <c r="GI60" s="831"/>
      <c r="GJ60" s="831"/>
      <c r="GK60" s="831"/>
      <c r="GL60" s="831"/>
      <c r="GM60" s="831"/>
      <c r="GN60" s="831"/>
      <c r="GO60" s="831"/>
      <c r="GP60" s="831"/>
      <c r="GQ60" s="831"/>
      <c r="GR60" s="831"/>
      <c r="GS60" s="831"/>
      <c r="GT60" s="831"/>
      <c r="GU60" s="831"/>
      <c r="GV60" s="831"/>
      <c r="GW60" s="831"/>
      <c r="GX60" s="831"/>
      <c r="GY60" s="831"/>
      <c r="GZ60" s="831"/>
      <c r="HA60" s="831"/>
      <c r="HB60" s="831"/>
      <c r="HC60" s="831"/>
      <c r="HD60" s="831"/>
      <c r="HE60" s="831"/>
      <c r="HF60" s="831"/>
      <c r="HG60" s="831"/>
      <c r="HH60" s="831"/>
      <c r="HI60" s="831"/>
      <c r="HJ60" s="831"/>
      <c r="HK60" s="831"/>
      <c r="HL60" s="831"/>
      <c r="HM60" s="831"/>
      <c r="HN60" s="831"/>
      <c r="HO60" s="831"/>
      <c r="HP60" s="831"/>
      <c r="HQ60" s="831"/>
      <c r="HR60" s="831"/>
      <c r="HS60" s="831"/>
      <c r="HT60" s="831"/>
      <c r="HU60" s="831"/>
      <c r="HV60" s="831"/>
      <c r="HW60" s="831"/>
      <c r="HX60" s="831"/>
      <c r="HY60" s="831"/>
      <c r="HZ60" s="831"/>
      <c r="IA60" s="831"/>
      <c r="IB60" s="831"/>
      <c r="IC60" s="831"/>
      <c r="ID60" s="831"/>
      <c r="IE60" s="831"/>
      <c r="IF60" s="831"/>
      <c r="IG60" s="831"/>
      <c r="IH60" s="831"/>
      <c r="II60" s="831"/>
      <c r="IJ60" s="831"/>
      <c r="IK60" s="831"/>
      <c r="IL60" s="831"/>
      <c r="IM60" s="831"/>
      <c r="IN60" s="831"/>
      <c r="IO60" s="831"/>
      <c r="IP60" s="831"/>
      <c r="IQ60" s="831"/>
      <c r="IR60" s="831"/>
      <c r="IS60" s="831"/>
      <c r="IT60" s="831"/>
      <c r="IU60" s="831"/>
      <c r="IV60" s="831"/>
    </row>
    <row r="61" spans="1:256" s="445" customFormat="1" ht="36.75" customHeight="1">
      <c r="A61" s="1867"/>
      <c r="B61" s="1869"/>
      <c r="C61" s="1869"/>
      <c r="D61" s="1871"/>
      <c r="E61" s="846" t="s">
        <v>574</v>
      </c>
      <c r="F61" s="1873"/>
      <c r="G61" s="833">
        <v>49996</v>
      </c>
      <c r="H61" s="833">
        <v>0</v>
      </c>
      <c r="I61" s="834">
        <v>0</v>
      </c>
      <c r="J61" s="835">
        <f>54268-4272</f>
        <v>49996</v>
      </c>
      <c r="K61" s="837">
        <v>49995</v>
      </c>
      <c r="L61" s="1564">
        <v>1</v>
      </c>
      <c r="M61" s="831"/>
      <c r="N61" s="831"/>
      <c r="O61" s="831"/>
      <c r="P61" s="831"/>
      <c r="Q61" s="831"/>
      <c r="R61" s="831"/>
      <c r="S61" s="831"/>
      <c r="T61" s="831"/>
      <c r="U61" s="831"/>
      <c r="V61" s="831"/>
      <c r="W61" s="831"/>
      <c r="X61" s="831"/>
      <c r="Y61" s="831"/>
      <c r="Z61" s="831"/>
      <c r="AA61" s="831"/>
      <c r="AB61" s="831"/>
      <c r="AC61" s="831"/>
      <c r="AD61" s="831"/>
      <c r="AE61" s="831"/>
      <c r="AF61" s="831"/>
      <c r="AG61" s="831"/>
      <c r="AH61" s="831"/>
      <c r="AI61" s="831"/>
      <c r="AJ61" s="831"/>
      <c r="AK61" s="831"/>
      <c r="AL61" s="831"/>
      <c r="AM61" s="831"/>
      <c r="AN61" s="831"/>
      <c r="AO61" s="831"/>
      <c r="AP61" s="831"/>
      <c r="AQ61" s="831"/>
      <c r="AR61" s="831"/>
      <c r="AS61" s="831"/>
      <c r="AT61" s="831"/>
      <c r="AU61" s="831"/>
      <c r="AV61" s="831"/>
      <c r="AW61" s="831"/>
      <c r="AX61" s="831"/>
      <c r="AY61" s="831"/>
      <c r="AZ61" s="831"/>
      <c r="BA61" s="831"/>
      <c r="BB61" s="831"/>
      <c r="BC61" s="831"/>
      <c r="BD61" s="831"/>
      <c r="BE61" s="831"/>
      <c r="BF61" s="831"/>
      <c r="BG61" s="831"/>
      <c r="BH61" s="831"/>
      <c r="BI61" s="831"/>
      <c r="BJ61" s="831"/>
      <c r="BK61" s="831"/>
      <c r="BL61" s="831"/>
      <c r="BM61" s="831"/>
      <c r="BN61" s="831"/>
      <c r="BO61" s="831"/>
      <c r="BP61" s="831"/>
      <c r="BQ61" s="831"/>
      <c r="BR61" s="831"/>
      <c r="BS61" s="831"/>
      <c r="BT61" s="831"/>
      <c r="BU61" s="831"/>
      <c r="BV61" s="831"/>
      <c r="BW61" s="831"/>
      <c r="BX61" s="831"/>
      <c r="BY61" s="831"/>
      <c r="BZ61" s="831"/>
      <c r="CA61" s="831"/>
      <c r="CB61" s="831"/>
      <c r="CC61" s="831"/>
      <c r="CD61" s="831"/>
      <c r="CE61" s="831"/>
      <c r="CF61" s="831"/>
      <c r="CG61" s="831"/>
      <c r="CH61" s="831"/>
      <c r="CI61" s="831"/>
      <c r="CJ61" s="831"/>
      <c r="CK61" s="831"/>
      <c r="CL61" s="831"/>
      <c r="CM61" s="831"/>
      <c r="CN61" s="831"/>
      <c r="CO61" s="831"/>
      <c r="CP61" s="831"/>
      <c r="CQ61" s="831"/>
      <c r="CR61" s="831"/>
      <c r="CS61" s="831"/>
      <c r="CT61" s="831"/>
      <c r="CU61" s="831"/>
      <c r="CV61" s="831"/>
      <c r="CW61" s="831"/>
      <c r="CX61" s="831"/>
      <c r="CY61" s="831"/>
      <c r="CZ61" s="831"/>
      <c r="DA61" s="831"/>
      <c r="DB61" s="831"/>
      <c r="DC61" s="831"/>
      <c r="DD61" s="831"/>
      <c r="DE61" s="831"/>
      <c r="DF61" s="831"/>
      <c r="DG61" s="831"/>
      <c r="DH61" s="831"/>
      <c r="DI61" s="831"/>
      <c r="DJ61" s="831"/>
      <c r="DK61" s="831"/>
      <c r="DL61" s="831"/>
      <c r="DM61" s="831"/>
      <c r="DN61" s="831"/>
      <c r="DO61" s="831"/>
      <c r="DP61" s="831"/>
      <c r="DQ61" s="831"/>
      <c r="DR61" s="831"/>
      <c r="DS61" s="831"/>
      <c r="DT61" s="831"/>
      <c r="DU61" s="831"/>
      <c r="DV61" s="831"/>
      <c r="DW61" s="831"/>
      <c r="DX61" s="831"/>
      <c r="DY61" s="831"/>
      <c r="DZ61" s="831"/>
      <c r="EA61" s="831"/>
      <c r="EB61" s="831"/>
      <c r="EC61" s="831"/>
      <c r="ED61" s="831"/>
      <c r="EE61" s="831"/>
      <c r="EF61" s="831"/>
      <c r="EG61" s="831"/>
      <c r="EH61" s="831"/>
      <c r="EI61" s="831"/>
      <c r="EJ61" s="831"/>
      <c r="EK61" s="831"/>
      <c r="EL61" s="831"/>
      <c r="EM61" s="831"/>
      <c r="EN61" s="831"/>
      <c r="EO61" s="831"/>
      <c r="EP61" s="831"/>
      <c r="EQ61" s="831"/>
      <c r="ER61" s="831"/>
      <c r="ES61" s="831"/>
      <c r="ET61" s="831"/>
      <c r="EU61" s="831"/>
      <c r="EV61" s="831"/>
      <c r="EW61" s="831"/>
      <c r="EX61" s="831"/>
      <c r="EY61" s="831"/>
      <c r="EZ61" s="831"/>
      <c r="FA61" s="831"/>
      <c r="FB61" s="831"/>
      <c r="FC61" s="831"/>
      <c r="FD61" s="831"/>
      <c r="FE61" s="831"/>
      <c r="FF61" s="831"/>
      <c r="FG61" s="831"/>
      <c r="FH61" s="831"/>
      <c r="FI61" s="831"/>
      <c r="FJ61" s="831"/>
      <c r="FK61" s="831"/>
      <c r="FL61" s="831"/>
      <c r="FM61" s="831"/>
      <c r="FN61" s="831"/>
      <c r="FO61" s="831"/>
      <c r="FP61" s="831"/>
      <c r="FQ61" s="831"/>
      <c r="FR61" s="831"/>
      <c r="FS61" s="831"/>
      <c r="FT61" s="831"/>
      <c r="FU61" s="831"/>
      <c r="FV61" s="831"/>
      <c r="FW61" s="831"/>
      <c r="FX61" s="831"/>
      <c r="FY61" s="831"/>
      <c r="FZ61" s="831"/>
      <c r="GA61" s="831"/>
      <c r="GB61" s="831"/>
      <c r="GC61" s="831"/>
      <c r="GD61" s="831"/>
      <c r="GE61" s="831"/>
      <c r="GF61" s="831"/>
      <c r="GG61" s="831"/>
      <c r="GH61" s="831"/>
      <c r="GI61" s="831"/>
      <c r="GJ61" s="831"/>
      <c r="GK61" s="831"/>
      <c r="GL61" s="831"/>
      <c r="GM61" s="831"/>
      <c r="GN61" s="831"/>
      <c r="GO61" s="831"/>
      <c r="GP61" s="831"/>
      <c r="GQ61" s="831"/>
      <c r="GR61" s="831"/>
      <c r="GS61" s="831"/>
      <c r="GT61" s="831"/>
      <c r="GU61" s="831"/>
      <c r="GV61" s="831"/>
      <c r="GW61" s="831"/>
      <c r="GX61" s="831"/>
      <c r="GY61" s="831"/>
      <c r="GZ61" s="831"/>
      <c r="HA61" s="831"/>
      <c r="HB61" s="831"/>
      <c r="HC61" s="831"/>
      <c r="HD61" s="831"/>
      <c r="HE61" s="831"/>
      <c r="HF61" s="831"/>
      <c r="HG61" s="831"/>
      <c r="HH61" s="831"/>
      <c r="HI61" s="831"/>
      <c r="HJ61" s="831"/>
      <c r="HK61" s="831"/>
      <c r="HL61" s="831"/>
      <c r="HM61" s="831"/>
      <c r="HN61" s="831"/>
      <c r="HO61" s="831"/>
      <c r="HP61" s="831"/>
      <c r="HQ61" s="831"/>
      <c r="HR61" s="831"/>
      <c r="HS61" s="831"/>
      <c r="HT61" s="831"/>
      <c r="HU61" s="831"/>
      <c r="HV61" s="831"/>
      <c r="HW61" s="831"/>
      <c r="HX61" s="831"/>
      <c r="HY61" s="831"/>
      <c r="HZ61" s="831"/>
      <c r="IA61" s="831"/>
      <c r="IB61" s="831"/>
      <c r="IC61" s="831"/>
      <c r="ID61" s="831"/>
      <c r="IE61" s="831"/>
      <c r="IF61" s="831"/>
      <c r="IG61" s="831"/>
      <c r="IH61" s="831"/>
      <c r="II61" s="831"/>
      <c r="IJ61" s="831"/>
      <c r="IK61" s="831"/>
      <c r="IL61" s="831"/>
      <c r="IM61" s="831"/>
      <c r="IN61" s="831"/>
      <c r="IO61" s="831"/>
      <c r="IP61" s="831"/>
      <c r="IQ61" s="831"/>
      <c r="IR61" s="831"/>
      <c r="IS61" s="831"/>
      <c r="IT61" s="831"/>
      <c r="IU61" s="831"/>
      <c r="IV61" s="831"/>
    </row>
    <row r="62" spans="1:256" s="445" customFormat="1" ht="118.5" customHeight="1">
      <c r="A62" s="1866" t="s">
        <v>461</v>
      </c>
      <c r="B62" s="1868" t="s">
        <v>219</v>
      </c>
      <c r="C62" s="1868" t="s">
        <v>151</v>
      </c>
      <c r="D62" s="1870" t="s">
        <v>477</v>
      </c>
      <c r="E62" s="1378" t="s">
        <v>696</v>
      </c>
      <c r="F62" s="1914" t="s">
        <v>649</v>
      </c>
      <c r="G62" s="829">
        <v>6065841</v>
      </c>
      <c r="H62" s="829">
        <v>0</v>
      </c>
      <c r="I62" s="1078">
        <v>0</v>
      </c>
      <c r="J62" s="830">
        <f>6065841-2355841</f>
        <v>3710000</v>
      </c>
      <c r="K62" s="837">
        <v>2726948.29</v>
      </c>
      <c r="L62" s="1370">
        <f>K62/G62</f>
        <v>0.44955815525003046</v>
      </c>
      <c r="M62" s="831"/>
      <c r="N62" s="831"/>
      <c r="O62" s="831"/>
      <c r="P62" s="831"/>
      <c r="Q62" s="831"/>
      <c r="R62" s="831"/>
      <c r="S62" s="831"/>
      <c r="T62" s="831"/>
      <c r="U62" s="831"/>
      <c r="V62" s="831"/>
      <c r="W62" s="831"/>
      <c r="X62" s="831"/>
      <c r="Y62" s="831"/>
      <c r="Z62" s="831"/>
      <c r="AA62" s="831"/>
      <c r="AB62" s="831"/>
      <c r="AC62" s="831"/>
      <c r="AD62" s="831"/>
      <c r="AE62" s="831"/>
      <c r="AF62" s="831"/>
      <c r="AG62" s="831"/>
      <c r="AH62" s="831"/>
      <c r="AI62" s="831"/>
      <c r="AJ62" s="831"/>
      <c r="AK62" s="831"/>
      <c r="AL62" s="831"/>
      <c r="AM62" s="831"/>
      <c r="AN62" s="831"/>
      <c r="AO62" s="831"/>
      <c r="AP62" s="831"/>
      <c r="AQ62" s="831"/>
      <c r="AR62" s="831"/>
      <c r="AS62" s="831"/>
      <c r="AT62" s="831"/>
      <c r="AU62" s="831"/>
      <c r="AV62" s="831"/>
      <c r="AW62" s="831"/>
      <c r="AX62" s="831"/>
      <c r="AY62" s="831"/>
      <c r="AZ62" s="831"/>
      <c r="BA62" s="831"/>
      <c r="BB62" s="831"/>
      <c r="BC62" s="831"/>
      <c r="BD62" s="831"/>
      <c r="BE62" s="831"/>
      <c r="BF62" s="831"/>
      <c r="BG62" s="831"/>
      <c r="BH62" s="831"/>
      <c r="BI62" s="831"/>
      <c r="BJ62" s="831"/>
      <c r="BK62" s="831"/>
      <c r="BL62" s="831"/>
      <c r="BM62" s="831"/>
      <c r="BN62" s="831"/>
      <c r="BO62" s="831"/>
      <c r="BP62" s="831"/>
      <c r="BQ62" s="831"/>
      <c r="BR62" s="831"/>
      <c r="BS62" s="831"/>
      <c r="BT62" s="831"/>
      <c r="BU62" s="831"/>
      <c r="BV62" s="831"/>
      <c r="BW62" s="831"/>
      <c r="BX62" s="831"/>
      <c r="BY62" s="831"/>
      <c r="BZ62" s="831"/>
      <c r="CA62" s="831"/>
      <c r="CB62" s="831"/>
      <c r="CC62" s="831"/>
      <c r="CD62" s="831"/>
      <c r="CE62" s="831"/>
      <c r="CF62" s="831"/>
      <c r="CG62" s="831"/>
      <c r="CH62" s="831"/>
      <c r="CI62" s="831"/>
      <c r="CJ62" s="831"/>
      <c r="CK62" s="831"/>
      <c r="CL62" s="831"/>
      <c r="CM62" s="831"/>
      <c r="CN62" s="831"/>
      <c r="CO62" s="831"/>
      <c r="CP62" s="831"/>
      <c r="CQ62" s="831"/>
      <c r="CR62" s="831"/>
      <c r="CS62" s="831"/>
      <c r="CT62" s="831"/>
      <c r="CU62" s="831"/>
      <c r="CV62" s="831"/>
      <c r="CW62" s="831"/>
      <c r="CX62" s="831"/>
      <c r="CY62" s="831"/>
      <c r="CZ62" s="831"/>
      <c r="DA62" s="831"/>
      <c r="DB62" s="831"/>
      <c r="DC62" s="831"/>
      <c r="DD62" s="831"/>
      <c r="DE62" s="831"/>
      <c r="DF62" s="831"/>
      <c r="DG62" s="831"/>
      <c r="DH62" s="831"/>
      <c r="DI62" s="831"/>
      <c r="DJ62" s="831"/>
      <c r="DK62" s="831"/>
      <c r="DL62" s="831"/>
      <c r="DM62" s="831"/>
      <c r="DN62" s="831"/>
      <c r="DO62" s="831"/>
      <c r="DP62" s="831"/>
      <c r="DQ62" s="831"/>
      <c r="DR62" s="831"/>
      <c r="DS62" s="831"/>
      <c r="DT62" s="831"/>
      <c r="DU62" s="831"/>
      <c r="DV62" s="831"/>
      <c r="DW62" s="831"/>
      <c r="DX62" s="831"/>
      <c r="DY62" s="831"/>
      <c r="DZ62" s="831"/>
      <c r="EA62" s="831"/>
      <c r="EB62" s="831"/>
      <c r="EC62" s="831"/>
      <c r="ED62" s="831"/>
      <c r="EE62" s="831"/>
      <c r="EF62" s="831"/>
      <c r="EG62" s="831"/>
      <c r="EH62" s="831"/>
      <c r="EI62" s="831"/>
      <c r="EJ62" s="831"/>
      <c r="EK62" s="831"/>
      <c r="EL62" s="831"/>
      <c r="EM62" s="831"/>
      <c r="EN62" s="831"/>
      <c r="EO62" s="831"/>
      <c r="EP62" s="831"/>
      <c r="EQ62" s="831"/>
      <c r="ER62" s="831"/>
      <c r="ES62" s="831"/>
      <c r="ET62" s="831"/>
      <c r="EU62" s="831"/>
      <c r="EV62" s="831"/>
      <c r="EW62" s="831"/>
      <c r="EX62" s="831"/>
      <c r="EY62" s="831"/>
      <c r="EZ62" s="831"/>
      <c r="FA62" s="831"/>
      <c r="FB62" s="831"/>
      <c r="FC62" s="831"/>
      <c r="FD62" s="831"/>
      <c r="FE62" s="831"/>
      <c r="FF62" s="831"/>
      <c r="FG62" s="831"/>
      <c r="FH62" s="831"/>
      <c r="FI62" s="831"/>
      <c r="FJ62" s="831"/>
      <c r="FK62" s="831"/>
      <c r="FL62" s="831"/>
      <c r="FM62" s="831"/>
      <c r="FN62" s="831"/>
      <c r="FO62" s="831"/>
      <c r="FP62" s="831"/>
      <c r="FQ62" s="831"/>
      <c r="FR62" s="831"/>
      <c r="FS62" s="831"/>
      <c r="FT62" s="831"/>
      <c r="FU62" s="831"/>
      <c r="FV62" s="831"/>
      <c r="FW62" s="831"/>
      <c r="FX62" s="831"/>
      <c r="FY62" s="831"/>
      <c r="FZ62" s="831"/>
      <c r="GA62" s="831"/>
      <c r="GB62" s="831"/>
      <c r="GC62" s="831"/>
      <c r="GD62" s="831"/>
      <c r="GE62" s="831"/>
      <c r="GF62" s="831"/>
      <c r="GG62" s="831"/>
      <c r="GH62" s="831"/>
      <c r="GI62" s="831"/>
      <c r="GJ62" s="831"/>
      <c r="GK62" s="831"/>
      <c r="GL62" s="831"/>
      <c r="GM62" s="831"/>
      <c r="GN62" s="831"/>
      <c r="GO62" s="831"/>
      <c r="GP62" s="831"/>
      <c r="GQ62" s="831"/>
      <c r="GR62" s="831"/>
      <c r="GS62" s="831"/>
      <c r="GT62" s="831"/>
      <c r="GU62" s="831"/>
      <c r="GV62" s="831"/>
      <c r="GW62" s="831"/>
      <c r="GX62" s="831"/>
      <c r="GY62" s="831"/>
      <c r="GZ62" s="831"/>
      <c r="HA62" s="831"/>
      <c r="HB62" s="831"/>
      <c r="HC62" s="831"/>
      <c r="HD62" s="831"/>
      <c r="HE62" s="831"/>
      <c r="HF62" s="831"/>
      <c r="HG62" s="831"/>
      <c r="HH62" s="831"/>
      <c r="HI62" s="831"/>
      <c r="HJ62" s="831"/>
      <c r="HK62" s="831"/>
      <c r="HL62" s="831"/>
      <c r="HM62" s="831"/>
      <c r="HN62" s="831"/>
      <c r="HO62" s="831"/>
      <c r="HP62" s="831"/>
      <c r="HQ62" s="831"/>
      <c r="HR62" s="831"/>
      <c r="HS62" s="831"/>
      <c r="HT62" s="831"/>
      <c r="HU62" s="831"/>
      <c r="HV62" s="831"/>
      <c r="HW62" s="831"/>
      <c r="HX62" s="831"/>
      <c r="HY62" s="831"/>
      <c r="HZ62" s="831"/>
      <c r="IA62" s="831"/>
      <c r="IB62" s="831"/>
      <c r="IC62" s="831"/>
      <c r="ID62" s="831"/>
      <c r="IE62" s="831"/>
      <c r="IF62" s="831"/>
      <c r="IG62" s="831"/>
      <c r="IH62" s="831"/>
      <c r="II62" s="831"/>
      <c r="IJ62" s="831"/>
      <c r="IK62" s="831"/>
      <c r="IL62" s="831"/>
      <c r="IM62" s="831"/>
      <c r="IN62" s="831"/>
      <c r="IO62" s="831"/>
      <c r="IP62" s="831"/>
      <c r="IQ62" s="831"/>
      <c r="IR62" s="831"/>
      <c r="IS62" s="831"/>
      <c r="IT62" s="831"/>
      <c r="IU62" s="831"/>
      <c r="IV62" s="831"/>
    </row>
    <row r="63" spans="1:256" s="445" customFormat="1" ht="33" customHeight="1">
      <c r="A63" s="1867"/>
      <c r="B63" s="1869"/>
      <c r="C63" s="1869"/>
      <c r="D63" s="1871"/>
      <c r="E63" s="1079" t="s">
        <v>697</v>
      </c>
      <c r="F63" s="1915"/>
      <c r="G63" s="833">
        <v>181142</v>
      </c>
      <c r="H63" s="833">
        <v>0</v>
      </c>
      <c r="I63" s="1080">
        <v>0</v>
      </c>
      <c r="J63" s="835">
        <v>181142</v>
      </c>
      <c r="K63" s="847">
        <v>178959.68</v>
      </c>
      <c r="L63" s="1564">
        <v>1</v>
      </c>
      <c r="M63" s="831"/>
      <c r="N63" s="831"/>
      <c r="O63" s="831"/>
      <c r="P63" s="831"/>
      <c r="Q63" s="831"/>
      <c r="R63" s="831"/>
      <c r="S63" s="831"/>
      <c r="T63" s="831"/>
      <c r="U63" s="831"/>
      <c r="V63" s="831"/>
      <c r="W63" s="831"/>
      <c r="X63" s="831"/>
      <c r="Y63" s="831"/>
      <c r="Z63" s="831"/>
      <c r="AA63" s="831"/>
      <c r="AB63" s="831"/>
      <c r="AC63" s="831"/>
      <c r="AD63" s="831"/>
      <c r="AE63" s="831"/>
      <c r="AF63" s="831"/>
      <c r="AG63" s="831"/>
      <c r="AH63" s="831"/>
      <c r="AI63" s="831"/>
      <c r="AJ63" s="831"/>
      <c r="AK63" s="831"/>
      <c r="AL63" s="831"/>
      <c r="AM63" s="831"/>
      <c r="AN63" s="831"/>
      <c r="AO63" s="831"/>
      <c r="AP63" s="831"/>
      <c r="AQ63" s="831"/>
      <c r="AR63" s="831"/>
      <c r="AS63" s="831"/>
      <c r="AT63" s="831"/>
      <c r="AU63" s="831"/>
      <c r="AV63" s="831"/>
      <c r="AW63" s="831"/>
      <c r="AX63" s="831"/>
      <c r="AY63" s="831"/>
      <c r="AZ63" s="831"/>
      <c r="BA63" s="831"/>
      <c r="BB63" s="831"/>
      <c r="BC63" s="831"/>
      <c r="BD63" s="831"/>
      <c r="BE63" s="831"/>
      <c r="BF63" s="831"/>
      <c r="BG63" s="831"/>
      <c r="BH63" s="831"/>
      <c r="BI63" s="831"/>
      <c r="BJ63" s="831"/>
      <c r="BK63" s="831"/>
      <c r="BL63" s="831"/>
      <c r="BM63" s="831"/>
      <c r="BN63" s="831"/>
      <c r="BO63" s="831"/>
      <c r="BP63" s="831"/>
      <c r="BQ63" s="831"/>
      <c r="BR63" s="831"/>
      <c r="BS63" s="831"/>
      <c r="BT63" s="831"/>
      <c r="BU63" s="831"/>
      <c r="BV63" s="831"/>
      <c r="BW63" s="831"/>
      <c r="BX63" s="831"/>
      <c r="BY63" s="831"/>
      <c r="BZ63" s="831"/>
      <c r="CA63" s="831"/>
      <c r="CB63" s="831"/>
      <c r="CC63" s="831"/>
      <c r="CD63" s="831"/>
      <c r="CE63" s="831"/>
      <c r="CF63" s="831"/>
      <c r="CG63" s="831"/>
      <c r="CH63" s="831"/>
      <c r="CI63" s="831"/>
      <c r="CJ63" s="831"/>
      <c r="CK63" s="831"/>
      <c r="CL63" s="831"/>
      <c r="CM63" s="831"/>
      <c r="CN63" s="831"/>
      <c r="CO63" s="831"/>
      <c r="CP63" s="831"/>
      <c r="CQ63" s="831"/>
      <c r="CR63" s="831"/>
      <c r="CS63" s="831"/>
      <c r="CT63" s="831"/>
      <c r="CU63" s="831"/>
      <c r="CV63" s="831"/>
      <c r="CW63" s="831"/>
      <c r="CX63" s="831"/>
      <c r="CY63" s="831"/>
      <c r="CZ63" s="831"/>
      <c r="DA63" s="831"/>
      <c r="DB63" s="831"/>
      <c r="DC63" s="831"/>
      <c r="DD63" s="831"/>
      <c r="DE63" s="831"/>
      <c r="DF63" s="831"/>
      <c r="DG63" s="831"/>
      <c r="DH63" s="831"/>
      <c r="DI63" s="831"/>
      <c r="DJ63" s="831"/>
      <c r="DK63" s="831"/>
      <c r="DL63" s="831"/>
      <c r="DM63" s="831"/>
      <c r="DN63" s="831"/>
      <c r="DO63" s="831"/>
      <c r="DP63" s="831"/>
      <c r="DQ63" s="831"/>
      <c r="DR63" s="831"/>
      <c r="DS63" s="831"/>
      <c r="DT63" s="831"/>
      <c r="DU63" s="831"/>
      <c r="DV63" s="831"/>
      <c r="DW63" s="831"/>
      <c r="DX63" s="831"/>
      <c r="DY63" s="831"/>
      <c r="DZ63" s="831"/>
      <c r="EA63" s="831"/>
      <c r="EB63" s="831"/>
      <c r="EC63" s="831"/>
      <c r="ED63" s="831"/>
      <c r="EE63" s="831"/>
      <c r="EF63" s="831"/>
      <c r="EG63" s="831"/>
      <c r="EH63" s="831"/>
      <c r="EI63" s="831"/>
      <c r="EJ63" s="831"/>
      <c r="EK63" s="831"/>
      <c r="EL63" s="831"/>
      <c r="EM63" s="831"/>
      <c r="EN63" s="831"/>
      <c r="EO63" s="831"/>
      <c r="EP63" s="831"/>
      <c r="EQ63" s="831"/>
      <c r="ER63" s="831"/>
      <c r="ES63" s="831"/>
      <c r="ET63" s="831"/>
      <c r="EU63" s="831"/>
      <c r="EV63" s="831"/>
      <c r="EW63" s="831"/>
      <c r="EX63" s="831"/>
      <c r="EY63" s="831"/>
      <c r="EZ63" s="831"/>
      <c r="FA63" s="831"/>
      <c r="FB63" s="831"/>
      <c r="FC63" s="831"/>
      <c r="FD63" s="831"/>
      <c r="FE63" s="831"/>
      <c r="FF63" s="831"/>
      <c r="FG63" s="831"/>
      <c r="FH63" s="831"/>
      <c r="FI63" s="831"/>
      <c r="FJ63" s="831"/>
      <c r="FK63" s="831"/>
      <c r="FL63" s="831"/>
      <c r="FM63" s="831"/>
      <c r="FN63" s="831"/>
      <c r="FO63" s="831"/>
      <c r="FP63" s="831"/>
      <c r="FQ63" s="831"/>
      <c r="FR63" s="831"/>
      <c r="FS63" s="831"/>
      <c r="FT63" s="831"/>
      <c r="FU63" s="831"/>
      <c r="FV63" s="831"/>
      <c r="FW63" s="831"/>
      <c r="FX63" s="831"/>
      <c r="FY63" s="831"/>
      <c r="FZ63" s="831"/>
      <c r="GA63" s="831"/>
      <c r="GB63" s="831"/>
      <c r="GC63" s="831"/>
      <c r="GD63" s="831"/>
      <c r="GE63" s="831"/>
      <c r="GF63" s="831"/>
      <c r="GG63" s="831"/>
      <c r="GH63" s="831"/>
      <c r="GI63" s="831"/>
      <c r="GJ63" s="831"/>
      <c r="GK63" s="831"/>
      <c r="GL63" s="831"/>
      <c r="GM63" s="831"/>
      <c r="GN63" s="831"/>
      <c r="GO63" s="831"/>
      <c r="GP63" s="831"/>
      <c r="GQ63" s="831"/>
      <c r="GR63" s="831"/>
      <c r="GS63" s="831"/>
      <c r="GT63" s="831"/>
      <c r="GU63" s="831"/>
      <c r="GV63" s="831"/>
      <c r="GW63" s="831"/>
      <c r="GX63" s="831"/>
      <c r="GY63" s="831"/>
      <c r="GZ63" s="831"/>
      <c r="HA63" s="831"/>
      <c r="HB63" s="831"/>
      <c r="HC63" s="831"/>
      <c r="HD63" s="831"/>
      <c r="HE63" s="831"/>
      <c r="HF63" s="831"/>
      <c r="HG63" s="831"/>
      <c r="HH63" s="831"/>
      <c r="HI63" s="831"/>
      <c r="HJ63" s="831"/>
      <c r="HK63" s="831"/>
      <c r="HL63" s="831"/>
      <c r="HM63" s="831"/>
      <c r="HN63" s="831"/>
      <c r="HO63" s="831"/>
      <c r="HP63" s="831"/>
      <c r="HQ63" s="831"/>
      <c r="HR63" s="831"/>
      <c r="HS63" s="831"/>
      <c r="HT63" s="831"/>
      <c r="HU63" s="831"/>
      <c r="HV63" s="831"/>
      <c r="HW63" s="831"/>
      <c r="HX63" s="831"/>
      <c r="HY63" s="831"/>
      <c r="HZ63" s="831"/>
      <c r="IA63" s="831"/>
      <c r="IB63" s="831"/>
      <c r="IC63" s="831"/>
      <c r="ID63" s="831"/>
      <c r="IE63" s="831"/>
      <c r="IF63" s="831"/>
      <c r="IG63" s="831"/>
      <c r="IH63" s="831"/>
      <c r="II63" s="831"/>
      <c r="IJ63" s="831"/>
      <c r="IK63" s="831"/>
      <c r="IL63" s="831"/>
      <c r="IM63" s="831"/>
      <c r="IN63" s="831"/>
      <c r="IO63" s="831"/>
      <c r="IP63" s="831"/>
      <c r="IQ63" s="831"/>
      <c r="IR63" s="831"/>
      <c r="IS63" s="831"/>
      <c r="IT63" s="831"/>
      <c r="IU63" s="831"/>
      <c r="IV63" s="831"/>
    </row>
    <row r="64" spans="1:256" ht="126" customHeight="1">
      <c r="A64" s="1927" t="s">
        <v>388</v>
      </c>
      <c r="B64" s="1868" t="s">
        <v>389</v>
      </c>
      <c r="C64" s="1868" t="s">
        <v>210</v>
      </c>
      <c r="D64" s="1870" t="s">
        <v>387</v>
      </c>
      <c r="E64" s="828" t="s">
        <v>645</v>
      </c>
      <c r="F64" s="1885" t="s">
        <v>646</v>
      </c>
      <c r="G64" s="1379">
        <v>15864964</v>
      </c>
      <c r="H64" s="1379">
        <v>280376</v>
      </c>
      <c r="I64" s="1562">
        <f>H64/G64</f>
        <v>0.017672652771225955</v>
      </c>
      <c r="J64" s="1366">
        <v>7702800</v>
      </c>
      <c r="K64" s="837">
        <f>K65</f>
        <v>269445.49</v>
      </c>
      <c r="L64" s="1370">
        <f>(K64+H64)/G64</f>
        <v>0.034656333919194524</v>
      </c>
      <c r="M64" s="831"/>
      <c r="N64" s="831"/>
      <c r="O64" s="831"/>
      <c r="P64" s="831"/>
      <c r="Q64" s="831"/>
      <c r="R64" s="831"/>
      <c r="S64" s="831"/>
      <c r="T64" s="831"/>
      <c r="U64" s="831"/>
      <c r="V64" s="831"/>
      <c r="W64" s="831"/>
      <c r="X64" s="831"/>
      <c r="Y64" s="831"/>
      <c r="Z64" s="831"/>
      <c r="AA64" s="831"/>
      <c r="AB64" s="831"/>
      <c r="AC64" s="831"/>
      <c r="AD64" s="831"/>
      <c r="AE64" s="831"/>
      <c r="AF64" s="831"/>
      <c r="AG64" s="831"/>
      <c r="AH64" s="831"/>
      <c r="AI64" s="831"/>
      <c r="AJ64" s="831"/>
      <c r="AK64" s="831"/>
      <c r="AL64" s="831"/>
      <c r="AM64" s="831"/>
      <c r="AN64" s="831"/>
      <c r="AO64" s="831"/>
      <c r="AP64" s="831"/>
      <c r="AQ64" s="831"/>
      <c r="AR64" s="831"/>
      <c r="AS64" s="831"/>
      <c r="AT64" s="831"/>
      <c r="AU64" s="831"/>
      <c r="AV64" s="831"/>
      <c r="AW64" s="831"/>
      <c r="AX64" s="831"/>
      <c r="AY64" s="831"/>
      <c r="AZ64" s="831"/>
      <c r="BA64" s="831"/>
      <c r="BB64" s="831"/>
      <c r="BC64" s="831"/>
      <c r="BD64" s="831"/>
      <c r="BE64" s="831"/>
      <c r="BF64" s="831"/>
      <c r="BG64" s="831"/>
      <c r="BH64" s="831"/>
      <c r="BI64" s="831"/>
      <c r="BJ64" s="831"/>
      <c r="BK64" s="831"/>
      <c r="BL64" s="831"/>
      <c r="BM64" s="831"/>
      <c r="BN64" s="831"/>
      <c r="BO64" s="831"/>
      <c r="BP64" s="831"/>
      <c r="BQ64" s="831"/>
      <c r="BR64" s="831"/>
      <c r="BS64" s="831"/>
      <c r="BT64" s="831"/>
      <c r="BU64" s="831"/>
      <c r="BV64" s="831"/>
      <c r="BW64" s="831"/>
      <c r="BX64" s="831"/>
      <c r="BY64" s="831"/>
      <c r="BZ64" s="831"/>
      <c r="CA64" s="831"/>
      <c r="CB64" s="831"/>
      <c r="CC64" s="831"/>
      <c r="CD64" s="831"/>
      <c r="CE64" s="831"/>
      <c r="CF64" s="831"/>
      <c r="CG64" s="831"/>
      <c r="CH64" s="831"/>
      <c r="CI64" s="831"/>
      <c r="CJ64" s="831"/>
      <c r="CK64" s="831"/>
      <c r="CL64" s="831"/>
      <c r="CM64" s="831"/>
      <c r="CN64" s="831"/>
      <c r="CO64" s="831"/>
      <c r="CP64" s="831"/>
      <c r="CQ64" s="831"/>
      <c r="CR64" s="831"/>
      <c r="CS64" s="831"/>
      <c r="CT64" s="831"/>
      <c r="CU64" s="831"/>
      <c r="CV64" s="831"/>
      <c r="CW64" s="831"/>
      <c r="CX64" s="831"/>
      <c r="CY64" s="831"/>
      <c r="CZ64" s="831"/>
      <c r="DA64" s="831"/>
      <c r="DB64" s="831"/>
      <c r="DC64" s="831"/>
      <c r="DD64" s="831"/>
      <c r="DE64" s="831"/>
      <c r="DF64" s="831"/>
      <c r="DG64" s="831"/>
      <c r="DH64" s="831"/>
      <c r="DI64" s="831"/>
      <c r="DJ64" s="831"/>
      <c r="DK64" s="831"/>
      <c r="DL64" s="831"/>
      <c r="DM64" s="831"/>
      <c r="DN64" s="831"/>
      <c r="DO64" s="831"/>
      <c r="DP64" s="831"/>
      <c r="DQ64" s="831"/>
      <c r="DR64" s="831"/>
      <c r="DS64" s="831"/>
      <c r="DT64" s="831"/>
      <c r="DU64" s="831"/>
      <c r="DV64" s="831"/>
      <c r="DW64" s="831"/>
      <c r="DX64" s="831"/>
      <c r="DY64" s="831"/>
      <c r="DZ64" s="831"/>
      <c r="EA64" s="831"/>
      <c r="EB64" s="831"/>
      <c r="EC64" s="831"/>
      <c r="ED64" s="831"/>
      <c r="EE64" s="831"/>
      <c r="EF64" s="831"/>
      <c r="EG64" s="831"/>
      <c r="EH64" s="831"/>
      <c r="EI64" s="831"/>
      <c r="EJ64" s="831"/>
      <c r="EK64" s="831"/>
      <c r="EL64" s="831"/>
      <c r="EM64" s="831"/>
      <c r="EN64" s="831"/>
      <c r="EO64" s="831"/>
      <c r="EP64" s="831"/>
      <c r="EQ64" s="831"/>
      <c r="ER64" s="831"/>
      <c r="ES64" s="831"/>
      <c r="ET64" s="831"/>
      <c r="EU64" s="831"/>
      <c r="EV64" s="831"/>
      <c r="EW64" s="831"/>
      <c r="EX64" s="831"/>
      <c r="EY64" s="831"/>
      <c r="EZ64" s="831"/>
      <c r="FA64" s="831"/>
      <c r="FB64" s="831"/>
      <c r="FC64" s="831"/>
      <c r="FD64" s="831"/>
      <c r="FE64" s="831"/>
      <c r="FF64" s="831"/>
      <c r="FG64" s="831"/>
      <c r="FH64" s="831"/>
      <c r="FI64" s="831"/>
      <c r="FJ64" s="831"/>
      <c r="FK64" s="831"/>
      <c r="FL64" s="831"/>
      <c r="FM64" s="831"/>
      <c r="FN64" s="831"/>
      <c r="FO64" s="831"/>
      <c r="FP64" s="831"/>
      <c r="FQ64" s="831"/>
      <c r="FR64" s="831"/>
      <c r="FS64" s="831"/>
      <c r="FT64" s="831"/>
      <c r="FU64" s="831"/>
      <c r="FV64" s="831"/>
      <c r="FW64" s="831"/>
      <c r="FX64" s="831"/>
      <c r="FY64" s="831"/>
      <c r="FZ64" s="831"/>
      <c r="GA64" s="831"/>
      <c r="GB64" s="831"/>
      <c r="GC64" s="831"/>
      <c r="GD64" s="831"/>
      <c r="GE64" s="831"/>
      <c r="GF64" s="831"/>
      <c r="GG64" s="831"/>
      <c r="GH64" s="831"/>
      <c r="GI64" s="831"/>
      <c r="GJ64" s="831"/>
      <c r="GK64" s="831"/>
      <c r="GL64" s="831"/>
      <c r="GM64" s="831"/>
      <c r="GN64" s="831"/>
      <c r="GO64" s="831"/>
      <c r="GP64" s="831"/>
      <c r="GQ64" s="831"/>
      <c r="GR64" s="831"/>
      <c r="GS64" s="831"/>
      <c r="GT64" s="831"/>
      <c r="GU64" s="831"/>
      <c r="GV64" s="831"/>
      <c r="GW64" s="831"/>
      <c r="GX64" s="831"/>
      <c r="GY64" s="831"/>
      <c r="GZ64" s="831"/>
      <c r="HA64" s="831"/>
      <c r="HB64" s="831"/>
      <c r="HC64" s="831"/>
      <c r="HD64" s="831"/>
      <c r="HE64" s="831"/>
      <c r="HF64" s="831"/>
      <c r="HG64" s="831"/>
      <c r="HH64" s="831"/>
      <c r="HI64" s="831"/>
      <c r="HJ64" s="831"/>
      <c r="HK64" s="831"/>
      <c r="HL64" s="831"/>
      <c r="HM64" s="831"/>
      <c r="HN64" s="831"/>
      <c r="HO64" s="831"/>
      <c r="HP64" s="831"/>
      <c r="HQ64" s="831"/>
      <c r="HR64" s="831"/>
      <c r="HS64" s="831"/>
      <c r="HT64" s="831"/>
      <c r="HU64" s="831"/>
      <c r="HV64" s="831"/>
      <c r="HW64" s="831"/>
      <c r="HX64" s="831"/>
      <c r="HY64" s="831"/>
      <c r="HZ64" s="831"/>
      <c r="IA64" s="831"/>
      <c r="IB64" s="831"/>
      <c r="IC64" s="831"/>
      <c r="ID64" s="831"/>
      <c r="IE64" s="831"/>
      <c r="IF64" s="831"/>
      <c r="IG64" s="831"/>
      <c r="IH64" s="831"/>
      <c r="II64" s="831"/>
      <c r="IJ64" s="831"/>
      <c r="IK64" s="831"/>
      <c r="IL64" s="831"/>
      <c r="IM64" s="831"/>
      <c r="IN64" s="831"/>
      <c r="IO64" s="831"/>
      <c r="IP64" s="831"/>
      <c r="IQ64" s="831"/>
      <c r="IR64" s="831"/>
      <c r="IS64" s="831"/>
      <c r="IT64" s="831"/>
      <c r="IU64" s="831"/>
      <c r="IV64" s="831"/>
    </row>
    <row r="65" spans="1:256" ht="34.5" customHeight="1">
      <c r="A65" s="1917"/>
      <c r="B65" s="1869"/>
      <c r="C65" s="1869"/>
      <c r="D65" s="1871"/>
      <c r="E65" s="1079" t="s">
        <v>647</v>
      </c>
      <c r="F65" s="1876"/>
      <c r="G65" s="1566">
        <v>304420</v>
      </c>
      <c r="H65" s="1566"/>
      <c r="I65" s="1567"/>
      <c r="J65" s="1380">
        <f>319312-14892</f>
        <v>304420</v>
      </c>
      <c r="K65" s="848">
        <v>269445.49</v>
      </c>
      <c r="L65" s="1564">
        <v>1</v>
      </c>
      <c r="M65" s="831"/>
      <c r="N65" s="831"/>
      <c r="O65" s="831"/>
      <c r="P65" s="831"/>
      <c r="Q65" s="831"/>
      <c r="R65" s="831"/>
      <c r="S65" s="831"/>
      <c r="T65" s="831"/>
      <c r="U65" s="831"/>
      <c r="V65" s="831"/>
      <c r="W65" s="831"/>
      <c r="X65" s="831"/>
      <c r="Y65" s="831"/>
      <c r="Z65" s="831"/>
      <c r="AA65" s="831"/>
      <c r="AB65" s="831"/>
      <c r="AC65" s="831"/>
      <c r="AD65" s="831"/>
      <c r="AE65" s="831"/>
      <c r="AF65" s="831"/>
      <c r="AG65" s="831"/>
      <c r="AH65" s="831"/>
      <c r="AI65" s="831"/>
      <c r="AJ65" s="831"/>
      <c r="AK65" s="831"/>
      <c r="AL65" s="831"/>
      <c r="AM65" s="831"/>
      <c r="AN65" s="831"/>
      <c r="AO65" s="831"/>
      <c r="AP65" s="831"/>
      <c r="AQ65" s="831"/>
      <c r="AR65" s="831"/>
      <c r="AS65" s="831"/>
      <c r="AT65" s="831"/>
      <c r="AU65" s="831"/>
      <c r="AV65" s="831"/>
      <c r="AW65" s="831"/>
      <c r="AX65" s="831"/>
      <c r="AY65" s="831"/>
      <c r="AZ65" s="831"/>
      <c r="BA65" s="831"/>
      <c r="BB65" s="831"/>
      <c r="BC65" s="831"/>
      <c r="BD65" s="831"/>
      <c r="BE65" s="831"/>
      <c r="BF65" s="831"/>
      <c r="BG65" s="831"/>
      <c r="BH65" s="831"/>
      <c r="BI65" s="831"/>
      <c r="BJ65" s="831"/>
      <c r="BK65" s="831"/>
      <c r="BL65" s="831"/>
      <c r="BM65" s="831"/>
      <c r="BN65" s="831"/>
      <c r="BO65" s="831"/>
      <c r="BP65" s="831"/>
      <c r="BQ65" s="831"/>
      <c r="BR65" s="831"/>
      <c r="BS65" s="831"/>
      <c r="BT65" s="831"/>
      <c r="BU65" s="831"/>
      <c r="BV65" s="831"/>
      <c r="BW65" s="831"/>
      <c r="BX65" s="831"/>
      <c r="BY65" s="831"/>
      <c r="BZ65" s="831"/>
      <c r="CA65" s="831"/>
      <c r="CB65" s="831"/>
      <c r="CC65" s="831"/>
      <c r="CD65" s="831"/>
      <c r="CE65" s="831"/>
      <c r="CF65" s="831"/>
      <c r="CG65" s="831"/>
      <c r="CH65" s="831"/>
      <c r="CI65" s="831"/>
      <c r="CJ65" s="831"/>
      <c r="CK65" s="831"/>
      <c r="CL65" s="831"/>
      <c r="CM65" s="831"/>
      <c r="CN65" s="831"/>
      <c r="CO65" s="831"/>
      <c r="CP65" s="831"/>
      <c r="CQ65" s="831"/>
      <c r="CR65" s="831"/>
      <c r="CS65" s="831"/>
      <c r="CT65" s="831"/>
      <c r="CU65" s="831"/>
      <c r="CV65" s="831"/>
      <c r="CW65" s="831"/>
      <c r="CX65" s="831"/>
      <c r="CY65" s="831"/>
      <c r="CZ65" s="831"/>
      <c r="DA65" s="831"/>
      <c r="DB65" s="831"/>
      <c r="DC65" s="831"/>
      <c r="DD65" s="831"/>
      <c r="DE65" s="831"/>
      <c r="DF65" s="831"/>
      <c r="DG65" s="831"/>
      <c r="DH65" s="831"/>
      <c r="DI65" s="831"/>
      <c r="DJ65" s="831"/>
      <c r="DK65" s="831"/>
      <c r="DL65" s="831"/>
      <c r="DM65" s="831"/>
      <c r="DN65" s="831"/>
      <c r="DO65" s="831"/>
      <c r="DP65" s="831"/>
      <c r="DQ65" s="831"/>
      <c r="DR65" s="831"/>
      <c r="DS65" s="831"/>
      <c r="DT65" s="831"/>
      <c r="DU65" s="831"/>
      <c r="DV65" s="831"/>
      <c r="DW65" s="831"/>
      <c r="DX65" s="831"/>
      <c r="DY65" s="831"/>
      <c r="DZ65" s="831"/>
      <c r="EA65" s="831"/>
      <c r="EB65" s="831"/>
      <c r="EC65" s="831"/>
      <c r="ED65" s="831"/>
      <c r="EE65" s="831"/>
      <c r="EF65" s="831"/>
      <c r="EG65" s="831"/>
      <c r="EH65" s="831"/>
      <c r="EI65" s="831"/>
      <c r="EJ65" s="831"/>
      <c r="EK65" s="831"/>
      <c r="EL65" s="831"/>
      <c r="EM65" s="831"/>
      <c r="EN65" s="831"/>
      <c r="EO65" s="831"/>
      <c r="EP65" s="831"/>
      <c r="EQ65" s="831"/>
      <c r="ER65" s="831"/>
      <c r="ES65" s="831"/>
      <c r="ET65" s="831"/>
      <c r="EU65" s="831"/>
      <c r="EV65" s="831"/>
      <c r="EW65" s="831"/>
      <c r="EX65" s="831"/>
      <c r="EY65" s="831"/>
      <c r="EZ65" s="831"/>
      <c r="FA65" s="831"/>
      <c r="FB65" s="831"/>
      <c r="FC65" s="831"/>
      <c r="FD65" s="831"/>
      <c r="FE65" s="831"/>
      <c r="FF65" s="831"/>
      <c r="FG65" s="831"/>
      <c r="FH65" s="831"/>
      <c r="FI65" s="831"/>
      <c r="FJ65" s="831"/>
      <c r="FK65" s="831"/>
      <c r="FL65" s="831"/>
      <c r="FM65" s="831"/>
      <c r="FN65" s="831"/>
      <c r="FO65" s="831"/>
      <c r="FP65" s="831"/>
      <c r="FQ65" s="831"/>
      <c r="FR65" s="831"/>
      <c r="FS65" s="831"/>
      <c r="FT65" s="831"/>
      <c r="FU65" s="831"/>
      <c r="FV65" s="831"/>
      <c r="FW65" s="831"/>
      <c r="FX65" s="831"/>
      <c r="FY65" s="831"/>
      <c r="FZ65" s="831"/>
      <c r="GA65" s="831"/>
      <c r="GB65" s="831"/>
      <c r="GC65" s="831"/>
      <c r="GD65" s="831"/>
      <c r="GE65" s="831"/>
      <c r="GF65" s="831"/>
      <c r="GG65" s="831"/>
      <c r="GH65" s="831"/>
      <c r="GI65" s="831"/>
      <c r="GJ65" s="831"/>
      <c r="GK65" s="831"/>
      <c r="GL65" s="831"/>
      <c r="GM65" s="831"/>
      <c r="GN65" s="831"/>
      <c r="GO65" s="831"/>
      <c r="GP65" s="831"/>
      <c r="GQ65" s="831"/>
      <c r="GR65" s="831"/>
      <c r="GS65" s="831"/>
      <c r="GT65" s="831"/>
      <c r="GU65" s="831"/>
      <c r="GV65" s="831"/>
      <c r="GW65" s="831"/>
      <c r="GX65" s="831"/>
      <c r="GY65" s="831"/>
      <c r="GZ65" s="831"/>
      <c r="HA65" s="831"/>
      <c r="HB65" s="831"/>
      <c r="HC65" s="831"/>
      <c r="HD65" s="831"/>
      <c r="HE65" s="831"/>
      <c r="HF65" s="831"/>
      <c r="HG65" s="831"/>
      <c r="HH65" s="831"/>
      <c r="HI65" s="831"/>
      <c r="HJ65" s="831"/>
      <c r="HK65" s="831"/>
      <c r="HL65" s="831"/>
      <c r="HM65" s="831"/>
      <c r="HN65" s="831"/>
      <c r="HO65" s="831"/>
      <c r="HP65" s="831"/>
      <c r="HQ65" s="831"/>
      <c r="HR65" s="831"/>
      <c r="HS65" s="831"/>
      <c r="HT65" s="831"/>
      <c r="HU65" s="831"/>
      <c r="HV65" s="831"/>
      <c r="HW65" s="831"/>
      <c r="HX65" s="831"/>
      <c r="HY65" s="831"/>
      <c r="HZ65" s="831"/>
      <c r="IA65" s="831"/>
      <c r="IB65" s="831"/>
      <c r="IC65" s="831"/>
      <c r="ID65" s="831"/>
      <c r="IE65" s="831"/>
      <c r="IF65" s="831"/>
      <c r="IG65" s="831"/>
      <c r="IH65" s="831"/>
      <c r="II65" s="831"/>
      <c r="IJ65" s="831"/>
      <c r="IK65" s="831"/>
      <c r="IL65" s="831"/>
      <c r="IM65" s="831"/>
      <c r="IN65" s="831"/>
      <c r="IO65" s="831"/>
      <c r="IP65" s="831"/>
      <c r="IQ65" s="831"/>
      <c r="IR65" s="831"/>
      <c r="IS65" s="831"/>
      <c r="IT65" s="831"/>
      <c r="IU65" s="831"/>
      <c r="IV65" s="831"/>
    </row>
    <row r="66" spans="1:256" ht="71.25" customHeight="1">
      <c r="A66" s="1154" t="s">
        <v>388</v>
      </c>
      <c r="B66" s="1481" t="s">
        <v>389</v>
      </c>
      <c r="C66" s="1481" t="s">
        <v>210</v>
      </c>
      <c r="D66" s="1482" t="s">
        <v>387</v>
      </c>
      <c r="E66" s="828" t="s">
        <v>698</v>
      </c>
      <c r="F66" s="1377" t="s">
        <v>699</v>
      </c>
      <c r="G66" s="829">
        <v>26523362</v>
      </c>
      <c r="H66" s="829">
        <v>12630501</v>
      </c>
      <c r="I66" s="1078">
        <v>0.476</v>
      </c>
      <c r="J66" s="830">
        <v>112000</v>
      </c>
      <c r="K66" s="837">
        <v>110289.85</v>
      </c>
      <c r="L66" s="1370">
        <f>(K66+H66)/G66</f>
        <v>0.4803610812988187</v>
      </c>
      <c r="M66" s="831"/>
      <c r="N66" s="831"/>
      <c r="O66" s="831"/>
      <c r="P66" s="831"/>
      <c r="Q66" s="831"/>
      <c r="R66" s="831"/>
      <c r="S66" s="831"/>
      <c r="T66" s="831"/>
      <c r="U66" s="831"/>
      <c r="V66" s="831"/>
      <c r="W66" s="831"/>
      <c r="X66" s="831"/>
      <c r="Y66" s="831"/>
      <c r="Z66" s="831"/>
      <c r="AA66" s="831"/>
      <c r="AB66" s="831"/>
      <c r="AC66" s="831"/>
      <c r="AD66" s="831"/>
      <c r="AE66" s="831"/>
      <c r="AF66" s="831"/>
      <c r="AG66" s="831"/>
      <c r="AH66" s="831"/>
      <c r="AI66" s="831"/>
      <c r="AJ66" s="831"/>
      <c r="AK66" s="831"/>
      <c r="AL66" s="831"/>
      <c r="AM66" s="831"/>
      <c r="AN66" s="831"/>
      <c r="AO66" s="831"/>
      <c r="AP66" s="831"/>
      <c r="AQ66" s="831"/>
      <c r="AR66" s="831"/>
      <c r="AS66" s="831"/>
      <c r="AT66" s="831"/>
      <c r="AU66" s="831"/>
      <c r="AV66" s="831"/>
      <c r="AW66" s="831"/>
      <c r="AX66" s="831"/>
      <c r="AY66" s="831"/>
      <c r="AZ66" s="831"/>
      <c r="BA66" s="831"/>
      <c r="BB66" s="831"/>
      <c r="BC66" s="831"/>
      <c r="BD66" s="831"/>
      <c r="BE66" s="831"/>
      <c r="BF66" s="831"/>
      <c r="BG66" s="831"/>
      <c r="BH66" s="831"/>
      <c r="BI66" s="831"/>
      <c r="BJ66" s="831"/>
      <c r="BK66" s="831"/>
      <c r="BL66" s="831"/>
      <c r="BM66" s="831"/>
      <c r="BN66" s="831"/>
      <c r="BO66" s="831"/>
      <c r="BP66" s="831"/>
      <c r="BQ66" s="831"/>
      <c r="BR66" s="831"/>
      <c r="BS66" s="831"/>
      <c r="BT66" s="831"/>
      <c r="BU66" s="831"/>
      <c r="BV66" s="831"/>
      <c r="BW66" s="831"/>
      <c r="BX66" s="831"/>
      <c r="BY66" s="831"/>
      <c r="BZ66" s="831"/>
      <c r="CA66" s="831"/>
      <c r="CB66" s="831"/>
      <c r="CC66" s="831"/>
      <c r="CD66" s="831"/>
      <c r="CE66" s="831"/>
      <c r="CF66" s="831"/>
      <c r="CG66" s="831"/>
      <c r="CH66" s="831"/>
      <c r="CI66" s="831"/>
      <c r="CJ66" s="831"/>
      <c r="CK66" s="831"/>
      <c r="CL66" s="831"/>
      <c r="CM66" s="831"/>
      <c r="CN66" s="831"/>
      <c r="CO66" s="831"/>
      <c r="CP66" s="831"/>
      <c r="CQ66" s="831"/>
      <c r="CR66" s="831"/>
      <c r="CS66" s="831"/>
      <c r="CT66" s="831"/>
      <c r="CU66" s="831"/>
      <c r="CV66" s="831"/>
      <c r="CW66" s="831"/>
      <c r="CX66" s="831"/>
      <c r="CY66" s="831"/>
      <c r="CZ66" s="831"/>
      <c r="DA66" s="831"/>
      <c r="DB66" s="831"/>
      <c r="DC66" s="831"/>
      <c r="DD66" s="831"/>
      <c r="DE66" s="831"/>
      <c r="DF66" s="831"/>
      <c r="DG66" s="831"/>
      <c r="DH66" s="831"/>
      <c r="DI66" s="831"/>
      <c r="DJ66" s="831"/>
      <c r="DK66" s="831"/>
      <c r="DL66" s="831"/>
      <c r="DM66" s="831"/>
      <c r="DN66" s="831"/>
      <c r="DO66" s="831"/>
      <c r="DP66" s="831"/>
      <c r="DQ66" s="831"/>
      <c r="DR66" s="831"/>
      <c r="DS66" s="831"/>
      <c r="DT66" s="831"/>
      <c r="DU66" s="831"/>
      <c r="DV66" s="831"/>
      <c r="DW66" s="831"/>
      <c r="DX66" s="831"/>
      <c r="DY66" s="831"/>
      <c r="DZ66" s="831"/>
      <c r="EA66" s="831"/>
      <c r="EB66" s="831"/>
      <c r="EC66" s="831"/>
      <c r="ED66" s="831"/>
      <c r="EE66" s="831"/>
      <c r="EF66" s="831"/>
      <c r="EG66" s="831"/>
      <c r="EH66" s="831"/>
      <c r="EI66" s="831"/>
      <c r="EJ66" s="831"/>
      <c r="EK66" s="831"/>
      <c r="EL66" s="831"/>
      <c r="EM66" s="831"/>
      <c r="EN66" s="831"/>
      <c r="EO66" s="831"/>
      <c r="EP66" s="831"/>
      <c r="EQ66" s="831"/>
      <c r="ER66" s="831"/>
      <c r="ES66" s="831"/>
      <c r="ET66" s="831"/>
      <c r="EU66" s="831"/>
      <c r="EV66" s="831"/>
      <c r="EW66" s="831"/>
      <c r="EX66" s="831"/>
      <c r="EY66" s="831"/>
      <c r="EZ66" s="831"/>
      <c r="FA66" s="831"/>
      <c r="FB66" s="831"/>
      <c r="FC66" s="831"/>
      <c r="FD66" s="831"/>
      <c r="FE66" s="831"/>
      <c r="FF66" s="831"/>
      <c r="FG66" s="831"/>
      <c r="FH66" s="831"/>
      <c r="FI66" s="831"/>
      <c r="FJ66" s="831"/>
      <c r="FK66" s="831"/>
      <c r="FL66" s="831"/>
      <c r="FM66" s="831"/>
      <c r="FN66" s="831"/>
      <c r="FO66" s="831"/>
      <c r="FP66" s="831"/>
      <c r="FQ66" s="831"/>
      <c r="FR66" s="831"/>
      <c r="FS66" s="831"/>
      <c r="FT66" s="831"/>
      <c r="FU66" s="831"/>
      <c r="FV66" s="831"/>
      <c r="FW66" s="831"/>
      <c r="FX66" s="831"/>
      <c r="FY66" s="831"/>
      <c r="FZ66" s="831"/>
      <c r="GA66" s="831"/>
      <c r="GB66" s="831"/>
      <c r="GC66" s="831"/>
      <c r="GD66" s="831"/>
      <c r="GE66" s="831"/>
      <c r="GF66" s="831"/>
      <c r="GG66" s="831"/>
      <c r="GH66" s="831"/>
      <c r="GI66" s="831"/>
      <c r="GJ66" s="831"/>
      <c r="GK66" s="831"/>
      <c r="GL66" s="831"/>
      <c r="GM66" s="831"/>
      <c r="GN66" s="831"/>
      <c r="GO66" s="831"/>
      <c r="GP66" s="831"/>
      <c r="GQ66" s="831"/>
      <c r="GR66" s="831"/>
      <c r="GS66" s="831"/>
      <c r="GT66" s="831"/>
      <c r="GU66" s="831"/>
      <c r="GV66" s="831"/>
      <c r="GW66" s="831"/>
      <c r="GX66" s="831"/>
      <c r="GY66" s="831"/>
      <c r="GZ66" s="831"/>
      <c r="HA66" s="831"/>
      <c r="HB66" s="831"/>
      <c r="HC66" s="831"/>
      <c r="HD66" s="831"/>
      <c r="HE66" s="831"/>
      <c r="HF66" s="831"/>
      <c r="HG66" s="831"/>
      <c r="HH66" s="831"/>
      <c r="HI66" s="831"/>
      <c r="HJ66" s="831"/>
      <c r="HK66" s="831"/>
      <c r="HL66" s="831"/>
      <c r="HM66" s="831"/>
      <c r="HN66" s="831"/>
      <c r="HO66" s="831"/>
      <c r="HP66" s="831"/>
      <c r="HQ66" s="831"/>
      <c r="HR66" s="831"/>
      <c r="HS66" s="831"/>
      <c r="HT66" s="831"/>
      <c r="HU66" s="831"/>
      <c r="HV66" s="831"/>
      <c r="HW66" s="831"/>
      <c r="HX66" s="831"/>
      <c r="HY66" s="831"/>
      <c r="HZ66" s="831"/>
      <c r="IA66" s="831"/>
      <c r="IB66" s="831"/>
      <c r="IC66" s="831"/>
      <c r="ID66" s="831"/>
      <c r="IE66" s="831"/>
      <c r="IF66" s="831"/>
      <c r="IG66" s="831"/>
      <c r="IH66" s="831"/>
      <c r="II66" s="831"/>
      <c r="IJ66" s="831"/>
      <c r="IK66" s="831"/>
      <c r="IL66" s="831"/>
      <c r="IM66" s="831"/>
      <c r="IN66" s="831"/>
      <c r="IO66" s="831"/>
      <c r="IP66" s="831"/>
      <c r="IQ66" s="831"/>
      <c r="IR66" s="831"/>
      <c r="IS66" s="831"/>
      <c r="IT66" s="831"/>
      <c r="IU66" s="831"/>
      <c r="IV66" s="831"/>
    </row>
    <row r="67" spans="1:256" ht="114">
      <c r="A67" s="1916" t="s">
        <v>388</v>
      </c>
      <c r="B67" s="1898" t="s">
        <v>389</v>
      </c>
      <c r="C67" s="1898" t="s">
        <v>210</v>
      </c>
      <c r="D67" s="1918" t="s">
        <v>387</v>
      </c>
      <c r="E67" s="821" t="s">
        <v>700</v>
      </c>
      <c r="F67" s="1919" t="s">
        <v>649</v>
      </c>
      <c r="G67" s="829">
        <v>2235052</v>
      </c>
      <c r="H67" s="829">
        <v>0</v>
      </c>
      <c r="I67" s="1078">
        <v>0</v>
      </c>
      <c r="J67" s="830">
        <v>2235052</v>
      </c>
      <c r="K67" s="837">
        <f>K68</f>
        <v>218940</v>
      </c>
      <c r="L67" s="1370">
        <f>K67/G67</f>
        <v>0.09795745244405947</v>
      </c>
      <c r="M67" s="831"/>
      <c r="N67" s="831"/>
      <c r="O67" s="831"/>
      <c r="P67" s="831"/>
      <c r="Q67" s="831"/>
      <c r="R67" s="831"/>
      <c r="S67" s="831"/>
      <c r="T67" s="831"/>
      <c r="U67" s="831"/>
      <c r="V67" s="831"/>
      <c r="W67" s="831"/>
      <c r="X67" s="831"/>
      <c r="Y67" s="831"/>
      <c r="Z67" s="831"/>
      <c r="AA67" s="831"/>
      <c r="AB67" s="831"/>
      <c r="AC67" s="831"/>
      <c r="AD67" s="831"/>
      <c r="AE67" s="831"/>
      <c r="AF67" s="831"/>
      <c r="AG67" s="831"/>
      <c r="AH67" s="831"/>
      <c r="AI67" s="831"/>
      <c r="AJ67" s="831"/>
      <c r="AK67" s="831"/>
      <c r="AL67" s="831"/>
      <c r="AM67" s="831"/>
      <c r="AN67" s="831"/>
      <c r="AO67" s="831"/>
      <c r="AP67" s="831"/>
      <c r="AQ67" s="831"/>
      <c r="AR67" s="831"/>
      <c r="AS67" s="831"/>
      <c r="AT67" s="831"/>
      <c r="AU67" s="831"/>
      <c r="AV67" s="831"/>
      <c r="AW67" s="831"/>
      <c r="AX67" s="831"/>
      <c r="AY67" s="831"/>
      <c r="AZ67" s="831"/>
      <c r="BA67" s="831"/>
      <c r="BB67" s="831"/>
      <c r="BC67" s="831"/>
      <c r="BD67" s="831"/>
      <c r="BE67" s="831"/>
      <c r="BF67" s="831"/>
      <c r="BG67" s="831"/>
      <c r="BH67" s="831"/>
      <c r="BI67" s="831"/>
      <c r="BJ67" s="831"/>
      <c r="BK67" s="831"/>
      <c r="BL67" s="831"/>
      <c r="BM67" s="831"/>
      <c r="BN67" s="831"/>
      <c r="BO67" s="831"/>
      <c r="BP67" s="831"/>
      <c r="BQ67" s="831"/>
      <c r="BR67" s="831"/>
      <c r="BS67" s="831"/>
      <c r="BT67" s="831"/>
      <c r="BU67" s="831"/>
      <c r="BV67" s="831"/>
      <c r="BW67" s="831"/>
      <c r="BX67" s="831"/>
      <c r="BY67" s="831"/>
      <c r="BZ67" s="831"/>
      <c r="CA67" s="831"/>
      <c r="CB67" s="831"/>
      <c r="CC67" s="831"/>
      <c r="CD67" s="831"/>
      <c r="CE67" s="831"/>
      <c r="CF67" s="831"/>
      <c r="CG67" s="831"/>
      <c r="CH67" s="831"/>
      <c r="CI67" s="831"/>
      <c r="CJ67" s="831"/>
      <c r="CK67" s="831"/>
      <c r="CL67" s="831"/>
      <c r="CM67" s="831"/>
      <c r="CN67" s="831"/>
      <c r="CO67" s="831"/>
      <c r="CP67" s="831"/>
      <c r="CQ67" s="831"/>
      <c r="CR67" s="831"/>
      <c r="CS67" s="831"/>
      <c r="CT67" s="831"/>
      <c r="CU67" s="831"/>
      <c r="CV67" s="831"/>
      <c r="CW67" s="831"/>
      <c r="CX67" s="831"/>
      <c r="CY67" s="831"/>
      <c r="CZ67" s="831"/>
      <c r="DA67" s="831"/>
      <c r="DB67" s="831"/>
      <c r="DC67" s="831"/>
      <c r="DD67" s="831"/>
      <c r="DE67" s="831"/>
      <c r="DF67" s="831"/>
      <c r="DG67" s="831"/>
      <c r="DH67" s="831"/>
      <c r="DI67" s="831"/>
      <c r="DJ67" s="831"/>
      <c r="DK67" s="831"/>
      <c r="DL67" s="831"/>
      <c r="DM67" s="831"/>
      <c r="DN67" s="831"/>
      <c r="DO67" s="831"/>
      <c r="DP67" s="831"/>
      <c r="DQ67" s="831"/>
      <c r="DR67" s="831"/>
      <c r="DS67" s="831"/>
      <c r="DT67" s="831"/>
      <c r="DU67" s="831"/>
      <c r="DV67" s="831"/>
      <c r="DW67" s="831"/>
      <c r="DX67" s="831"/>
      <c r="DY67" s="831"/>
      <c r="DZ67" s="831"/>
      <c r="EA67" s="831"/>
      <c r="EB67" s="831"/>
      <c r="EC67" s="831"/>
      <c r="ED67" s="831"/>
      <c r="EE67" s="831"/>
      <c r="EF67" s="831"/>
      <c r="EG67" s="831"/>
      <c r="EH67" s="831"/>
      <c r="EI67" s="831"/>
      <c r="EJ67" s="831"/>
      <c r="EK67" s="831"/>
      <c r="EL67" s="831"/>
      <c r="EM67" s="831"/>
      <c r="EN67" s="831"/>
      <c r="EO67" s="831"/>
      <c r="EP67" s="831"/>
      <c r="EQ67" s="831"/>
      <c r="ER67" s="831"/>
      <c r="ES67" s="831"/>
      <c r="ET67" s="831"/>
      <c r="EU67" s="831"/>
      <c r="EV67" s="831"/>
      <c r="EW67" s="831"/>
      <c r="EX67" s="831"/>
      <c r="EY67" s="831"/>
      <c r="EZ67" s="831"/>
      <c r="FA67" s="831"/>
      <c r="FB67" s="831"/>
      <c r="FC67" s="831"/>
      <c r="FD67" s="831"/>
      <c r="FE67" s="831"/>
      <c r="FF67" s="831"/>
      <c r="FG67" s="831"/>
      <c r="FH67" s="831"/>
      <c r="FI67" s="831"/>
      <c r="FJ67" s="831"/>
      <c r="FK67" s="831"/>
      <c r="FL67" s="831"/>
      <c r="FM67" s="831"/>
      <c r="FN67" s="831"/>
      <c r="FO67" s="831"/>
      <c r="FP67" s="831"/>
      <c r="FQ67" s="831"/>
      <c r="FR67" s="831"/>
      <c r="FS67" s="831"/>
      <c r="FT67" s="831"/>
      <c r="FU67" s="831"/>
      <c r="FV67" s="831"/>
      <c r="FW67" s="831"/>
      <c r="FX67" s="831"/>
      <c r="FY67" s="831"/>
      <c r="FZ67" s="831"/>
      <c r="GA67" s="831"/>
      <c r="GB67" s="831"/>
      <c r="GC67" s="831"/>
      <c r="GD67" s="831"/>
      <c r="GE67" s="831"/>
      <c r="GF67" s="831"/>
      <c r="GG67" s="831"/>
      <c r="GH67" s="831"/>
      <c r="GI67" s="831"/>
      <c r="GJ67" s="831"/>
      <c r="GK67" s="831"/>
      <c r="GL67" s="831"/>
      <c r="GM67" s="831"/>
      <c r="GN67" s="831"/>
      <c r="GO67" s="831"/>
      <c r="GP67" s="831"/>
      <c r="GQ67" s="831"/>
      <c r="GR67" s="831"/>
      <c r="GS67" s="831"/>
      <c r="GT67" s="831"/>
      <c r="GU67" s="831"/>
      <c r="GV67" s="831"/>
      <c r="GW67" s="831"/>
      <c r="GX67" s="831"/>
      <c r="GY67" s="831"/>
      <c r="GZ67" s="831"/>
      <c r="HA67" s="831"/>
      <c r="HB67" s="831"/>
      <c r="HC67" s="831"/>
      <c r="HD67" s="831"/>
      <c r="HE67" s="831"/>
      <c r="HF67" s="831"/>
      <c r="HG67" s="831"/>
      <c r="HH67" s="831"/>
      <c r="HI67" s="831"/>
      <c r="HJ67" s="831"/>
      <c r="HK67" s="831"/>
      <c r="HL67" s="831"/>
      <c r="HM67" s="831"/>
      <c r="HN67" s="831"/>
      <c r="HO67" s="831"/>
      <c r="HP67" s="831"/>
      <c r="HQ67" s="831"/>
      <c r="HR67" s="831"/>
      <c r="HS67" s="831"/>
      <c r="HT67" s="831"/>
      <c r="HU67" s="831"/>
      <c r="HV67" s="831"/>
      <c r="HW67" s="831"/>
      <c r="HX67" s="831"/>
      <c r="HY67" s="831"/>
      <c r="HZ67" s="831"/>
      <c r="IA67" s="831"/>
      <c r="IB67" s="831"/>
      <c r="IC67" s="831"/>
      <c r="ID67" s="831"/>
      <c r="IE67" s="831"/>
      <c r="IF67" s="831"/>
      <c r="IG67" s="831"/>
      <c r="IH67" s="831"/>
      <c r="II67" s="831"/>
      <c r="IJ67" s="831"/>
      <c r="IK67" s="831"/>
      <c r="IL67" s="831"/>
      <c r="IM67" s="831"/>
      <c r="IN67" s="831"/>
      <c r="IO67" s="831"/>
      <c r="IP67" s="831"/>
      <c r="IQ67" s="831"/>
      <c r="IR67" s="831"/>
      <c r="IS67" s="831"/>
      <c r="IT67" s="831"/>
      <c r="IU67" s="831"/>
      <c r="IV67" s="831"/>
    </row>
    <row r="68" spans="1:256" ht="30.75" customHeight="1">
      <c r="A68" s="1917"/>
      <c r="B68" s="1869"/>
      <c r="C68" s="1869"/>
      <c r="D68" s="1871"/>
      <c r="E68" s="846" t="s">
        <v>574</v>
      </c>
      <c r="F68" s="1920"/>
      <c r="G68" s="833">
        <v>220000</v>
      </c>
      <c r="H68" s="833">
        <v>0</v>
      </c>
      <c r="I68" s="1080">
        <v>0</v>
      </c>
      <c r="J68" s="835">
        <v>220000</v>
      </c>
      <c r="K68" s="848">
        <v>218940</v>
      </c>
      <c r="L68" s="1568">
        <v>1</v>
      </c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  <c r="Y68" s="831"/>
      <c r="Z68" s="831"/>
      <c r="AA68" s="831"/>
      <c r="AB68" s="831"/>
      <c r="AC68" s="831"/>
      <c r="AD68" s="831"/>
      <c r="AE68" s="831"/>
      <c r="AF68" s="831"/>
      <c r="AG68" s="831"/>
      <c r="AH68" s="831"/>
      <c r="AI68" s="831"/>
      <c r="AJ68" s="831"/>
      <c r="AK68" s="831"/>
      <c r="AL68" s="831"/>
      <c r="AM68" s="831"/>
      <c r="AN68" s="831"/>
      <c r="AO68" s="831"/>
      <c r="AP68" s="831"/>
      <c r="AQ68" s="831"/>
      <c r="AR68" s="831"/>
      <c r="AS68" s="831"/>
      <c r="AT68" s="831"/>
      <c r="AU68" s="831"/>
      <c r="AV68" s="831"/>
      <c r="AW68" s="831"/>
      <c r="AX68" s="831"/>
      <c r="AY68" s="831"/>
      <c r="AZ68" s="831"/>
      <c r="BA68" s="831"/>
      <c r="BB68" s="831"/>
      <c r="BC68" s="831"/>
      <c r="BD68" s="831"/>
      <c r="BE68" s="831"/>
      <c r="BF68" s="831"/>
      <c r="BG68" s="831"/>
      <c r="BH68" s="831"/>
      <c r="BI68" s="831"/>
      <c r="BJ68" s="831"/>
      <c r="BK68" s="831"/>
      <c r="BL68" s="831"/>
      <c r="BM68" s="831"/>
      <c r="BN68" s="831"/>
      <c r="BO68" s="831"/>
      <c r="BP68" s="831"/>
      <c r="BQ68" s="831"/>
      <c r="BR68" s="831"/>
      <c r="BS68" s="831"/>
      <c r="BT68" s="831"/>
      <c r="BU68" s="831"/>
      <c r="BV68" s="831"/>
      <c r="BW68" s="831"/>
      <c r="BX68" s="831"/>
      <c r="BY68" s="831"/>
      <c r="BZ68" s="831"/>
      <c r="CA68" s="831"/>
      <c r="CB68" s="831"/>
      <c r="CC68" s="831"/>
      <c r="CD68" s="831"/>
      <c r="CE68" s="831"/>
      <c r="CF68" s="831"/>
      <c r="CG68" s="831"/>
      <c r="CH68" s="831"/>
      <c r="CI68" s="831"/>
      <c r="CJ68" s="831"/>
      <c r="CK68" s="831"/>
      <c r="CL68" s="831"/>
      <c r="CM68" s="831"/>
      <c r="CN68" s="831"/>
      <c r="CO68" s="831"/>
      <c r="CP68" s="831"/>
      <c r="CQ68" s="831"/>
      <c r="CR68" s="831"/>
      <c r="CS68" s="831"/>
      <c r="CT68" s="831"/>
      <c r="CU68" s="831"/>
      <c r="CV68" s="831"/>
      <c r="CW68" s="831"/>
      <c r="CX68" s="831"/>
      <c r="CY68" s="831"/>
      <c r="CZ68" s="831"/>
      <c r="DA68" s="831"/>
      <c r="DB68" s="831"/>
      <c r="DC68" s="831"/>
      <c r="DD68" s="831"/>
      <c r="DE68" s="831"/>
      <c r="DF68" s="831"/>
      <c r="DG68" s="831"/>
      <c r="DH68" s="831"/>
      <c r="DI68" s="831"/>
      <c r="DJ68" s="831"/>
      <c r="DK68" s="831"/>
      <c r="DL68" s="831"/>
      <c r="DM68" s="831"/>
      <c r="DN68" s="831"/>
      <c r="DO68" s="831"/>
      <c r="DP68" s="831"/>
      <c r="DQ68" s="831"/>
      <c r="DR68" s="831"/>
      <c r="DS68" s="831"/>
      <c r="DT68" s="831"/>
      <c r="DU68" s="831"/>
      <c r="DV68" s="831"/>
      <c r="DW68" s="831"/>
      <c r="DX68" s="831"/>
      <c r="DY68" s="831"/>
      <c r="DZ68" s="831"/>
      <c r="EA68" s="831"/>
      <c r="EB68" s="831"/>
      <c r="EC68" s="831"/>
      <c r="ED68" s="831"/>
      <c r="EE68" s="831"/>
      <c r="EF68" s="831"/>
      <c r="EG68" s="831"/>
      <c r="EH68" s="831"/>
      <c r="EI68" s="831"/>
      <c r="EJ68" s="831"/>
      <c r="EK68" s="831"/>
      <c r="EL68" s="831"/>
      <c r="EM68" s="831"/>
      <c r="EN68" s="831"/>
      <c r="EO68" s="831"/>
      <c r="EP68" s="831"/>
      <c r="EQ68" s="831"/>
      <c r="ER68" s="831"/>
      <c r="ES68" s="831"/>
      <c r="ET68" s="831"/>
      <c r="EU68" s="831"/>
      <c r="EV68" s="831"/>
      <c r="EW68" s="831"/>
      <c r="EX68" s="831"/>
      <c r="EY68" s="831"/>
      <c r="EZ68" s="831"/>
      <c r="FA68" s="831"/>
      <c r="FB68" s="831"/>
      <c r="FC68" s="831"/>
      <c r="FD68" s="831"/>
      <c r="FE68" s="831"/>
      <c r="FF68" s="831"/>
      <c r="FG68" s="831"/>
      <c r="FH68" s="831"/>
      <c r="FI68" s="831"/>
      <c r="FJ68" s="831"/>
      <c r="FK68" s="831"/>
      <c r="FL68" s="831"/>
      <c r="FM68" s="831"/>
      <c r="FN68" s="831"/>
      <c r="FO68" s="831"/>
      <c r="FP68" s="831"/>
      <c r="FQ68" s="831"/>
      <c r="FR68" s="831"/>
      <c r="FS68" s="831"/>
      <c r="FT68" s="831"/>
      <c r="FU68" s="831"/>
      <c r="FV68" s="831"/>
      <c r="FW68" s="831"/>
      <c r="FX68" s="831"/>
      <c r="FY68" s="831"/>
      <c r="FZ68" s="831"/>
      <c r="GA68" s="831"/>
      <c r="GB68" s="831"/>
      <c r="GC68" s="831"/>
      <c r="GD68" s="831"/>
      <c r="GE68" s="831"/>
      <c r="GF68" s="831"/>
      <c r="GG68" s="831"/>
      <c r="GH68" s="831"/>
      <c r="GI68" s="831"/>
      <c r="GJ68" s="831"/>
      <c r="GK68" s="831"/>
      <c r="GL68" s="831"/>
      <c r="GM68" s="831"/>
      <c r="GN68" s="831"/>
      <c r="GO68" s="831"/>
      <c r="GP68" s="831"/>
      <c r="GQ68" s="831"/>
      <c r="GR68" s="831"/>
      <c r="GS68" s="831"/>
      <c r="GT68" s="831"/>
      <c r="GU68" s="831"/>
      <c r="GV68" s="831"/>
      <c r="GW68" s="831"/>
      <c r="GX68" s="831"/>
      <c r="GY68" s="831"/>
      <c r="GZ68" s="831"/>
      <c r="HA68" s="831"/>
      <c r="HB68" s="831"/>
      <c r="HC68" s="831"/>
      <c r="HD68" s="831"/>
      <c r="HE68" s="831"/>
      <c r="HF68" s="831"/>
      <c r="HG68" s="831"/>
      <c r="HH68" s="831"/>
      <c r="HI68" s="831"/>
      <c r="HJ68" s="831"/>
      <c r="HK68" s="831"/>
      <c r="HL68" s="831"/>
      <c r="HM68" s="831"/>
      <c r="HN68" s="831"/>
      <c r="HO68" s="831"/>
      <c r="HP68" s="831"/>
      <c r="HQ68" s="831"/>
      <c r="HR68" s="831"/>
      <c r="HS68" s="831"/>
      <c r="HT68" s="831"/>
      <c r="HU68" s="831"/>
      <c r="HV68" s="831"/>
      <c r="HW68" s="831"/>
      <c r="HX68" s="831"/>
      <c r="HY68" s="831"/>
      <c r="HZ68" s="831"/>
      <c r="IA68" s="831"/>
      <c r="IB68" s="831"/>
      <c r="IC68" s="831"/>
      <c r="ID68" s="831"/>
      <c r="IE68" s="831"/>
      <c r="IF68" s="831"/>
      <c r="IG68" s="831"/>
      <c r="IH68" s="831"/>
      <c r="II68" s="831"/>
      <c r="IJ68" s="831"/>
      <c r="IK68" s="831"/>
      <c r="IL68" s="831"/>
      <c r="IM68" s="831"/>
      <c r="IN68" s="831"/>
      <c r="IO68" s="831"/>
      <c r="IP68" s="831"/>
      <c r="IQ68" s="831"/>
      <c r="IR68" s="831"/>
      <c r="IS68" s="831"/>
      <c r="IT68" s="831"/>
      <c r="IU68" s="831"/>
      <c r="IV68" s="831"/>
    </row>
    <row r="69" spans="1:256" ht="110.25" customHeight="1">
      <c r="A69" s="1154" t="s">
        <v>388</v>
      </c>
      <c r="B69" s="1481" t="s">
        <v>389</v>
      </c>
      <c r="C69" s="1481" t="s">
        <v>210</v>
      </c>
      <c r="D69" s="1482" t="s">
        <v>387</v>
      </c>
      <c r="E69" s="821" t="s">
        <v>743</v>
      </c>
      <c r="F69" s="1569" t="s">
        <v>649</v>
      </c>
      <c r="G69" s="829">
        <v>216960</v>
      </c>
      <c r="H69" s="829">
        <v>0</v>
      </c>
      <c r="I69" s="1078">
        <v>0</v>
      </c>
      <c r="J69" s="830">
        <f>216960-178130</f>
        <v>38830</v>
      </c>
      <c r="K69" s="1570"/>
      <c r="L69" s="1571">
        <v>0</v>
      </c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  <c r="Y69" s="831"/>
      <c r="Z69" s="831"/>
      <c r="AA69" s="831"/>
      <c r="AB69" s="831"/>
      <c r="AC69" s="831"/>
      <c r="AD69" s="831"/>
      <c r="AE69" s="831"/>
      <c r="AF69" s="831"/>
      <c r="AG69" s="831"/>
      <c r="AH69" s="831"/>
      <c r="AI69" s="831"/>
      <c r="AJ69" s="831"/>
      <c r="AK69" s="831"/>
      <c r="AL69" s="831"/>
      <c r="AM69" s="831"/>
      <c r="AN69" s="831"/>
      <c r="AO69" s="831"/>
      <c r="AP69" s="831"/>
      <c r="AQ69" s="831"/>
      <c r="AR69" s="831"/>
      <c r="AS69" s="831"/>
      <c r="AT69" s="831"/>
      <c r="AU69" s="831"/>
      <c r="AV69" s="831"/>
      <c r="AW69" s="831"/>
      <c r="AX69" s="831"/>
      <c r="AY69" s="831"/>
      <c r="AZ69" s="831"/>
      <c r="BA69" s="831"/>
      <c r="BB69" s="831"/>
      <c r="BC69" s="831"/>
      <c r="BD69" s="831"/>
      <c r="BE69" s="831"/>
      <c r="BF69" s="831"/>
      <c r="BG69" s="831"/>
      <c r="BH69" s="831"/>
      <c r="BI69" s="831"/>
      <c r="BJ69" s="831"/>
      <c r="BK69" s="831"/>
      <c r="BL69" s="831"/>
      <c r="BM69" s="831"/>
      <c r="BN69" s="831"/>
      <c r="BO69" s="831"/>
      <c r="BP69" s="831"/>
      <c r="BQ69" s="831"/>
      <c r="BR69" s="831"/>
      <c r="BS69" s="831"/>
      <c r="BT69" s="831"/>
      <c r="BU69" s="831"/>
      <c r="BV69" s="831"/>
      <c r="BW69" s="831"/>
      <c r="BX69" s="831"/>
      <c r="BY69" s="831"/>
      <c r="BZ69" s="831"/>
      <c r="CA69" s="831"/>
      <c r="CB69" s="831"/>
      <c r="CC69" s="831"/>
      <c r="CD69" s="831"/>
      <c r="CE69" s="831"/>
      <c r="CF69" s="831"/>
      <c r="CG69" s="831"/>
      <c r="CH69" s="831"/>
      <c r="CI69" s="831"/>
      <c r="CJ69" s="831"/>
      <c r="CK69" s="831"/>
      <c r="CL69" s="831"/>
      <c r="CM69" s="831"/>
      <c r="CN69" s="831"/>
      <c r="CO69" s="831"/>
      <c r="CP69" s="831"/>
      <c r="CQ69" s="831"/>
      <c r="CR69" s="831"/>
      <c r="CS69" s="831"/>
      <c r="CT69" s="831"/>
      <c r="CU69" s="831"/>
      <c r="CV69" s="831"/>
      <c r="CW69" s="831"/>
      <c r="CX69" s="831"/>
      <c r="CY69" s="831"/>
      <c r="CZ69" s="831"/>
      <c r="DA69" s="831"/>
      <c r="DB69" s="831"/>
      <c r="DC69" s="831"/>
      <c r="DD69" s="831"/>
      <c r="DE69" s="831"/>
      <c r="DF69" s="831"/>
      <c r="DG69" s="831"/>
      <c r="DH69" s="831"/>
      <c r="DI69" s="831"/>
      <c r="DJ69" s="831"/>
      <c r="DK69" s="831"/>
      <c r="DL69" s="831"/>
      <c r="DM69" s="831"/>
      <c r="DN69" s="831"/>
      <c r="DO69" s="831"/>
      <c r="DP69" s="831"/>
      <c r="DQ69" s="831"/>
      <c r="DR69" s="831"/>
      <c r="DS69" s="831"/>
      <c r="DT69" s="831"/>
      <c r="DU69" s="831"/>
      <c r="DV69" s="831"/>
      <c r="DW69" s="831"/>
      <c r="DX69" s="831"/>
      <c r="DY69" s="831"/>
      <c r="DZ69" s="831"/>
      <c r="EA69" s="831"/>
      <c r="EB69" s="831"/>
      <c r="EC69" s="831"/>
      <c r="ED69" s="831"/>
      <c r="EE69" s="831"/>
      <c r="EF69" s="831"/>
      <c r="EG69" s="831"/>
      <c r="EH69" s="831"/>
      <c r="EI69" s="831"/>
      <c r="EJ69" s="831"/>
      <c r="EK69" s="831"/>
      <c r="EL69" s="831"/>
      <c r="EM69" s="831"/>
      <c r="EN69" s="831"/>
      <c r="EO69" s="831"/>
      <c r="EP69" s="831"/>
      <c r="EQ69" s="831"/>
      <c r="ER69" s="831"/>
      <c r="ES69" s="831"/>
      <c r="ET69" s="831"/>
      <c r="EU69" s="831"/>
      <c r="EV69" s="831"/>
      <c r="EW69" s="831"/>
      <c r="EX69" s="831"/>
      <c r="EY69" s="831"/>
      <c r="EZ69" s="831"/>
      <c r="FA69" s="831"/>
      <c r="FB69" s="831"/>
      <c r="FC69" s="831"/>
      <c r="FD69" s="831"/>
      <c r="FE69" s="831"/>
      <c r="FF69" s="831"/>
      <c r="FG69" s="831"/>
      <c r="FH69" s="831"/>
      <c r="FI69" s="831"/>
      <c r="FJ69" s="831"/>
      <c r="FK69" s="831"/>
      <c r="FL69" s="831"/>
      <c r="FM69" s="831"/>
      <c r="FN69" s="831"/>
      <c r="FO69" s="831"/>
      <c r="FP69" s="831"/>
      <c r="FQ69" s="831"/>
      <c r="FR69" s="831"/>
      <c r="FS69" s="831"/>
      <c r="FT69" s="831"/>
      <c r="FU69" s="831"/>
      <c r="FV69" s="831"/>
      <c r="FW69" s="831"/>
      <c r="FX69" s="831"/>
      <c r="FY69" s="831"/>
      <c r="FZ69" s="831"/>
      <c r="GA69" s="831"/>
      <c r="GB69" s="831"/>
      <c r="GC69" s="831"/>
      <c r="GD69" s="831"/>
      <c r="GE69" s="831"/>
      <c r="GF69" s="831"/>
      <c r="GG69" s="831"/>
      <c r="GH69" s="831"/>
      <c r="GI69" s="831"/>
      <c r="GJ69" s="831"/>
      <c r="GK69" s="831"/>
      <c r="GL69" s="831"/>
      <c r="GM69" s="831"/>
      <c r="GN69" s="831"/>
      <c r="GO69" s="831"/>
      <c r="GP69" s="831"/>
      <c r="GQ69" s="831"/>
      <c r="GR69" s="831"/>
      <c r="GS69" s="831"/>
      <c r="GT69" s="831"/>
      <c r="GU69" s="831"/>
      <c r="GV69" s="831"/>
      <c r="GW69" s="831"/>
      <c r="GX69" s="831"/>
      <c r="GY69" s="831"/>
      <c r="GZ69" s="831"/>
      <c r="HA69" s="831"/>
      <c r="HB69" s="831"/>
      <c r="HC69" s="831"/>
      <c r="HD69" s="831"/>
      <c r="HE69" s="831"/>
      <c r="HF69" s="831"/>
      <c r="HG69" s="831"/>
      <c r="HH69" s="831"/>
      <c r="HI69" s="831"/>
      <c r="HJ69" s="831"/>
      <c r="HK69" s="831"/>
      <c r="HL69" s="831"/>
      <c r="HM69" s="831"/>
      <c r="HN69" s="831"/>
      <c r="HO69" s="831"/>
      <c r="HP69" s="831"/>
      <c r="HQ69" s="831"/>
      <c r="HR69" s="831"/>
      <c r="HS69" s="831"/>
      <c r="HT69" s="831"/>
      <c r="HU69" s="831"/>
      <c r="HV69" s="831"/>
      <c r="HW69" s="831"/>
      <c r="HX69" s="831"/>
      <c r="HY69" s="831"/>
      <c r="HZ69" s="831"/>
      <c r="IA69" s="831"/>
      <c r="IB69" s="831"/>
      <c r="IC69" s="831"/>
      <c r="ID69" s="831"/>
      <c r="IE69" s="831"/>
      <c r="IF69" s="831"/>
      <c r="IG69" s="831"/>
      <c r="IH69" s="831"/>
      <c r="II69" s="831"/>
      <c r="IJ69" s="831"/>
      <c r="IK69" s="831"/>
      <c r="IL69" s="831"/>
      <c r="IM69" s="831"/>
      <c r="IN69" s="831"/>
      <c r="IO69" s="831"/>
      <c r="IP69" s="831"/>
      <c r="IQ69" s="831"/>
      <c r="IR69" s="831"/>
      <c r="IS69" s="831"/>
      <c r="IT69" s="831"/>
      <c r="IU69" s="831"/>
      <c r="IV69" s="831"/>
    </row>
    <row r="70" spans="1:256" ht="102" customHeight="1">
      <c r="A70" s="1493" t="s">
        <v>390</v>
      </c>
      <c r="B70" s="1474" t="s">
        <v>103</v>
      </c>
      <c r="C70" s="1474" t="s">
        <v>210</v>
      </c>
      <c r="D70" s="1475" t="s">
        <v>104</v>
      </c>
      <c r="E70" s="821" t="s">
        <v>648</v>
      </c>
      <c r="F70" s="1081" t="s">
        <v>649</v>
      </c>
      <c r="G70" s="829">
        <v>240066</v>
      </c>
      <c r="H70" s="829">
        <v>0</v>
      </c>
      <c r="I70" s="1078">
        <v>0</v>
      </c>
      <c r="J70" s="830">
        <v>213272</v>
      </c>
      <c r="K70" s="837">
        <v>212671.34</v>
      </c>
      <c r="L70" s="1370">
        <v>1</v>
      </c>
      <c r="M70" s="1082"/>
      <c r="N70" s="1082"/>
      <c r="O70" s="1082"/>
      <c r="P70" s="1082"/>
      <c r="Q70" s="1082"/>
      <c r="R70" s="1082"/>
      <c r="S70" s="1082"/>
      <c r="T70" s="1082"/>
      <c r="U70" s="1082"/>
      <c r="V70" s="1082"/>
      <c r="W70" s="1082"/>
      <c r="X70" s="1082"/>
      <c r="Y70" s="1082"/>
      <c r="Z70" s="1082"/>
      <c r="AA70" s="1082"/>
      <c r="AB70" s="1082"/>
      <c r="AC70" s="1082"/>
      <c r="AD70" s="1082"/>
      <c r="AE70" s="1082"/>
      <c r="AF70" s="1082"/>
      <c r="AG70" s="1082"/>
      <c r="AH70" s="1082"/>
      <c r="AI70" s="1082"/>
      <c r="AJ70" s="1082"/>
      <c r="AK70" s="1082"/>
      <c r="AL70" s="1082"/>
      <c r="AM70" s="1082"/>
      <c r="AN70" s="1082"/>
      <c r="AO70" s="1082"/>
      <c r="AP70" s="1082"/>
      <c r="AQ70" s="1082"/>
      <c r="AR70" s="1082"/>
      <c r="AS70" s="1082"/>
      <c r="AT70" s="1082"/>
      <c r="AU70" s="1082"/>
      <c r="AV70" s="1082"/>
      <c r="AW70" s="1082"/>
      <c r="AX70" s="1082"/>
      <c r="AY70" s="1082"/>
      <c r="AZ70" s="1082"/>
      <c r="BA70" s="1082"/>
      <c r="BB70" s="1082"/>
      <c r="BC70" s="1082"/>
      <c r="BD70" s="1082"/>
      <c r="BE70" s="1082"/>
      <c r="BF70" s="1082"/>
      <c r="BG70" s="1082"/>
      <c r="BH70" s="1082"/>
      <c r="BI70" s="1082"/>
      <c r="BJ70" s="1082"/>
      <c r="BK70" s="1082"/>
      <c r="BL70" s="1082"/>
      <c r="BM70" s="1082"/>
      <c r="BN70" s="1082"/>
      <c r="BO70" s="1082"/>
      <c r="BP70" s="1082"/>
      <c r="BQ70" s="1082"/>
      <c r="BR70" s="1082"/>
      <c r="BS70" s="1082"/>
      <c r="BT70" s="1082"/>
      <c r="BU70" s="1082"/>
      <c r="BV70" s="1082"/>
      <c r="BW70" s="1082"/>
      <c r="BX70" s="1082"/>
      <c r="BY70" s="1082"/>
      <c r="BZ70" s="1082"/>
      <c r="CA70" s="1082"/>
      <c r="CB70" s="1082"/>
      <c r="CC70" s="1082"/>
      <c r="CD70" s="1082"/>
      <c r="CE70" s="1082"/>
      <c r="CF70" s="1082"/>
      <c r="CG70" s="1082"/>
      <c r="CH70" s="1082"/>
      <c r="CI70" s="1082"/>
      <c r="CJ70" s="1082"/>
      <c r="CK70" s="1082"/>
      <c r="CL70" s="1082"/>
      <c r="CM70" s="1082"/>
      <c r="CN70" s="1082"/>
      <c r="CO70" s="1082"/>
      <c r="CP70" s="1082"/>
      <c r="CQ70" s="1082"/>
      <c r="CR70" s="1082"/>
      <c r="CS70" s="1082"/>
      <c r="CT70" s="1082"/>
      <c r="CU70" s="1082"/>
      <c r="CV70" s="1082"/>
      <c r="CW70" s="1082"/>
      <c r="CX70" s="1082"/>
      <c r="CY70" s="1082"/>
      <c r="CZ70" s="1082"/>
      <c r="DA70" s="1082"/>
      <c r="DB70" s="1082"/>
      <c r="DC70" s="1082"/>
      <c r="DD70" s="1082"/>
      <c r="DE70" s="1082"/>
      <c r="DF70" s="1082"/>
      <c r="DG70" s="1082"/>
      <c r="DH70" s="1082"/>
      <c r="DI70" s="1082"/>
      <c r="DJ70" s="1082"/>
      <c r="DK70" s="1082"/>
      <c r="DL70" s="1082"/>
      <c r="DM70" s="1082"/>
      <c r="DN70" s="1082"/>
      <c r="DO70" s="1082"/>
      <c r="DP70" s="1082"/>
      <c r="DQ70" s="1082"/>
      <c r="DR70" s="1082"/>
      <c r="DS70" s="1082"/>
      <c r="DT70" s="1082"/>
      <c r="DU70" s="1082"/>
      <c r="DV70" s="1082"/>
      <c r="DW70" s="1082"/>
      <c r="DX70" s="1082"/>
      <c r="DY70" s="1082"/>
      <c r="DZ70" s="1082"/>
      <c r="EA70" s="1082"/>
      <c r="EB70" s="1082"/>
      <c r="EC70" s="1082"/>
      <c r="ED70" s="1082"/>
      <c r="EE70" s="1082"/>
      <c r="EF70" s="1082"/>
      <c r="EG70" s="1082"/>
      <c r="EH70" s="1082"/>
      <c r="EI70" s="1082"/>
      <c r="EJ70" s="1082"/>
      <c r="EK70" s="1082"/>
      <c r="EL70" s="1082"/>
      <c r="EM70" s="1082"/>
      <c r="EN70" s="1082"/>
      <c r="EO70" s="1082"/>
      <c r="EP70" s="1082"/>
      <c r="EQ70" s="1082"/>
      <c r="ER70" s="1082"/>
      <c r="ES70" s="1082"/>
      <c r="ET70" s="1082"/>
      <c r="EU70" s="1082"/>
      <c r="EV70" s="1082"/>
      <c r="EW70" s="1082"/>
      <c r="EX70" s="1082"/>
      <c r="EY70" s="1082"/>
      <c r="EZ70" s="1082"/>
      <c r="FA70" s="1082"/>
      <c r="FB70" s="1082"/>
      <c r="FC70" s="1082"/>
      <c r="FD70" s="1082"/>
      <c r="FE70" s="1082"/>
      <c r="FF70" s="1082"/>
      <c r="FG70" s="1082"/>
      <c r="FH70" s="1082"/>
      <c r="FI70" s="1082"/>
      <c r="FJ70" s="1082"/>
      <c r="FK70" s="1082"/>
      <c r="FL70" s="1082"/>
      <c r="FM70" s="1082"/>
      <c r="FN70" s="1082"/>
      <c r="FO70" s="1082"/>
      <c r="FP70" s="1082"/>
      <c r="FQ70" s="1082"/>
      <c r="FR70" s="1082"/>
      <c r="FS70" s="1082"/>
      <c r="FT70" s="1082"/>
      <c r="FU70" s="1082"/>
      <c r="FV70" s="1082"/>
      <c r="FW70" s="1082"/>
      <c r="FX70" s="1082"/>
      <c r="FY70" s="1082"/>
      <c r="FZ70" s="1082"/>
      <c r="GA70" s="1082"/>
      <c r="GB70" s="1082"/>
      <c r="GC70" s="1082"/>
      <c r="GD70" s="1082"/>
      <c r="GE70" s="1082"/>
      <c r="GF70" s="1082"/>
      <c r="GG70" s="1082"/>
      <c r="GH70" s="1082"/>
      <c r="GI70" s="1082"/>
      <c r="GJ70" s="1082"/>
      <c r="GK70" s="1082"/>
      <c r="GL70" s="1082"/>
      <c r="GM70" s="1082"/>
      <c r="GN70" s="1082"/>
      <c r="GO70" s="1082"/>
      <c r="GP70" s="1082"/>
      <c r="GQ70" s="1082"/>
      <c r="GR70" s="1082"/>
      <c r="GS70" s="1082"/>
      <c r="GT70" s="1082"/>
      <c r="GU70" s="1082"/>
      <c r="GV70" s="1082"/>
      <c r="GW70" s="1082"/>
      <c r="GX70" s="1082"/>
      <c r="GY70" s="1082"/>
      <c r="GZ70" s="1082"/>
      <c r="HA70" s="1082"/>
      <c r="HB70" s="1082"/>
      <c r="HC70" s="1082"/>
      <c r="HD70" s="1082"/>
      <c r="HE70" s="1082"/>
      <c r="HF70" s="1082"/>
      <c r="HG70" s="1082"/>
      <c r="HH70" s="1082"/>
      <c r="HI70" s="1082"/>
      <c r="HJ70" s="1082"/>
      <c r="HK70" s="1082"/>
      <c r="HL70" s="1082"/>
      <c r="HM70" s="1082"/>
      <c r="HN70" s="1082"/>
      <c r="HO70" s="1082"/>
      <c r="HP70" s="1082"/>
      <c r="HQ70" s="1082"/>
      <c r="HR70" s="1082"/>
      <c r="HS70" s="1082"/>
      <c r="HT70" s="1082"/>
      <c r="HU70" s="1082"/>
      <c r="HV70" s="1082"/>
      <c r="HW70" s="1082"/>
      <c r="HX70" s="1082"/>
      <c r="HY70" s="1082"/>
      <c r="HZ70" s="1082"/>
      <c r="IA70" s="1082"/>
      <c r="IB70" s="1082"/>
      <c r="IC70" s="1082"/>
      <c r="ID70" s="1082"/>
      <c r="IE70" s="1082"/>
      <c r="IF70" s="1082"/>
      <c r="IG70" s="1082"/>
      <c r="IH70" s="1082"/>
      <c r="II70" s="1082"/>
      <c r="IJ70" s="1082"/>
      <c r="IK70" s="1082"/>
      <c r="IL70" s="1082"/>
      <c r="IM70" s="1082"/>
      <c r="IN70" s="1082"/>
      <c r="IO70" s="1082"/>
      <c r="IP70" s="1082"/>
      <c r="IQ70" s="1082"/>
      <c r="IR70" s="1082"/>
      <c r="IS70" s="1082"/>
      <c r="IT70" s="1082"/>
      <c r="IU70" s="1082"/>
      <c r="IV70" s="1082"/>
    </row>
    <row r="71" spans="1:256" ht="86.25" customHeight="1">
      <c r="A71" s="1493" t="s">
        <v>390</v>
      </c>
      <c r="B71" s="1474" t="s">
        <v>103</v>
      </c>
      <c r="C71" s="1474" t="s">
        <v>210</v>
      </c>
      <c r="D71" s="1475" t="s">
        <v>104</v>
      </c>
      <c r="E71" s="821" t="s">
        <v>701</v>
      </c>
      <c r="F71" s="1081" t="s">
        <v>649</v>
      </c>
      <c r="G71" s="829">
        <v>497120</v>
      </c>
      <c r="H71" s="829">
        <v>0</v>
      </c>
      <c r="I71" s="1373">
        <v>0</v>
      </c>
      <c r="J71" s="830">
        <v>497120</v>
      </c>
      <c r="K71" s="794">
        <v>406939</v>
      </c>
      <c r="L71" s="1370">
        <v>1</v>
      </c>
      <c r="M71" s="1082"/>
      <c r="N71" s="1082"/>
      <c r="O71" s="1082"/>
      <c r="P71" s="1082"/>
      <c r="Q71" s="1082"/>
      <c r="R71" s="1082"/>
      <c r="S71" s="1082"/>
      <c r="T71" s="1082"/>
      <c r="U71" s="1082"/>
      <c r="V71" s="1082"/>
      <c r="W71" s="1082"/>
      <c r="X71" s="1082"/>
      <c r="Y71" s="1082"/>
      <c r="Z71" s="1082"/>
      <c r="AA71" s="1082"/>
      <c r="AB71" s="1082"/>
      <c r="AC71" s="1082"/>
      <c r="AD71" s="1082"/>
      <c r="AE71" s="1082"/>
      <c r="AF71" s="1082"/>
      <c r="AG71" s="1082"/>
      <c r="AH71" s="1082"/>
      <c r="AI71" s="1082"/>
      <c r="AJ71" s="1082"/>
      <c r="AK71" s="1082"/>
      <c r="AL71" s="1082"/>
      <c r="AM71" s="1082"/>
      <c r="AN71" s="1082"/>
      <c r="AO71" s="1082"/>
      <c r="AP71" s="1082"/>
      <c r="AQ71" s="1082"/>
      <c r="AR71" s="1082"/>
      <c r="AS71" s="1082"/>
      <c r="AT71" s="1082"/>
      <c r="AU71" s="1082"/>
      <c r="AV71" s="1082"/>
      <c r="AW71" s="1082"/>
      <c r="AX71" s="1082"/>
      <c r="AY71" s="1082"/>
      <c r="AZ71" s="1082"/>
      <c r="BA71" s="1082"/>
      <c r="BB71" s="1082"/>
      <c r="BC71" s="1082"/>
      <c r="BD71" s="1082"/>
      <c r="BE71" s="1082"/>
      <c r="BF71" s="1082"/>
      <c r="BG71" s="1082"/>
      <c r="BH71" s="1082"/>
      <c r="BI71" s="1082"/>
      <c r="BJ71" s="1082"/>
      <c r="BK71" s="1082"/>
      <c r="BL71" s="1082"/>
      <c r="BM71" s="1082"/>
      <c r="BN71" s="1082"/>
      <c r="BO71" s="1082"/>
      <c r="BP71" s="1082"/>
      <c r="BQ71" s="1082"/>
      <c r="BR71" s="1082"/>
      <c r="BS71" s="1082"/>
      <c r="BT71" s="1082"/>
      <c r="BU71" s="1082"/>
      <c r="BV71" s="1082"/>
      <c r="BW71" s="1082"/>
      <c r="BX71" s="1082"/>
      <c r="BY71" s="1082"/>
      <c r="BZ71" s="1082"/>
      <c r="CA71" s="1082"/>
      <c r="CB71" s="1082"/>
      <c r="CC71" s="1082"/>
      <c r="CD71" s="1082"/>
      <c r="CE71" s="1082"/>
      <c r="CF71" s="1082"/>
      <c r="CG71" s="1082"/>
      <c r="CH71" s="1082"/>
      <c r="CI71" s="1082"/>
      <c r="CJ71" s="1082"/>
      <c r="CK71" s="1082"/>
      <c r="CL71" s="1082"/>
      <c r="CM71" s="1082"/>
      <c r="CN71" s="1082"/>
      <c r="CO71" s="1082"/>
      <c r="CP71" s="1082"/>
      <c r="CQ71" s="1082"/>
      <c r="CR71" s="1082"/>
      <c r="CS71" s="1082"/>
      <c r="CT71" s="1082"/>
      <c r="CU71" s="1082"/>
      <c r="CV71" s="1082"/>
      <c r="CW71" s="1082"/>
      <c r="CX71" s="1082"/>
      <c r="CY71" s="1082"/>
      <c r="CZ71" s="1082"/>
      <c r="DA71" s="1082"/>
      <c r="DB71" s="1082"/>
      <c r="DC71" s="1082"/>
      <c r="DD71" s="1082"/>
      <c r="DE71" s="1082"/>
      <c r="DF71" s="1082"/>
      <c r="DG71" s="1082"/>
      <c r="DH71" s="1082"/>
      <c r="DI71" s="1082"/>
      <c r="DJ71" s="1082"/>
      <c r="DK71" s="1082"/>
      <c r="DL71" s="1082"/>
      <c r="DM71" s="1082"/>
      <c r="DN71" s="1082"/>
      <c r="DO71" s="1082"/>
      <c r="DP71" s="1082"/>
      <c r="DQ71" s="1082"/>
      <c r="DR71" s="1082"/>
      <c r="DS71" s="1082"/>
      <c r="DT71" s="1082"/>
      <c r="DU71" s="1082"/>
      <c r="DV71" s="1082"/>
      <c r="DW71" s="1082"/>
      <c r="DX71" s="1082"/>
      <c r="DY71" s="1082"/>
      <c r="DZ71" s="1082"/>
      <c r="EA71" s="1082"/>
      <c r="EB71" s="1082"/>
      <c r="EC71" s="1082"/>
      <c r="ED71" s="1082"/>
      <c r="EE71" s="1082"/>
      <c r="EF71" s="1082"/>
      <c r="EG71" s="1082"/>
      <c r="EH71" s="1082"/>
      <c r="EI71" s="1082"/>
      <c r="EJ71" s="1082"/>
      <c r="EK71" s="1082"/>
      <c r="EL71" s="1082"/>
      <c r="EM71" s="1082"/>
      <c r="EN71" s="1082"/>
      <c r="EO71" s="1082"/>
      <c r="EP71" s="1082"/>
      <c r="EQ71" s="1082"/>
      <c r="ER71" s="1082"/>
      <c r="ES71" s="1082"/>
      <c r="ET71" s="1082"/>
      <c r="EU71" s="1082"/>
      <c r="EV71" s="1082"/>
      <c r="EW71" s="1082"/>
      <c r="EX71" s="1082"/>
      <c r="EY71" s="1082"/>
      <c r="EZ71" s="1082"/>
      <c r="FA71" s="1082"/>
      <c r="FB71" s="1082"/>
      <c r="FC71" s="1082"/>
      <c r="FD71" s="1082"/>
      <c r="FE71" s="1082"/>
      <c r="FF71" s="1082"/>
      <c r="FG71" s="1082"/>
      <c r="FH71" s="1082"/>
      <c r="FI71" s="1082"/>
      <c r="FJ71" s="1082"/>
      <c r="FK71" s="1082"/>
      <c r="FL71" s="1082"/>
      <c r="FM71" s="1082"/>
      <c r="FN71" s="1082"/>
      <c r="FO71" s="1082"/>
      <c r="FP71" s="1082"/>
      <c r="FQ71" s="1082"/>
      <c r="FR71" s="1082"/>
      <c r="FS71" s="1082"/>
      <c r="FT71" s="1082"/>
      <c r="FU71" s="1082"/>
      <c r="FV71" s="1082"/>
      <c r="FW71" s="1082"/>
      <c r="FX71" s="1082"/>
      <c r="FY71" s="1082"/>
      <c r="FZ71" s="1082"/>
      <c r="GA71" s="1082"/>
      <c r="GB71" s="1082"/>
      <c r="GC71" s="1082"/>
      <c r="GD71" s="1082"/>
      <c r="GE71" s="1082"/>
      <c r="GF71" s="1082"/>
      <c r="GG71" s="1082"/>
      <c r="GH71" s="1082"/>
      <c r="GI71" s="1082"/>
      <c r="GJ71" s="1082"/>
      <c r="GK71" s="1082"/>
      <c r="GL71" s="1082"/>
      <c r="GM71" s="1082"/>
      <c r="GN71" s="1082"/>
      <c r="GO71" s="1082"/>
      <c r="GP71" s="1082"/>
      <c r="GQ71" s="1082"/>
      <c r="GR71" s="1082"/>
      <c r="GS71" s="1082"/>
      <c r="GT71" s="1082"/>
      <c r="GU71" s="1082"/>
      <c r="GV71" s="1082"/>
      <c r="GW71" s="1082"/>
      <c r="GX71" s="1082"/>
      <c r="GY71" s="1082"/>
      <c r="GZ71" s="1082"/>
      <c r="HA71" s="1082"/>
      <c r="HB71" s="1082"/>
      <c r="HC71" s="1082"/>
      <c r="HD71" s="1082"/>
      <c r="HE71" s="1082"/>
      <c r="HF71" s="1082"/>
      <c r="HG71" s="1082"/>
      <c r="HH71" s="1082"/>
      <c r="HI71" s="1082"/>
      <c r="HJ71" s="1082"/>
      <c r="HK71" s="1082"/>
      <c r="HL71" s="1082"/>
      <c r="HM71" s="1082"/>
      <c r="HN71" s="1082"/>
      <c r="HO71" s="1082"/>
      <c r="HP71" s="1082"/>
      <c r="HQ71" s="1082"/>
      <c r="HR71" s="1082"/>
      <c r="HS71" s="1082"/>
      <c r="HT71" s="1082"/>
      <c r="HU71" s="1082"/>
      <c r="HV71" s="1082"/>
      <c r="HW71" s="1082"/>
      <c r="HX71" s="1082"/>
      <c r="HY71" s="1082"/>
      <c r="HZ71" s="1082"/>
      <c r="IA71" s="1082"/>
      <c r="IB71" s="1082"/>
      <c r="IC71" s="1082"/>
      <c r="ID71" s="1082"/>
      <c r="IE71" s="1082"/>
      <c r="IF71" s="1082"/>
      <c r="IG71" s="1082"/>
      <c r="IH71" s="1082"/>
      <c r="II71" s="1082"/>
      <c r="IJ71" s="1082"/>
      <c r="IK71" s="1082"/>
      <c r="IL71" s="1082"/>
      <c r="IM71" s="1082"/>
      <c r="IN71" s="1082"/>
      <c r="IO71" s="1082"/>
      <c r="IP71" s="1082"/>
      <c r="IQ71" s="1082"/>
      <c r="IR71" s="1082"/>
      <c r="IS71" s="1082"/>
      <c r="IT71" s="1082"/>
      <c r="IU71" s="1082"/>
      <c r="IV71" s="1082"/>
    </row>
    <row r="72" spans="1:256" ht="80.25" customHeight="1">
      <c r="A72" s="1866" t="s">
        <v>391</v>
      </c>
      <c r="B72" s="1868" t="s">
        <v>106</v>
      </c>
      <c r="C72" s="1868" t="s">
        <v>210</v>
      </c>
      <c r="D72" s="1870" t="s">
        <v>107</v>
      </c>
      <c r="E72" s="828" t="s">
        <v>575</v>
      </c>
      <c r="F72" s="1885" t="s">
        <v>565</v>
      </c>
      <c r="G72" s="1379">
        <v>19493749</v>
      </c>
      <c r="H72" s="829">
        <v>2769967</v>
      </c>
      <c r="I72" s="823">
        <f>H72/G72</f>
        <v>0.14209514034473308</v>
      </c>
      <c r="J72" s="1366">
        <f>8403808+8248242-4300000</f>
        <v>12352050</v>
      </c>
      <c r="K72" s="837">
        <v>12153331.7</v>
      </c>
      <c r="L72" s="1370">
        <v>1</v>
      </c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  <c r="Y72" s="831"/>
      <c r="Z72" s="831"/>
      <c r="AA72" s="831"/>
      <c r="AB72" s="831"/>
      <c r="AC72" s="831"/>
      <c r="AD72" s="831"/>
      <c r="AE72" s="831"/>
      <c r="AF72" s="831"/>
      <c r="AG72" s="831"/>
      <c r="AH72" s="831"/>
      <c r="AI72" s="831"/>
      <c r="AJ72" s="831"/>
      <c r="AK72" s="831"/>
      <c r="AL72" s="831"/>
      <c r="AM72" s="831"/>
      <c r="AN72" s="831"/>
      <c r="AO72" s="831"/>
      <c r="AP72" s="831"/>
      <c r="AQ72" s="831"/>
      <c r="AR72" s="831"/>
      <c r="AS72" s="831"/>
      <c r="AT72" s="831"/>
      <c r="AU72" s="831"/>
      <c r="AV72" s="831"/>
      <c r="AW72" s="831"/>
      <c r="AX72" s="831"/>
      <c r="AY72" s="831"/>
      <c r="AZ72" s="831"/>
      <c r="BA72" s="831"/>
      <c r="BB72" s="831"/>
      <c r="BC72" s="831"/>
      <c r="BD72" s="831"/>
      <c r="BE72" s="831"/>
      <c r="BF72" s="831"/>
      <c r="BG72" s="831"/>
      <c r="BH72" s="831"/>
      <c r="BI72" s="831"/>
      <c r="BJ72" s="831"/>
      <c r="BK72" s="831"/>
      <c r="BL72" s="831"/>
      <c r="BM72" s="831"/>
      <c r="BN72" s="831"/>
      <c r="BO72" s="831"/>
      <c r="BP72" s="831"/>
      <c r="BQ72" s="831"/>
      <c r="BR72" s="831"/>
      <c r="BS72" s="831"/>
      <c r="BT72" s="831"/>
      <c r="BU72" s="831"/>
      <c r="BV72" s="831"/>
      <c r="BW72" s="831"/>
      <c r="BX72" s="831"/>
      <c r="BY72" s="831"/>
      <c r="BZ72" s="831"/>
      <c r="CA72" s="831"/>
      <c r="CB72" s="831"/>
      <c r="CC72" s="831"/>
      <c r="CD72" s="831"/>
      <c r="CE72" s="831"/>
      <c r="CF72" s="831"/>
      <c r="CG72" s="831"/>
      <c r="CH72" s="831"/>
      <c r="CI72" s="831"/>
      <c r="CJ72" s="831"/>
      <c r="CK72" s="831"/>
      <c r="CL72" s="831"/>
      <c r="CM72" s="831"/>
      <c r="CN72" s="831"/>
      <c r="CO72" s="831"/>
      <c r="CP72" s="831"/>
      <c r="CQ72" s="831"/>
      <c r="CR72" s="831"/>
      <c r="CS72" s="831"/>
      <c r="CT72" s="831"/>
      <c r="CU72" s="831"/>
      <c r="CV72" s="831"/>
      <c r="CW72" s="831"/>
      <c r="CX72" s="831"/>
      <c r="CY72" s="831"/>
      <c r="CZ72" s="831"/>
      <c r="DA72" s="831"/>
      <c r="DB72" s="831"/>
      <c r="DC72" s="831"/>
      <c r="DD72" s="831"/>
      <c r="DE72" s="831"/>
      <c r="DF72" s="831"/>
      <c r="DG72" s="831"/>
      <c r="DH72" s="831"/>
      <c r="DI72" s="831"/>
      <c r="DJ72" s="831"/>
      <c r="DK72" s="831"/>
      <c r="DL72" s="831"/>
      <c r="DM72" s="831"/>
      <c r="DN72" s="831"/>
      <c r="DO72" s="831"/>
      <c r="DP72" s="831"/>
      <c r="DQ72" s="831"/>
      <c r="DR72" s="831"/>
      <c r="DS72" s="831"/>
      <c r="DT72" s="831"/>
      <c r="DU72" s="831"/>
      <c r="DV72" s="831"/>
      <c r="DW72" s="831"/>
      <c r="DX72" s="831"/>
      <c r="DY72" s="831"/>
      <c r="DZ72" s="831"/>
      <c r="EA72" s="831"/>
      <c r="EB72" s="831"/>
      <c r="EC72" s="831"/>
      <c r="ED72" s="831"/>
      <c r="EE72" s="831"/>
      <c r="EF72" s="831"/>
      <c r="EG72" s="831"/>
      <c r="EH72" s="831"/>
      <c r="EI72" s="831"/>
      <c r="EJ72" s="831"/>
      <c r="EK72" s="831"/>
      <c r="EL72" s="831"/>
      <c r="EM72" s="831"/>
      <c r="EN72" s="831"/>
      <c r="EO72" s="831"/>
      <c r="EP72" s="831"/>
      <c r="EQ72" s="831"/>
      <c r="ER72" s="831"/>
      <c r="ES72" s="831"/>
      <c r="ET72" s="831"/>
      <c r="EU72" s="831"/>
      <c r="EV72" s="831"/>
      <c r="EW72" s="831"/>
      <c r="EX72" s="831"/>
      <c r="EY72" s="831"/>
      <c r="EZ72" s="831"/>
      <c r="FA72" s="831"/>
      <c r="FB72" s="831"/>
      <c r="FC72" s="831"/>
      <c r="FD72" s="831"/>
      <c r="FE72" s="831"/>
      <c r="FF72" s="831"/>
      <c r="FG72" s="831"/>
      <c r="FH72" s="831"/>
      <c r="FI72" s="831"/>
      <c r="FJ72" s="831"/>
      <c r="FK72" s="831"/>
      <c r="FL72" s="831"/>
      <c r="FM72" s="831"/>
      <c r="FN72" s="831"/>
      <c r="FO72" s="831"/>
      <c r="FP72" s="831"/>
      <c r="FQ72" s="831"/>
      <c r="FR72" s="831"/>
      <c r="FS72" s="831"/>
      <c r="FT72" s="831"/>
      <c r="FU72" s="831"/>
      <c r="FV72" s="831"/>
      <c r="FW72" s="831"/>
      <c r="FX72" s="831"/>
      <c r="FY72" s="831"/>
      <c r="FZ72" s="831"/>
      <c r="GA72" s="831"/>
      <c r="GB72" s="831"/>
      <c r="GC72" s="831"/>
      <c r="GD72" s="831"/>
      <c r="GE72" s="831"/>
      <c r="GF72" s="831"/>
      <c r="GG72" s="831"/>
      <c r="GH72" s="831"/>
      <c r="GI72" s="831"/>
      <c r="GJ72" s="831"/>
      <c r="GK72" s="831"/>
      <c r="GL72" s="831"/>
      <c r="GM72" s="831"/>
      <c r="GN72" s="831"/>
      <c r="GO72" s="831"/>
      <c r="GP72" s="831"/>
      <c r="GQ72" s="831"/>
      <c r="GR72" s="831"/>
      <c r="GS72" s="831"/>
      <c r="GT72" s="831"/>
      <c r="GU72" s="831"/>
      <c r="GV72" s="831"/>
      <c r="GW72" s="831"/>
      <c r="GX72" s="831"/>
      <c r="GY72" s="831"/>
      <c r="GZ72" s="831"/>
      <c r="HA72" s="831"/>
      <c r="HB72" s="831"/>
      <c r="HC72" s="831"/>
      <c r="HD72" s="831"/>
      <c r="HE72" s="831"/>
      <c r="HF72" s="831"/>
      <c r="HG72" s="831"/>
      <c r="HH72" s="831"/>
      <c r="HI72" s="831"/>
      <c r="HJ72" s="831"/>
      <c r="HK72" s="831"/>
      <c r="HL72" s="831"/>
      <c r="HM72" s="831"/>
      <c r="HN72" s="831"/>
      <c r="HO72" s="831"/>
      <c r="HP72" s="831"/>
      <c r="HQ72" s="831"/>
      <c r="HR72" s="831"/>
      <c r="HS72" s="831"/>
      <c r="HT72" s="831"/>
      <c r="HU72" s="831"/>
      <c r="HV72" s="831"/>
      <c r="HW72" s="831"/>
      <c r="HX72" s="831"/>
      <c r="HY72" s="831"/>
      <c r="HZ72" s="831"/>
      <c r="IA72" s="831"/>
      <c r="IB72" s="831"/>
      <c r="IC72" s="831"/>
      <c r="ID72" s="831"/>
      <c r="IE72" s="831"/>
      <c r="IF72" s="831"/>
      <c r="IG72" s="831"/>
      <c r="IH72" s="831"/>
      <c r="II72" s="831"/>
      <c r="IJ72" s="831"/>
      <c r="IK72" s="831"/>
      <c r="IL72" s="831"/>
      <c r="IM72" s="831"/>
      <c r="IN72" s="831"/>
      <c r="IO72" s="831"/>
      <c r="IP72" s="831"/>
      <c r="IQ72" s="831"/>
      <c r="IR72" s="831"/>
      <c r="IS72" s="831"/>
      <c r="IT72" s="831"/>
      <c r="IU72" s="831"/>
      <c r="IV72" s="831"/>
    </row>
    <row r="73" spans="1:256" ht="68.25" customHeight="1">
      <c r="A73" s="1867"/>
      <c r="B73" s="1869"/>
      <c r="C73" s="1869"/>
      <c r="D73" s="1871"/>
      <c r="E73" s="824" t="s">
        <v>567</v>
      </c>
      <c r="F73" s="1876"/>
      <c r="G73" s="1380">
        <v>288770</v>
      </c>
      <c r="H73" s="833">
        <v>0</v>
      </c>
      <c r="I73" s="827">
        <v>0</v>
      </c>
      <c r="J73" s="835">
        <v>288770</v>
      </c>
      <c r="K73" s="848">
        <v>256223.05</v>
      </c>
      <c r="L73" s="1564">
        <v>1</v>
      </c>
      <c r="M73" s="831"/>
      <c r="N73" s="831"/>
      <c r="O73" s="831"/>
      <c r="P73" s="831"/>
      <c r="Q73" s="831"/>
      <c r="R73" s="831"/>
      <c r="S73" s="831"/>
      <c r="T73" s="831"/>
      <c r="U73" s="831"/>
      <c r="V73" s="831"/>
      <c r="W73" s="831"/>
      <c r="X73" s="831"/>
      <c r="Y73" s="831"/>
      <c r="Z73" s="831"/>
      <c r="AA73" s="831"/>
      <c r="AB73" s="831"/>
      <c r="AC73" s="831"/>
      <c r="AD73" s="831"/>
      <c r="AE73" s="831"/>
      <c r="AF73" s="831"/>
      <c r="AG73" s="831"/>
      <c r="AH73" s="831"/>
      <c r="AI73" s="831"/>
      <c r="AJ73" s="831"/>
      <c r="AK73" s="831"/>
      <c r="AL73" s="831"/>
      <c r="AM73" s="831"/>
      <c r="AN73" s="831"/>
      <c r="AO73" s="831"/>
      <c r="AP73" s="831"/>
      <c r="AQ73" s="831"/>
      <c r="AR73" s="831"/>
      <c r="AS73" s="831"/>
      <c r="AT73" s="831"/>
      <c r="AU73" s="831"/>
      <c r="AV73" s="831"/>
      <c r="AW73" s="831"/>
      <c r="AX73" s="831"/>
      <c r="AY73" s="831"/>
      <c r="AZ73" s="831"/>
      <c r="BA73" s="831"/>
      <c r="BB73" s="831"/>
      <c r="BC73" s="831"/>
      <c r="BD73" s="831"/>
      <c r="BE73" s="831"/>
      <c r="BF73" s="831"/>
      <c r="BG73" s="831"/>
      <c r="BH73" s="831"/>
      <c r="BI73" s="831"/>
      <c r="BJ73" s="831"/>
      <c r="BK73" s="831"/>
      <c r="BL73" s="831"/>
      <c r="BM73" s="831"/>
      <c r="BN73" s="831"/>
      <c r="BO73" s="831"/>
      <c r="BP73" s="831"/>
      <c r="BQ73" s="831"/>
      <c r="BR73" s="831"/>
      <c r="BS73" s="831"/>
      <c r="BT73" s="831"/>
      <c r="BU73" s="831"/>
      <c r="BV73" s="831"/>
      <c r="BW73" s="831"/>
      <c r="BX73" s="831"/>
      <c r="BY73" s="831"/>
      <c r="BZ73" s="831"/>
      <c r="CA73" s="831"/>
      <c r="CB73" s="831"/>
      <c r="CC73" s="831"/>
      <c r="CD73" s="831"/>
      <c r="CE73" s="831"/>
      <c r="CF73" s="831"/>
      <c r="CG73" s="831"/>
      <c r="CH73" s="831"/>
      <c r="CI73" s="831"/>
      <c r="CJ73" s="831"/>
      <c r="CK73" s="831"/>
      <c r="CL73" s="831"/>
      <c r="CM73" s="831"/>
      <c r="CN73" s="831"/>
      <c r="CO73" s="831"/>
      <c r="CP73" s="831"/>
      <c r="CQ73" s="831"/>
      <c r="CR73" s="831"/>
      <c r="CS73" s="831"/>
      <c r="CT73" s="831"/>
      <c r="CU73" s="831"/>
      <c r="CV73" s="831"/>
      <c r="CW73" s="831"/>
      <c r="CX73" s="831"/>
      <c r="CY73" s="831"/>
      <c r="CZ73" s="831"/>
      <c r="DA73" s="831"/>
      <c r="DB73" s="831"/>
      <c r="DC73" s="831"/>
      <c r="DD73" s="831"/>
      <c r="DE73" s="831"/>
      <c r="DF73" s="831"/>
      <c r="DG73" s="831"/>
      <c r="DH73" s="831"/>
      <c r="DI73" s="831"/>
      <c r="DJ73" s="831"/>
      <c r="DK73" s="831"/>
      <c r="DL73" s="831"/>
      <c r="DM73" s="831"/>
      <c r="DN73" s="831"/>
      <c r="DO73" s="831"/>
      <c r="DP73" s="831"/>
      <c r="DQ73" s="831"/>
      <c r="DR73" s="831"/>
      <c r="DS73" s="831"/>
      <c r="DT73" s="831"/>
      <c r="DU73" s="831"/>
      <c r="DV73" s="831"/>
      <c r="DW73" s="831"/>
      <c r="DX73" s="831"/>
      <c r="DY73" s="831"/>
      <c r="DZ73" s="831"/>
      <c r="EA73" s="831"/>
      <c r="EB73" s="831"/>
      <c r="EC73" s="831"/>
      <c r="ED73" s="831"/>
      <c r="EE73" s="831"/>
      <c r="EF73" s="831"/>
      <c r="EG73" s="831"/>
      <c r="EH73" s="831"/>
      <c r="EI73" s="831"/>
      <c r="EJ73" s="831"/>
      <c r="EK73" s="831"/>
      <c r="EL73" s="831"/>
      <c r="EM73" s="831"/>
      <c r="EN73" s="831"/>
      <c r="EO73" s="831"/>
      <c r="EP73" s="831"/>
      <c r="EQ73" s="831"/>
      <c r="ER73" s="831"/>
      <c r="ES73" s="831"/>
      <c r="ET73" s="831"/>
      <c r="EU73" s="831"/>
      <c r="EV73" s="831"/>
      <c r="EW73" s="831"/>
      <c r="EX73" s="831"/>
      <c r="EY73" s="831"/>
      <c r="EZ73" s="831"/>
      <c r="FA73" s="831"/>
      <c r="FB73" s="831"/>
      <c r="FC73" s="831"/>
      <c r="FD73" s="831"/>
      <c r="FE73" s="831"/>
      <c r="FF73" s="831"/>
      <c r="FG73" s="831"/>
      <c r="FH73" s="831"/>
      <c r="FI73" s="831"/>
      <c r="FJ73" s="831"/>
      <c r="FK73" s="831"/>
      <c r="FL73" s="831"/>
      <c r="FM73" s="831"/>
      <c r="FN73" s="831"/>
      <c r="FO73" s="831"/>
      <c r="FP73" s="831"/>
      <c r="FQ73" s="831"/>
      <c r="FR73" s="831"/>
      <c r="FS73" s="831"/>
      <c r="FT73" s="831"/>
      <c r="FU73" s="831"/>
      <c r="FV73" s="831"/>
      <c r="FW73" s="831"/>
      <c r="FX73" s="831"/>
      <c r="FY73" s="831"/>
      <c r="FZ73" s="831"/>
      <c r="GA73" s="831"/>
      <c r="GB73" s="831"/>
      <c r="GC73" s="831"/>
      <c r="GD73" s="831"/>
      <c r="GE73" s="831"/>
      <c r="GF73" s="831"/>
      <c r="GG73" s="831"/>
      <c r="GH73" s="831"/>
      <c r="GI73" s="831"/>
      <c r="GJ73" s="831"/>
      <c r="GK73" s="831"/>
      <c r="GL73" s="831"/>
      <c r="GM73" s="831"/>
      <c r="GN73" s="831"/>
      <c r="GO73" s="831"/>
      <c r="GP73" s="831"/>
      <c r="GQ73" s="831"/>
      <c r="GR73" s="831"/>
      <c r="GS73" s="831"/>
      <c r="GT73" s="831"/>
      <c r="GU73" s="831"/>
      <c r="GV73" s="831"/>
      <c r="GW73" s="831"/>
      <c r="GX73" s="831"/>
      <c r="GY73" s="831"/>
      <c r="GZ73" s="831"/>
      <c r="HA73" s="831"/>
      <c r="HB73" s="831"/>
      <c r="HC73" s="831"/>
      <c r="HD73" s="831"/>
      <c r="HE73" s="831"/>
      <c r="HF73" s="831"/>
      <c r="HG73" s="831"/>
      <c r="HH73" s="831"/>
      <c r="HI73" s="831"/>
      <c r="HJ73" s="831"/>
      <c r="HK73" s="831"/>
      <c r="HL73" s="831"/>
      <c r="HM73" s="831"/>
      <c r="HN73" s="831"/>
      <c r="HO73" s="831"/>
      <c r="HP73" s="831"/>
      <c r="HQ73" s="831"/>
      <c r="HR73" s="831"/>
      <c r="HS73" s="831"/>
      <c r="HT73" s="831"/>
      <c r="HU73" s="831"/>
      <c r="HV73" s="831"/>
      <c r="HW73" s="831"/>
      <c r="HX73" s="831"/>
      <c r="HY73" s="831"/>
      <c r="HZ73" s="831"/>
      <c r="IA73" s="831"/>
      <c r="IB73" s="831"/>
      <c r="IC73" s="831"/>
      <c r="ID73" s="831"/>
      <c r="IE73" s="831"/>
      <c r="IF73" s="831"/>
      <c r="IG73" s="831"/>
      <c r="IH73" s="831"/>
      <c r="II73" s="831"/>
      <c r="IJ73" s="831"/>
      <c r="IK73" s="831"/>
      <c r="IL73" s="831"/>
      <c r="IM73" s="831"/>
      <c r="IN73" s="831"/>
      <c r="IO73" s="831"/>
      <c r="IP73" s="831"/>
      <c r="IQ73" s="831"/>
      <c r="IR73" s="831"/>
      <c r="IS73" s="831"/>
      <c r="IT73" s="831"/>
      <c r="IU73" s="831"/>
      <c r="IV73" s="831"/>
    </row>
    <row r="74" spans="1:256" ht="134.25" customHeight="1">
      <c r="A74" s="1866" t="s">
        <v>391</v>
      </c>
      <c r="B74" s="1868" t="s">
        <v>106</v>
      </c>
      <c r="C74" s="1868" t="s">
        <v>210</v>
      </c>
      <c r="D74" s="1870" t="s">
        <v>107</v>
      </c>
      <c r="E74" s="832" t="s">
        <v>576</v>
      </c>
      <c r="F74" s="1872" t="s">
        <v>565</v>
      </c>
      <c r="G74" s="829">
        <v>3777567</v>
      </c>
      <c r="H74" s="829">
        <v>1516531</v>
      </c>
      <c r="I74" s="823">
        <f>H74/G74</f>
        <v>0.40145707541388415</v>
      </c>
      <c r="J74" s="830">
        <f>2127676+133360-1011118</f>
        <v>1249918</v>
      </c>
      <c r="K74" s="837">
        <f>K75</f>
        <v>123810.91</v>
      </c>
      <c r="L74" s="1370">
        <f>(K74+H74)/G74</f>
        <v>0.4342323802595692</v>
      </c>
      <c r="M74" s="831"/>
      <c r="N74" s="831"/>
      <c r="O74" s="831"/>
      <c r="P74" s="831"/>
      <c r="Q74" s="831"/>
      <c r="R74" s="831"/>
      <c r="S74" s="831"/>
      <c r="T74" s="831"/>
      <c r="U74" s="831"/>
      <c r="V74" s="831"/>
      <c r="W74" s="831"/>
      <c r="X74" s="831"/>
      <c r="Y74" s="831"/>
      <c r="Z74" s="831"/>
      <c r="AA74" s="831"/>
      <c r="AB74" s="831"/>
      <c r="AC74" s="831"/>
      <c r="AD74" s="831"/>
      <c r="AE74" s="831"/>
      <c r="AF74" s="831"/>
      <c r="AG74" s="831"/>
      <c r="AH74" s="831"/>
      <c r="AI74" s="831"/>
      <c r="AJ74" s="831"/>
      <c r="AK74" s="831"/>
      <c r="AL74" s="831"/>
      <c r="AM74" s="831"/>
      <c r="AN74" s="831"/>
      <c r="AO74" s="831"/>
      <c r="AP74" s="831"/>
      <c r="AQ74" s="831"/>
      <c r="AR74" s="831"/>
      <c r="AS74" s="831"/>
      <c r="AT74" s="831"/>
      <c r="AU74" s="831"/>
      <c r="AV74" s="831"/>
      <c r="AW74" s="831"/>
      <c r="AX74" s="831"/>
      <c r="AY74" s="831"/>
      <c r="AZ74" s="831"/>
      <c r="BA74" s="831"/>
      <c r="BB74" s="831"/>
      <c r="BC74" s="831"/>
      <c r="BD74" s="831"/>
      <c r="BE74" s="831"/>
      <c r="BF74" s="831"/>
      <c r="BG74" s="831"/>
      <c r="BH74" s="831"/>
      <c r="BI74" s="831"/>
      <c r="BJ74" s="831"/>
      <c r="BK74" s="831"/>
      <c r="BL74" s="831"/>
      <c r="BM74" s="831"/>
      <c r="BN74" s="831"/>
      <c r="BO74" s="831"/>
      <c r="BP74" s="831"/>
      <c r="BQ74" s="831"/>
      <c r="BR74" s="831"/>
      <c r="BS74" s="831"/>
      <c r="BT74" s="831"/>
      <c r="BU74" s="831"/>
      <c r="BV74" s="831"/>
      <c r="BW74" s="831"/>
      <c r="BX74" s="831"/>
      <c r="BY74" s="831"/>
      <c r="BZ74" s="831"/>
      <c r="CA74" s="831"/>
      <c r="CB74" s="831"/>
      <c r="CC74" s="831"/>
      <c r="CD74" s="831"/>
      <c r="CE74" s="831"/>
      <c r="CF74" s="831"/>
      <c r="CG74" s="831"/>
      <c r="CH74" s="831"/>
      <c r="CI74" s="831"/>
      <c r="CJ74" s="831"/>
      <c r="CK74" s="831"/>
      <c r="CL74" s="831"/>
      <c r="CM74" s="831"/>
      <c r="CN74" s="831"/>
      <c r="CO74" s="831"/>
      <c r="CP74" s="831"/>
      <c r="CQ74" s="831"/>
      <c r="CR74" s="831"/>
      <c r="CS74" s="831"/>
      <c r="CT74" s="831"/>
      <c r="CU74" s="831"/>
      <c r="CV74" s="831"/>
      <c r="CW74" s="831"/>
      <c r="CX74" s="831"/>
      <c r="CY74" s="831"/>
      <c r="CZ74" s="831"/>
      <c r="DA74" s="831"/>
      <c r="DB74" s="831"/>
      <c r="DC74" s="831"/>
      <c r="DD74" s="831"/>
      <c r="DE74" s="831"/>
      <c r="DF74" s="831"/>
      <c r="DG74" s="831"/>
      <c r="DH74" s="831"/>
      <c r="DI74" s="831"/>
      <c r="DJ74" s="831"/>
      <c r="DK74" s="831"/>
      <c r="DL74" s="831"/>
      <c r="DM74" s="831"/>
      <c r="DN74" s="831"/>
      <c r="DO74" s="831"/>
      <c r="DP74" s="831"/>
      <c r="DQ74" s="831"/>
      <c r="DR74" s="831"/>
      <c r="DS74" s="831"/>
      <c r="DT74" s="831"/>
      <c r="DU74" s="831"/>
      <c r="DV74" s="831"/>
      <c r="DW74" s="831"/>
      <c r="DX74" s="831"/>
      <c r="DY74" s="831"/>
      <c r="DZ74" s="831"/>
      <c r="EA74" s="831"/>
      <c r="EB74" s="831"/>
      <c r="EC74" s="831"/>
      <c r="ED74" s="831"/>
      <c r="EE74" s="831"/>
      <c r="EF74" s="831"/>
      <c r="EG74" s="831"/>
      <c r="EH74" s="831"/>
      <c r="EI74" s="831"/>
      <c r="EJ74" s="831"/>
      <c r="EK74" s="831"/>
      <c r="EL74" s="831"/>
      <c r="EM74" s="831"/>
      <c r="EN74" s="831"/>
      <c r="EO74" s="831"/>
      <c r="EP74" s="831"/>
      <c r="EQ74" s="831"/>
      <c r="ER74" s="831"/>
      <c r="ES74" s="831"/>
      <c r="ET74" s="831"/>
      <c r="EU74" s="831"/>
      <c r="EV74" s="831"/>
      <c r="EW74" s="831"/>
      <c r="EX74" s="831"/>
      <c r="EY74" s="831"/>
      <c r="EZ74" s="831"/>
      <c r="FA74" s="831"/>
      <c r="FB74" s="831"/>
      <c r="FC74" s="831"/>
      <c r="FD74" s="831"/>
      <c r="FE74" s="831"/>
      <c r="FF74" s="831"/>
      <c r="FG74" s="831"/>
      <c r="FH74" s="831"/>
      <c r="FI74" s="831"/>
      <c r="FJ74" s="831"/>
      <c r="FK74" s="831"/>
      <c r="FL74" s="831"/>
      <c r="FM74" s="831"/>
      <c r="FN74" s="831"/>
      <c r="FO74" s="831"/>
      <c r="FP74" s="831"/>
      <c r="FQ74" s="831"/>
      <c r="FR74" s="831"/>
      <c r="FS74" s="831"/>
      <c r="FT74" s="831"/>
      <c r="FU74" s="831"/>
      <c r="FV74" s="831"/>
      <c r="FW74" s="831"/>
      <c r="FX74" s="831"/>
      <c r="FY74" s="831"/>
      <c r="FZ74" s="831"/>
      <c r="GA74" s="831"/>
      <c r="GB74" s="831"/>
      <c r="GC74" s="831"/>
      <c r="GD74" s="831"/>
      <c r="GE74" s="831"/>
      <c r="GF74" s="831"/>
      <c r="GG74" s="831"/>
      <c r="GH74" s="831"/>
      <c r="GI74" s="831"/>
      <c r="GJ74" s="831"/>
      <c r="GK74" s="831"/>
      <c r="GL74" s="831"/>
      <c r="GM74" s="831"/>
      <c r="GN74" s="831"/>
      <c r="GO74" s="831"/>
      <c r="GP74" s="831"/>
      <c r="GQ74" s="831"/>
      <c r="GR74" s="831"/>
      <c r="GS74" s="831"/>
      <c r="GT74" s="831"/>
      <c r="GU74" s="831"/>
      <c r="GV74" s="831"/>
      <c r="GW74" s="831"/>
      <c r="GX74" s="831"/>
      <c r="GY74" s="831"/>
      <c r="GZ74" s="831"/>
      <c r="HA74" s="831"/>
      <c r="HB74" s="831"/>
      <c r="HC74" s="831"/>
      <c r="HD74" s="831"/>
      <c r="HE74" s="831"/>
      <c r="HF74" s="831"/>
      <c r="HG74" s="831"/>
      <c r="HH74" s="831"/>
      <c r="HI74" s="831"/>
      <c r="HJ74" s="831"/>
      <c r="HK74" s="831"/>
      <c r="HL74" s="831"/>
      <c r="HM74" s="831"/>
      <c r="HN74" s="831"/>
      <c r="HO74" s="831"/>
      <c r="HP74" s="831"/>
      <c r="HQ74" s="831"/>
      <c r="HR74" s="831"/>
      <c r="HS74" s="831"/>
      <c r="HT74" s="831"/>
      <c r="HU74" s="831"/>
      <c r="HV74" s="831"/>
      <c r="HW74" s="831"/>
      <c r="HX74" s="831"/>
      <c r="HY74" s="831"/>
      <c r="HZ74" s="831"/>
      <c r="IA74" s="831"/>
      <c r="IB74" s="831"/>
      <c r="IC74" s="831"/>
      <c r="ID74" s="831"/>
      <c r="IE74" s="831"/>
      <c r="IF74" s="831"/>
      <c r="IG74" s="831"/>
      <c r="IH74" s="831"/>
      <c r="II74" s="831"/>
      <c r="IJ74" s="831"/>
      <c r="IK74" s="831"/>
      <c r="IL74" s="831"/>
      <c r="IM74" s="831"/>
      <c r="IN74" s="831"/>
      <c r="IO74" s="831"/>
      <c r="IP74" s="831"/>
      <c r="IQ74" s="831"/>
      <c r="IR74" s="831"/>
      <c r="IS74" s="831"/>
      <c r="IT74" s="831"/>
      <c r="IU74" s="831"/>
      <c r="IV74" s="831"/>
    </row>
    <row r="75" spans="1:256" ht="52.5" customHeight="1">
      <c r="A75" s="1867"/>
      <c r="B75" s="1869"/>
      <c r="C75" s="1869"/>
      <c r="D75" s="1871"/>
      <c r="E75" s="824" t="s">
        <v>567</v>
      </c>
      <c r="F75" s="1876"/>
      <c r="G75" s="835">
        <v>140204</v>
      </c>
      <c r="H75" s="833"/>
      <c r="I75" s="834"/>
      <c r="J75" s="835">
        <f>156490-16286</f>
        <v>140204</v>
      </c>
      <c r="K75" s="848">
        <v>123810.91</v>
      </c>
      <c r="L75" s="1564">
        <v>1</v>
      </c>
      <c r="M75" s="831"/>
      <c r="N75" s="831"/>
      <c r="O75" s="831"/>
      <c r="P75" s="831"/>
      <c r="Q75" s="831"/>
      <c r="R75" s="831"/>
      <c r="S75" s="831"/>
      <c r="T75" s="831"/>
      <c r="U75" s="831"/>
      <c r="V75" s="831"/>
      <c r="W75" s="831"/>
      <c r="X75" s="831"/>
      <c r="Y75" s="831"/>
      <c r="Z75" s="831"/>
      <c r="AA75" s="831"/>
      <c r="AB75" s="831"/>
      <c r="AC75" s="831"/>
      <c r="AD75" s="831"/>
      <c r="AE75" s="831"/>
      <c r="AF75" s="831"/>
      <c r="AG75" s="831"/>
      <c r="AH75" s="831"/>
      <c r="AI75" s="831"/>
      <c r="AJ75" s="831"/>
      <c r="AK75" s="831"/>
      <c r="AL75" s="831"/>
      <c r="AM75" s="831"/>
      <c r="AN75" s="831"/>
      <c r="AO75" s="831"/>
      <c r="AP75" s="831"/>
      <c r="AQ75" s="831"/>
      <c r="AR75" s="831"/>
      <c r="AS75" s="831"/>
      <c r="AT75" s="831"/>
      <c r="AU75" s="831"/>
      <c r="AV75" s="831"/>
      <c r="AW75" s="831"/>
      <c r="AX75" s="831"/>
      <c r="AY75" s="831"/>
      <c r="AZ75" s="831"/>
      <c r="BA75" s="831"/>
      <c r="BB75" s="831"/>
      <c r="BC75" s="831"/>
      <c r="BD75" s="831"/>
      <c r="BE75" s="831"/>
      <c r="BF75" s="831"/>
      <c r="BG75" s="831"/>
      <c r="BH75" s="831"/>
      <c r="BI75" s="831"/>
      <c r="BJ75" s="831"/>
      <c r="BK75" s="831"/>
      <c r="BL75" s="831"/>
      <c r="BM75" s="831"/>
      <c r="BN75" s="831"/>
      <c r="BO75" s="831"/>
      <c r="BP75" s="831"/>
      <c r="BQ75" s="831"/>
      <c r="BR75" s="831"/>
      <c r="BS75" s="831"/>
      <c r="BT75" s="831"/>
      <c r="BU75" s="831"/>
      <c r="BV75" s="831"/>
      <c r="BW75" s="831"/>
      <c r="BX75" s="831"/>
      <c r="BY75" s="831"/>
      <c r="BZ75" s="831"/>
      <c r="CA75" s="831"/>
      <c r="CB75" s="831"/>
      <c r="CC75" s="831"/>
      <c r="CD75" s="831"/>
      <c r="CE75" s="831"/>
      <c r="CF75" s="831"/>
      <c r="CG75" s="831"/>
      <c r="CH75" s="831"/>
      <c r="CI75" s="831"/>
      <c r="CJ75" s="831"/>
      <c r="CK75" s="831"/>
      <c r="CL75" s="831"/>
      <c r="CM75" s="831"/>
      <c r="CN75" s="831"/>
      <c r="CO75" s="831"/>
      <c r="CP75" s="831"/>
      <c r="CQ75" s="831"/>
      <c r="CR75" s="831"/>
      <c r="CS75" s="831"/>
      <c r="CT75" s="831"/>
      <c r="CU75" s="831"/>
      <c r="CV75" s="831"/>
      <c r="CW75" s="831"/>
      <c r="CX75" s="831"/>
      <c r="CY75" s="831"/>
      <c r="CZ75" s="831"/>
      <c r="DA75" s="831"/>
      <c r="DB75" s="831"/>
      <c r="DC75" s="831"/>
      <c r="DD75" s="831"/>
      <c r="DE75" s="831"/>
      <c r="DF75" s="831"/>
      <c r="DG75" s="831"/>
      <c r="DH75" s="831"/>
      <c r="DI75" s="831"/>
      <c r="DJ75" s="831"/>
      <c r="DK75" s="831"/>
      <c r="DL75" s="831"/>
      <c r="DM75" s="831"/>
      <c r="DN75" s="831"/>
      <c r="DO75" s="831"/>
      <c r="DP75" s="831"/>
      <c r="DQ75" s="831"/>
      <c r="DR75" s="831"/>
      <c r="DS75" s="831"/>
      <c r="DT75" s="831"/>
      <c r="DU75" s="831"/>
      <c r="DV75" s="831"/>
      <c r="DW75" s="831"/>
      <c r="DX75" s="831"/>
      <c r="DY75" s="831"/>
      <c r="DZ75" s="831"/>
      <c r="EA75" s="831"/>
      <c r="EB75" s="831"/>
      <c r="EC75" s="831"/>
      <c r="ED75" s="831"/>
      <c r="EE75" s="831"/>
      <c r="EF75" s="831"/>
      <c r="EG75" s="831"/>
      <c r="EH75" s="831"/>
      <c r="EI75" s="831"/>
      <c r="EJ75" s="831"/>
      <c r="EK75" s="831"/>
      <c r="EL75" s="831"/>
      <c r="EM75" s="831"/>
      <c r="EN75" s="831"/>
      <c r="EO75" s="831"/>
      <c r="EP75" s="831"/>
      <c r="EQ75" s="831"/>
      <c r="ER75" s="831"/>
      <c r="ES75" s="831"/>
      <c r="ET75" s="831"/>
      <c r="EU75" s="831"/>
      <c r="EV75" s="831"/>
      <c r="EW75" s="831"/>
      <c r="EX75" s="831"/>
      <c r="EY75" s="831"/>
      <c r="EZ75" s="831"/>
      <c r="FA75" s="831"/>
      <c r="FB75" s="831"/>
      <c r="FC75" s="831"/>
      <c r="FD75" s="831"/>
      <c r="FE75" s="831"/>
      <c r="FF75" s="831"/>
      <c r="FG75" s="831"/>
      <c r="FH75" s="831"/>
      <c r="FI75" s="831"/>
      <c r="FJ75" s="831"/>
      <c r="FK75" s="831"/>
      <c r="FL75" s="831"/>
      <c r="FM75" s="831"/>
      <c r="FN75" s="831"/>
      <c r="FO75" s="831"/>
      <c r="FP75" s="831"/>
      <c r="FQ75" s="831"/>
      <c r="FR75" s="831"/>
      <c r="FS75" s="831"/>
      <c r="FT75" s="831"/>
      <c r="FU75" s="831"/>
      <c r="FV75" s="831"/>
      <c r="FW75" s="831"/>
      <c r="FX75" s="831"/>
      <c r="FY75" s="831"/>
      <c r="FZ75" s="831"/>
      <c r="GA75" s="831"/>
      <c r="GB75" s="831"/>
      <c r="GC75" s="831"/>
      <c r="GD75" s="831"/>
      <c r="GE75" s="831"/>
      <c r="GF75" s="831"/>
      <c r="GG75" s="831"/>
      <c r="GH75" s="831"/>
      <c r="GI75" s="831"/>
      <c r="GJ75" s="831"/>
      <c r="GK75" s="831"/>
      <c r="GL75" s="831"/>
      <c r="GM75" s="831"/>
      <c r="GN75" s="831"/>
      <c r="GO75" s="831"/>
      <c r="GP75" s="831"/>
      <c r="GQ75" s="831"/>
      <c r="GR75" s="831"/>
      <c r="GS75" s="831"/>
      <c r="GT75" s="831"/>
      <c r="GU75" s="831"/>
      <c r="GV75" s="831"/>
      <c r="GW75" s="831"/>
      <c r="GX75" s="831"/>
      <c r="GY75" s="831"/>
      <c r="GZ75" s="831"/>
      <c r="HA75" s="831"/>
      <c r="HB75" s="831"/>
      <c r="HC75" s="831"/>
      <c r="HD75" s="831"/>
      <c r="HE75" s="831"/>
      <c r="HF75" s="831"/>
      <c r="HG75" s="831"/>
      <c r="HH75" s="831"/>
      <c r="HI75" s="831"/>
      <c r="HJ75" s="831"/>
      <c r="HK75" s="831"/>
      <c r="HL75" s="831"/>
      <c r="HM75" s="831"/>
      <c r="HN75" s="831"/>
      <c r="HO75" s="831"/>
      <c r="HP75" s="831"/>
      <c r="HQ75" s="831"/>
      <c r="HR75" s="831"/>
      <c r="HS75" s="831"/>
      <c r="HT75" s="831"/>
      <c r="HU75" s="831"/>
      <c r="HV75" s="831"/>
      <c r="HW75" s="831"/>
      <c r="HX75" s="831"/>
      <c r="HY75" s="831"/>
      <c r="HZ75" s="831"/>
      <c r="IA75" s="831"/>
      <c r="IB75" s="831"/>
      <c r="IC75" s="831"/>
      <c r="ID75" s="831"/>
      <c r="IE75" s="831"/>
      <c r="IF75" s="831"/>
      <c r="IG75" s="831"/>
      <c r="IH75" s="831"/>
      <c r="II75" s="831"/>
      <c r="IJ75" s="831"/>
      <c r="IK75" s="831"/>
      <c r="IL75" s="831"/>
      <c r="IM75" s="831"/>
      <c r="IN75" s="831"/>
      <c r="IO75" s="831"/>
      <c r="IP75" s="831"/>
      <c r="IQ75" s="831"/>
      <c r="IR75" s="831"/>
      <c r="IS75" s="831"/>
      <c r="IT75" s="831"/>
      <c r="IU75" s="831"/>
      <c r="IV75" s="831"/>
    </row>
    <row r="76" spans="1:256" ht="90.75">
      <c r="A76" s="1866" t="s">
        <v>391</v>
      </c>
      <c r="B76" s="1868" t="s">
        <v>106</v>
      </c>
      <c r="C76" s="1868" t="s">
        <v>210</v>
      </c>
      <c r="D76" s="1870" t="s">
        <v>107</v>
      </c>
      <c r="E76" s="836" t="s">
        <v>478</v>
      </c>
      <c r="F76" s="1872" t="s">
        <v>565</v>
      </c>
      <c r="G76" s="1083">
        <v>8765524</v>
      </c>
      <c r="H76" s="1083">
        <v>6428440</v>
      </c>
      <c r="I76" s="945">
        <f>H76/G76</f>
        <v>0.7333777193468412</v>
      </c>
      <c r="J76" s="1381">
        <f>1495530+36203+678421</f>
        <v>2210154</v>
      </c>
      <c r="K76" s="837">
        <v>1990635.14</v>
      </c>
      <c r="L76" s="1382">
        <v>1</v>
      </c>
      <c r="M76" s="831"/>
      <c r="N76" s="831"/>
      <c r="O76" s="831"/>
      <c r="P76" s="831"/>
      <c r="Q76" s="831"/>
      <c r="R76" s="831"/>
      <c r="S76" s="831"/>
      <c r="T76" s="831"/>
      <c r="U76" s="831"/>
      <c r="V76" s="831"/>
      <c r="W76" s="831"/>
      <c r="X76" s="831"/>
      <c r="Y76" s="831"/>
      <c r="Z76" s="831"/>
      <c r="AA76" s="831"/>
      <c r="AB76" s="831"/>
      <c r="AC76" s="831"/>
      <c r="AD76" s="831"/>
      <c r="AE76" s="831"/>
      <c r="AF76" s="831"/>
      <c r="AG76" s="831"/>
      <c r="AH76" s="831"/>
      <c r="AI76" s="831"/>
      <c r="AJ76" s="831"/>
      <c r="AK76" s="831"/>
      <c r="AL76" s="831"/>
      <c r="AM76" s="831"/>
      <c r="AN76" s="831"/>
      <c r="AO76" s="831"/>
      <c r="AP76" s="831"/>
      <c r="AQ76" s="831"/>
      <c r="AR76" s="831"/>
      <c r="AS76" s="831"/>
      <c r="AT76" s="831"/>
      <c r="AU76" s="831"/>
      <c r="AV76" s="831"/>
      <c r="AW76" s="831"/>
      <c r="AX76" s="831"/>
      <c r="AY76" s="831"/>
      <c r="AZ76" s="831"/>
      <c r="BA76" s="831"/>
      <c r="BB76" s="831"/>
      <c r="BC76" s="831"/>
      <c r="BD76" s="831"/>
      <c r="BE76" s="831"/>
      <c r="BF76" s="831"/>
      <c r="BG76" s="831"/>
      <c r="BH76" s="831"/>
      <c r="BI76" s="831"/>
      <c r="BJ76" s="831"/>
      <c r="BK76" s="831"/>
      <c r="BL76" s="831"/>
      <c r="BM76" s="831"/>
      <c r="BN76" s="831"/>
      <c r="BO76" s="831"/>
      <c r="BP76" s="831"/>
      <c r="BQ76" s="831"/>
      <c r="BR76" s="831"/>
      <c r="BS76" s="831"/>
      <c r="BT76" s="831"/>
      <c r="BU76" s="831"/>
      <c r="BV76" s="831"/>
      <c r="BW76" s="831"/>
      <c r="BX76" s="831"/>
      <c r="BY76" s="831"/>
      <c r="BZ76" s="831"/>
      <c r="CA76" s="831"/>
      <c r="CB76" s="831"/>
      <c r="CC76" s="831"/>
      <c r="CD76" s="831"/>
      <c r="CE76" s="831"/>
      <c r="CF76" s="831"/>
      <c r="CG76" s="831"/>
      <c r="CH76" s="831"/>
      <c r="CI76" s="831"/>
      <c r="CJ76" s="831"/>
      <c r="CK76" s="831"/>
      <c r="CL76" s="831"/>
      <c r="CM76" s="831"/>
      <c r="CN76" s="831"/>
      <c r="CO76" s="831"/>
      <c r="CP76" s="831"/>
      <c r="CQ76" s="831"/>
      <c r="CR76" s="831"/>
      <c r="CS76" s="831"/>
      <c r="CT76" s="831"/>
      <c r="CU76" s="831"/>
      <c r="CV76" s="831"/>
      <c r="CW76" s="831"/>
      <c r="CX76" s="831"/>
      <c r="CY76" s="831"/>
      <c r="CZ76" s="831"/>
      <c r="DA76" s="831"/>
      <c r="DB76" s="831"/>
      <c r="DC76" s="831"/>
      <c r="DD76" s="831"/>
      <c r="DE76" s="831"/>
      <c r="DF76" s="831"/>
      <c r="DG76" s="831"/>
      <c r="DH76" s="831"/>
      <c r="DI76" s="831"/>
      <c r="DJ76" s="831"/>
      <c r="DK76" s="831"/>
      <c r="DL76" s="831"/>
      <c r="DM76" s="831"/>
      <c r="DN76" s="831"/>
      <c r="DO76" s="831"/>
      <c r="DP76" s="831"/>
      <c r="DQ76" s="831"/>
      <c r="DR76" s="831"/>
      <c r="DS76" s="831"/>
      <c r="DT76" s="831"/>
      <c r="DU76" s="831"/>
      <c r="DV76" s="831"/>
      <c r="DW76" s="831"/>
      <c r="DX76" s="831"/>
      <c r="DY76" s="831"/>
      <c r="DZ76" s="831"/>
      <c r="EA76" s="831"/>
      <c r="EB76" s="831"/>
      <c r="EC76" s="831"/>
      <c r="ED76" s="831"/>
      <c r="EE76" s="831"/>
      <c r="EF76" s="831"/>
      <c r="EG76" s="831"/>
      <c r="EH76" s="831"/>
      <c r="EI76" s="831"/>
      <c r="EJ76" s="831"/>
      <c r="EK76" s="831"/>
      <c r="EL76" s="831"/>
      <c r="EM76" s="831"/>
      <c r="EN76" s="831"/>
      <c r="EO76" s="831"/>
      <c r="EP76" s="831"/>
      <c r="EQ76" s="831"/>
      <c r="ER76" s="831"/>
      <c r="ES76" s="831"/>
      <c r="ET76" s="831"/>
      <c r="EU76" s="831"/>
      <c r="EV76" s="831"/>
      <c r="EW76" s="831"/>
      <c r="EX76" s="831"/>
      <c r="EY76" s="831"/>
      <c r="EZ76" s="831"/>
      <c r="FA76" s="831"/>
      <c r="FB76" s="831"/>
      <c r="FC76" s="831"/>
      <c r="FD76" s="831"/>
      <c r="FE76" s="831"/>
      <c r="FF76" s="831"/>
      <c r="FG76" s="831"/>
      <c r="FH76" s="831"/>
      <c r="FI76" s="831"/>
      <c r="FJ76" s="831"/>
      <c r="FK76" s="831"/>
      <c r="FL76" s="831"/>
      <c r="FM76" s="831"/>
      <c r="FN76" s="831"/>
      <c r="FO76" s="831"/>
      <c r="FP76" s="831"/>
      <c r="FQ76" s="831"/>
      <c r="FR76" s="831"/>
      <c r="FS76" s="831"/>
      <c r="FT76" s="831"/>
      <c r="FU76" s="831"/>
      <c r="FV76" s="831"/>
      <c r="FW76" s="831"/>
      <c r="FX76" s="831"/>
      <c r="FY76" s="831"/>
      <c r="FZ76" s="831"/>
      <c r="GA76" s="831"/>
      <c r="GB76" s="831"/>
      <c r="GC76" s="831"/>
      <c r="GD76" s="831"/>
      <c r="GE76" s="831"/>
      <c r="GF76" s="831"/>
      <c r="GG76" s="831"/>
      <c r="GH76" s="831"/>
      <c r="GI76" s="831"/>
      <c r="GJ76" s="831"/>
      <c r="GK76" s="831"/>
      <c r="GL76" s="831"/>
      <c r="GM76" s="831"/>
      <c r="GN76" s="831"/>
      <c r="GO76" s="831"/>
      <c r="GP76" s="831"/>
      <c r="GQ76" s="831"/>
      <c r="GR76" s="831"/>
      <c r="GS76" s="831"/>
      <c r="GT76" s="831"/>
      <c r="GU76" s="831"/>
      <c r="GV76" s="831"/>
      <c r="GW76" s="831"/>
      <c r="GX76" s="831"/>
      <c r="GY76" s="831"/>
      <c r="GZ76" s="831"/>
      <c r="HA76" s="831"/>
      <c r="HB76" s="831"/>
      <c r="HC76" s="831"/>
      <c r="HD76" s="831"/>
      <c r="HE76" s="831"/>
      <c r="HF76" s="831"/>
      <c r="HG76" s="831"/>
      <c r="HH76" s="831"/>
      <c r="HI76" s="831"/>
      <c r="HJ76" s="831"/>
      <c r="HK76" s="831"/>
      <c r="HL76" s="831"/>
      <c r="HM76" s="831"/>
      <c r="HN76" s="831"/>
      <c r="HO76" s="831"/>
      <c r="HP76" s="831"/>
      <c r="HQ76" s="831"/>
      <c r="HR76" s="831"/>
      <c r="HS76" s="831"/>
      <c r="HT76" s="831"/>
      <c r="HU76" s="831"/>
      <c r="HV76" s="831"/>
      <c r="HW76" s="831"/>
      <c r="HX76" s="831"/>
      <c r="HY76" s="831"/>
      <c r="HZ76" s="831"/>
      <c r="IA76" s="831"/>
      <c r="IB76" s="831"/>
      <c r="IC76" s="831"/>
      <c r="ID76" s="831"/>
      <c r="IE76" s="831"/>
      <c r="IF76" s="831"/>
      <c r="IG76" s="831"/>
      <c r="IH76" s="831"/>
      <c r="II76" s="831"/>
      <c r="IJ76" s="831"/>
      <c r="IK76" s="831"/>
      <c r="IL76" s="831"/>
      <c r="IM76" s="831"/>
      <c r="IN76" s="831"/>
      <c r="IO76" s="831"/>
      <c r="IP76" s="831"/>
      <c r="IQ76" s="831"/>
      <c r="IR76" s="831"/>
      <c r="IS76" s="831"/>
      <c r="IT76" s="831"/>
      <c r="IU76" s="831"/>
      <c r="IV76" s="831"/>
    </row>
    <row r="77" spans="1:256" ht="21">
      <c r="A77" s="1867"/>
      <c r="B77" s="1869"/>
      <c r="C77" s="1869"/>
      <c r="D77" s="1871"/>
      <c r="E77" s="1383" t="s">
        <v>567</v>
      </c>
      <c r="F77" s="1876"/>
      <c r="G77" s="848">
        <v>31042</v>
      </c>
      <c r="H77" s="848">
        <v>0</v>
      </c>
      <c r="I77" s="1084">
        <v>0</v>
      </c>
      <c r="J77" s="835">
        <v>31042</v>
      </c>
      <c r="K77" s="848">
        <v>27524.69</v>
      </c>
      <c r="L77" s="1564">
        <v>1</v>
      </c>
      <c r="M77" s="831"/>
      <c r="N77" s="831"/>
      <c r="O77" s="831"/>
      <c r="P77" s="831"/>
      <c r="Q77" s="831"/>
      <c r="R77" s="831"/>
      <c r="S77" s="831"/>
      <c r="T77" s="831"/>
      <c r="U77" s="831"/>
      <c r="V77" s="831"/>
      <c r="W77" s="831"/>
      <c r="X77" s="831"/>
      <c r="Y77" s="831"/>
      <c r="Z77" s="831"/>
      <c r="AA77" s="831"/>
      <c r="AB77" s="831"/>
      <c r="AC77" s="831"/>
      <c r="AD77" s="831"/>
      <c r="AE77" s="831"/>
      <c r="AF77" s="831"/>
      <c r="AG77" s="831"/>
      <c r="AH77" s="831"/>
      <c r="AI77" s="831"/>
      <c r="AJ77" s="831"/>
      <c r="AK77" s="831"/>
      <c r="AL77" s="831"/>
      <c r="AM77" s="831"/>
      <c r="AN77" s="831"/>
      <c r="AO77" s="831"/>
      <c r="AP77" s="831"/>
      <c r="AQ77" s="831"/>
      <c r="AR77" s="831"/>
      <c r="AS77" s="831"/>
      <c r="AT77" s="831"/>
      <c r="AU77" s="831"/>
      <c r="AV77" s="831"/>
      <c r="AW77" s="831"/>
      <c r="AX77" s="831"/>
      <c r="AY77" s="831"/>
      <c r="AZ77" s="831"/>
      <c r="BA77" s="831"/>
      <c r="BB77" s="831"/>
      <c r="BC77" s="831"/>
      <c r="BD77" s="831"/>
      <c r="BE77" s="831"/>
      <c r="BF77" s="831"/>
      <c r="BG77" s="831"/>
      <c r="BH77" s="831"/>
      <c r="BI77" s="831"/>
      <c r="BJ77" s="831"/>
      <c r="BK77" s="831"/>
      <c r="BL77" s="831"/>
      <c r="BM77" s="831"/>
      <c r="BN77" s="831"/>
      <c r="BO77" s="831"/>
      <c r="BP77" s="831"/>
      <c r="BQ77" s="831"/>
      <c r="BR77" s="831"/>
      <c r="BS77" s="831"/>
      <c r="BT77" s="831"/>
      <c r="BU77" s="831"/>
      <c r="BV77" s="831"/>
      <c r="BW77" s="831"/>
      <c r="BX77" s="831"/>
      <c r="BY77" s="831"/>
      <c r="BZ77" s="831"/>
      <c r="CA77" s="831"/>
      <c r="CB77" s="831"/>
      <c r="CC77" s="831"/>
      <c r="CD77" s="831"/>
      <c r="CE77" s="831"/>
      <c r="CF77" s="831"/>
      <c r="CG77" s="831"/>
      <c r="CH77" s="831"/>
      <c r="CI77" s="831"/>
      <c r="CJ77" s="831"/>
      <c r="CK77" s="831"/>
      <c r="CL77" s="831"/>
      <c r="CM77" s="831"/>
      <c r="CN77" s="831"/>
      <c r="CO77" s="831"/>
      <c r="CP77" s="831"/>
      <c r="CQ77" s="831"/>
      <c r="CR77" s="831"/>
      <c r="CS77" s="831"/>
      <c r="CT77" s="831"/>
      <c r="CU77" s="831"/>
      <c r="CV77" s="831"/>
      <c r="CW77" s="831"/>
      <c r="CX77" s="831"/>
      <c r="CY77" s="831"/>
      <c r="CZ77" s="831"/>
      <c r="DA77" s="831"/>
      <c r="DB77" s="831"/>
      <c r="DC77" s="831"/>
      <c r="DD77" s="831"/>
      <c r="DE77" s="831"/>
      <c r="DF77" s="831"/>
      <c r="DG77" s="831"/>
      <c r="DH77" s="831"/>
      <c r="DI77" s="831"/>
      <c r="DJ77" s="831"/>
      <c r="DK77" s="831"/>
      <c r="DL77" s="831"/>
      <c r="DM77" s="831"/>
      <c r="DN77" s="831"/>
      <c r="DO77" s="831"/>
      <c r="DP77" s="831"/>
      <c r="DQ77" s="831"/>
      <c r="DR77" s="831"/>
      <c r="DS77" s="831"/>
      <c r="DT77" s="831"/>
      <c r="DU77" s="831"/>
      <c r="DV77" s="831"/>
      <c r="DW77" s="831"/>
      <c r="DX77" s="831"/>
      <c r="DY77" s="831"/>
      <c r="DZ77" s="831"/>
      <c r="EA77" s="831"/>
      <c r="EB77" s="831"/>
      <c r="EC77" s="831"/>
      <c r="ED77" s="831"/>
      <c r="EE77" s="831"/>
      <c r="EF77" s="831"/>
      <c r="EG77" s="831"/>
      <c r="EH77" s="831"/>
      <c r="EI77" s="831"/>
      <c r="EJ77" s="831"/>
      <c r="EK77" s="831"/>
      <c r="EL77" s="831"/>
      <c r="EM77" s="831"/>
      <c r="EN77" s="831"/>
      <c r="EO77" s="831"/>
      <c r="EP77" s="831"/>
      <c r="EQ77" s="831"/>
      <c r="ER77" s="831"/>
      <c r="ES77" s="831"/>
      <c r="ET77" s="831"/>
      <c r="EU77" s="831"/>
      <c r="EV77" s="831"/>
      <c r="EW77" s="831"/>
      <c r="EX77" s="831"/>
      <c r="EY77" s="831"/>
      <c r="EZ77" s="831"/>
      <c r="FA77" s="831"/>
      <c r="FB77" s="831"/>
      <c r="FC77" s="831"/>
      <c r="FD77" s="831"/>
      <c r="FE77" s="831"/>
      <c r="FF77" s="831"/>
      <c r="FG77" s="831"/>
      <c r="FH77" s="831"/>
      <c r="FI77" s="831"/>
      <c r="FJ77" s="831"/>
      <c r="FK77" s="831"/>
      <c r="FL77" s="831"/>
      <c r="FM77" s="831"/>
      <c r="FN77" s="831"/>
      <c r="FO77" s="831"/>
      <c r="FP77" s="831"/>
      <c r="FQ77" s="831"/>
      <c r="FR77" s="831"/>
      <c r="FS77" s="831"/>
      <c r="FT77" s="831"/>
      <c r="FU77" s="831"/>
      <c r="FV77" s="831"/>
      <c r="FW77" s="831"/>
      <c r="FX77" s="831"/>
      <c r="FY77" s="831"/>
      <c r="FZ77" s="831"/>
      <c r="GA77" s="831"/>
      <c r="GB77" s="831"/>
      <c r="GC77" s="831"/>
      <c r="GD77" s="831"/>
      <c r="GE77" s="831"/>
      <c r="GF77" s="831"/>
      <c r="GG77" s="831"/>
      <c r="GH77" s="831"/>
      <c r="GI77" s="831"/>
      <c r="GJ77" s="831"/>
      <c r="GK77" s="831"/>
      <c r="GL77" s="831"/>
      <c r="GM77" s="831"/>
      <c r="GN77" s="831"/>
      <c r="GO77" s="831"/>
      <c r="GP77" s="831"/>
      <c r="GQ77" s="831"/>
      <c r="GR77" s="831"/>
      <c r="GS77" s="831"/>
      <c r="GT77" s="831"/>
      <c r="GU77" s="831"/>
      <c r="GV77" s="831"/>
      <c r="GW77" s="831"/>
      <c r="GX77" s="831"/>
      <c r="GY77" s="831"/>
      <c r="GZ77" s="831"/>
      <c r="HA77" s="831"/>
      <c r="HB77" s="831"/>
      <c r="HC77" s="831"/>
      <c r="HD77" s="831"/>
      <c r="HE77" s="831"/>
      <c r="HF77" s="831"/>
      <c r="HG77" s="831"/>
      <c r="HH77" s="831"/>
      <c r="HI77" s="831"/>
      <c r="HJ77" s="831"/>
      <c r="HK77" s="831"/>
      <c r="HL77" s="831"/>
      <c r="HM77" s="831"/>
      <c r="HN77" s="831"/>
      <c r="HO77" s="831"/>
      <c r="HP77" s="831"/>
      <c r="HQ77" s="831"/>
      <c r="HR77" s="831"/>
      <c r="HS77" s="831"/>
      <c r="HT77" s="831"/>
      <c r="HU77" s="831"/>
      <c r="HV77" s="831"/>
      <c r="HW77" s="831"/>
      <c r="HX77" s="831"/>
      <c r="HY77" s="831"/>
      <c r="HZ77" s="831"/>
      <c r="IA77" s="831"/>
      <c r="IB77" s="831"/>
      <c r="IC77" s="831"/>
      <c r="ID77" s="831"/>
      <c r="IE77" s="831"/>
      <c r="IF77" s="831"/>
      <c r="IG77" s="831"/>
      <c r="IH77" s="831"/>
      <c r="II77" s="831"/>
      <c r="IJ77" s="831"/>
      <c r="IK77" s="831"/>
      <c r="IL77" s="831"/>
      <c r="IM77" s="831"/>
      <c r="IN77" s="831"/>
      <c r="IO77" s="831"/>
      <c r="IP77" s="831"/>
      <c r="IQ77" s="831"/>
      <c r="IR77" s="831"/>
      <c r="IS77" s="831"/>
      <c r="IT77" s="831"/>
      <c r="IU77" s="831"/>
      <c r="IV77" s="831"/>
    </row>
    <row r="78" spans="1:256" ht="131.25" customHeight="1">
      <c r="A78" s="1866" t="s">
        <v>391</v>
      </c>
      <c r="B78" s="1868" t="s">
        <v>106</v>
      </c>
      <c r="C78" s="1868" t="s">
        <v>210</v>
      </c>
      <c r="D78" s="1870" t="s">
        <v>107</v>
      </c>
      <c r="E78" s="836" t="s">
        <v>445</v>
      </c>
      <c r="F78" s="1872" t="s">
        <v>565</v>
      </c>
      <c r="G78" s="1155">
        <v>4732997</v>
      </c>
      <c r="H78" s="837">
        <v>2839893</v>
      </c>
      <c r="I78" s="945">
        <f>H78/G78</f>
        <v>0.6000200295922435</v>
      </c>
      <c r="J78" s="830">
        <f>1644000+36659+101276</f>
        <v>1781935</v>
      </c>
      <c r="K78" s="794">
        <v>1609127.89</v>
      </c>
      <c r="L78" s="1370">
        <v>1</v>
      </c>
      <c r="M78" s="831"/>
      <c r="N78" s="831"/>
      <c r="O78" s="831"/>
      <c r="P78" s="831"/>
      <c r="Q78" s="831"/>
      <c r="R78" s="831"/>
      <c r="S78" s="831"/>
      <c r="T78" s="831"/>
      <c r="U78" s="831"/>
      <c r="V78" s="831"/>
      <c r="W78" s="831"/>
      <c r="X78" s="831"/>
      <c r="Y78" s="831"/>
      <c r="Z78" s="831"/>
      <c r="AA78" s="831"/>
      <c r="AB78" s="831"/>
      <c r="AC78" s="831"/>
      <c r="AD78" s="831"/>
      <c r="AE78" s="831"/>
      <c r="AF78" s="831"/>
      <c r="AG78" s="831"/>
      <c r="AH78" s="831"/>
      <c r="AI78" s="831"/>
      <c r="AJ78" s="831"/>
      <c r="AK78" s="831"/>
      <c r="AL78" s="831"/>
      <c r="AM78" s="831"/>
      <c r="AN78" s="831"/>
      <c r="AO78" s="831"/>
      <c r="AP78" s="831"/>
      <c r="AQ78" s="831"/>
      <c r="AR78" s="831"/>
      <c r="AS78" s="831"/>
      <c r="AT78" s="831"/>
      <c r="AU78" s="831"/>
      <c r="AV78" s="831"/>
      <c r="AW78" s="831"/>
      <c r="AX78" s="831"/>
      <c r="AY78" s="831"/>
      <c r="AZ78" s="831"/>
      <c r="BA78" s="831"/>
      <c r="BB78" s="831"/>
      <c r="BC78" s="831"/>
      <c r="BD78" s="831"/>
      <c r="BE78" s="831"/>
      <c r="BF78" s="831"/>
      <c r="BG78" s="831"/>
      <c r="BH78" s="831"/>
      <c r="BI78" s="831"/>
      <c r="BJ78" s="831"/>
      <c r="BK78" s="831"/>
      <c r="BL78" s="831"/>
      <c r="BM78" s="831"/>
      <c r="BN78" s="831"/>
      <c r="BO78" s="831"/>
      <c r="BP78" s="831"/>
      <c r="BQ78" s="831"/>
      <c r="BR78" s="831"/>
      <c r="BS78" s="831"/>
      <c r="BT78" s="831"/>
      <c r="BU78" s="831"/>
      <c r="BV78" s="831"/>
      <c r="BW78" s="831"/>
      <c r="BX78" s="831"/>
      <c r="BY78" s="831"/>
      <c r="BZ78" s="831"/>
      <c r="CA78" s="831"/>
      <c r="CB78" s="831"/>
      <c r="CC78" s="831"/>
      <c r="CD78" s="831"/>
      <c r="CE78" s="831"/>
      <c r="CF78" s="831"/>
      <c r="CG78" s="831"/>
      <c r="CH78" s="831"/>
      <c r="CI78" s="831"/>
      <c r="CJ78" s="831"/>
      <c r="CK78" s="831"/>
      <c r="CL78" s="831"/>
      <c r="CM78" s="831"/>
      <c r="CN78" s="831"/>
      <c r="CO78" s="831"/>
      <c r="CP78" s="831"/>
      <c r="CQ78" s="831"/>
      <c r="CR78" s="831"/>
      <c r="CS78" s="831"/>
      <c r="CT78" s="831"/>
      <c r="CU78" s="831"/>
      <c r="CV78" s="831"/>
      <c r="CW78" s="831"/>
      <c r="CX78" s="831"/>
      <c r="CY78" s="831"/>
      <c r="CZ78" s="831"/>
      <c r="DA78" s="831"/>
      <c r="DB78" s="831"/>
      <c r="DC78" s="831"/>
      <c r="DD78" s="831"/>
      <c r="DE78" s="831"/>
      <c r="DF78" s="831"/>
      <c r="DG78" s="831"/>
      <c r="DH78" s="831"/>
      <c r="DI78" s="831"/>
      <c r="DJ78" s="831"/>
      <c r="DK78" s="831"/>
      <c r="DL78" s="831"/>
      <c r="DM78" s="831"/>
      <c r="DN78" s="831"/>
      <c r="DO78" s="831"/>
      <c r="DP78" s="831"/>
      <c r="DQ78" s="831"/>
      <c r="DR78" s="831"/>
      <c r="DS78" s="831"/>
      <c r="DT78" s="831"/>
      <c r="DU78" s="831"/>
      <c r="DV78" s="831"/>
      <c r="DW78" s="831"/>
      <c r="DX78" s="831"/>
      <c r="DY78" s="831"/>
      <c r="DZ78" s="831"/>
      <c r="EA78" s="831"/>
      <c r="EB78" s="831"/>
      <c r="EC78" s="831"/>
      <c r="ED78" s="831"/>
      <c r="EE78" s="831"/>
      <c r="EF78" s="831"/>
      <c r="EG78" s="831"/>
      <c r="EH78" s="831"/>
      <c r="EI78" s="831"/>
      <c r="EJ78" s="831"/>
      <c r="EK78" s="831"/>
      <c r="EL78" s="831"/>
      <c r="EM78" s="831"/>
      <c r="EN78" s="831"/>
      <c r="EO78" s="831"/>
      <c r="EP78" s="831"/>
      <c r="EQ78" s="831"/>
      <c r="ER78" s="831"/>
      <c r="ES78" s="831"/>
      <c r="ET78" s="831"/>
      <c r="EU78" s="831"/>
      <c r="EV78" s="831"/>
      <c r="EW78" s="831"/>
      <c r="EX78" s="831"/>
      <c r="EY78" s="831"/>
      <c r="EZ78" s="831"/>
      <c r="FA78" s="831"/>
      <c r="FB78" s="831"/>
      <c r="FC78" s="831"/>
      <c r="FD78" s="831"/>
      <c r="FE78" s="831"/>
      <c r="FF78" s="831"/>
      <c r="FG78" s="831"/>
      <c r="FH78" s="831"/>
      <c r="FI78" s="831"/>
      <c r="FJ78" s="831"/>
      <c r="FK78" s="831"/>
      <c r="FL78" s="831"/>
      <c r="FM78" s="831"/>
      <c r="FN78" s="831"/>
      <c r="FO78" s="831"/>
      <c r="FP78" s="831"/>
      <c r="FQ78" s="831"/>
      <c r="FR78" s="831"/>
      <c r="FS78" s="831"/>
      <c r="FT78" s="831"/>
      <c r="FU78" s="831"/>
      <c r="FV78" s="831"/>
      <c r="FW78" s="831"/>
      <c r="FX78" s="831"/>
      <c r="FY78" s="831"/>
      <c r="FZ78" s="831"/>
      <c r="GA78" s="831"/>
      <c r="GB78" s="831"/>
      <c r="GC78" s="831"/>
      <c r="GD78" s="831"/>
      <c r="GE78" s="831"/>
      <c r="GF78" s="831"/>
      <c r="GG78" s="831"/>
      <c r="GH78" s="831"/>
      <c r="GI78" s="831"/>
      <c r="GJ78" s="831"/>
      <c r="GK78" s="831"/>
      <c r="GL78" s="831"/>
      <c r="GM78" s="831"/>
      <c r="GN78" s="831"/>
      <c r="GO78" s="831"/>
      <c r="GP78" s="831"/>
      <c r="GQ78" s="831"/>
      <c r="GR78" s="831"/>
      <c r="GS78" s="831"/>
      <c r="GT78" s="831"/>
      <c r="GU78" s="831"/>
      <c r="GV78" s="831"/>
      <c r="GW78" s="831"/>
      <c r="GX78" s="831"/>
      <c r="GY78" s="831"/>
      <c r="GZ78" s="831"/>
      <c r="HA78" s="831"/>
      <c r="HB78" s="831"/>
      <c r="HC78" s="831"/>
      <c r="HD78" s="831"/>
      <c r="HE78" s="831"/>
      <c r="HF78" s="831"/>
      <c r="HG78" s="831"/>
      <c r="HH78" s="831"/>
      <c r="HI78" s="831"/>
      <c r="HJ78" s="831"/>
      <c r="HK78" s="831"/>
      <c r="HL78" s="831"/>
      <c r="HM78" s="831"/>
      <c r="HN78" s="831"/>
      <c r="HO78" s="831"/>
      <c r="HP78" s="831"/>
      <c r="HQ78" s="831"/>
      <c r="HR78" s="831"/>
      <c r="HS78" s="831"/>
      <c r="HT78" s="831"/>
      <c r="HU78" s="831"/>
      <c r="HV78" s="831"/>
      <c r="HW78" s="831"/>
      <c r="HX78" s="831"/>
      <c r="HY78" s="831"/>
      <c r="HZ78" s="831"/>
      <c r="IA78" s="831"/>
      <c r="IB78" s="831"/>
      <c r="IC78" s="831"/>
      <c r="ID78" s="831"/>
      <c r="IE78" s="831"/>
      <c r="IF78" s="831"/>
      <c r="IG78" s="831"/>
      <c r="IH78" s="831"/>
      <c r="II78" s="831"/>
      <c r="IJ78" s="831"/>
      <c r="IK78" s="831"/>
      <c r="IL78" s="831"/>
      <c r="IM78" s="831"/>
      <c r="IN78" s="831"/>
      <c r="IO78" s="831"/>
      <c r="IP78" s="831"/>
      <c r="IQ78" s="831"/>
      <c r="IR78" s="831"/>
      <c r="IS78" s="831"/>
      <c r="IT78" s="831"/>
      <c r="IU78" s="831"/>
      <c r="IV78" s="831"/>
    </row>
    <row r="79" spans="1:256" ht="21">
      <c r="A79" s="1867"/>
      <c r="B79" s="1869"/>
      <c r="C79" s="1869"/>
      <c r="D79" s="1871"/>
      <c r="E79" s="1383" t="s">
        <v>567</v>
      </c>
      <c r="F79" s="1873"/>
      <c r="G79" s="819">
        <v>30686</v>
      </c>
      <c r="H79" s="819">
        <v>0</v>
      </c>
      <c r="I79" s="1084">
        <v>0</v>
      </c>
      <c r="J79" s="820">
        <v>30686</v>
      </c>
      <c r="K79" s="808">
        <v>27168.3</v>
      </c>
      <c r="L79" s="1371">
        <v>1</v>
      </c>
      <c r="M79" s="831"/>
      <c r="N79" s="831"/>
      <c r="O79" s="831"/>
      <c r="P79" s="831"/>
      <c r="Q79" s="831"/>
      <c r="R79" s="831"/>
      <c r="S79" s="831"/>
      <c r="T79" s="831"/>
      <c r="U79" s="831"/>
      <c r="V79" s="831"/>
      <c r="W79" s="831"/>
      <c r="X79" s="831"/>
      <c r="Y79" s="831"/>
      <c r="Z79" s="831"/>
      <c r="AA79" s="831"/>
      <c r="AB79" s="831"/>
      <c r="AC79" s="831"/>
      <c r="AD79" s="831"/>
      <c r="AE79" s="831"/>
      <c r="AF79" s="831"/>
      <c r="AG79" s="831"/>
      <c r="AH79" s="831"/>
      <c r="AI79" s="831"/>
      <c r="AJ79" s="831"/>
      <c r="AK79" s="831"/>
      <c r="AL79" s="831"/>
      <c r="AM79" s="831"/>
      <c r="AN79" s="831"/>
      <c r="AO79" s="831"/>
      <c r="AP79" s="831"/>
      <c r="AQ79" s="831"/>
      <c r="AR79" s="831"/>
      <c r="AS79" s="831"/>
      <c r="AT79" s="831"/>
      <c r="AU79" s="831"/>
      <c r="AV79" s="831"/>
      <c r="AW79" s="831"/>
      <c r="AX79" s="831"/>
      <c r="AY79" s="831"/>
      <c r="AZ79" s="831"/>
      <c r="BA79" s="831"/>
      <c r="BB79" s="831"/>
      <c r="BC79" s="831"/>
      <c r="BD79" s="831"/>
      <c r="BE79" s="831"/>
      <c r="BF79" s="831"/>
      <c r="BG79" s="831"/>
      <c r="BH79" s="831"/>
      <c r="BI79" s="831"/>
      <c r="BJ79" s="831"/>
      <c r="BK79" s="831"/>
      <c r="BL79" s="831"/>
      <c r="BM79" s="831"/>
      <c r="BN79" s="831"/>
      <c r="BO79" s="831"/>
      <c r="BP79" s="831"/>
      <c r="BQ79" s="831"/>
      <c r="BR79" s="831"/>
      <c r="BS79" s="831"/>
      <c r="BT79" s="831"/>
      <c r="BU79" s="831"/>
      <c r="BV79" s="831"/>
      <c r="BW79" s="831"/>
      <c r="BX79" s="831"/>
      <c r="BY79" s="831"/>
      <c r="BZ79" s="831"/>
      <c r="CA79" s="831"/>
      <c r="CB79" s="831"/>
      <c r="CC79" s="831"/>
      <c r="CD79" s="831"/>
      <c r="CE79" s="831"/>
      <c r="CF79" s="831"/>
      <c r="CG79" s="831"/>
      <c r="CH79" s="831"/>
      <c r="CI79" s="831"/>
      <c r="CJ79" s="831"/>
      <c r="CK79" s="831"/>
      <c r="CL79" s="831"/>
      <c r="CM79" s="831"/>
      <c r="CN79" s="831"/>
      <c r="CO79" s="831"/>
      <c r="CP79" s="831"/>
      <c r="CQ79" s="831"/>
      <c r="CR79" s="831"/>
      <c r="CS79" s="831"/>
      <c r="CT79" s="831"/>
      <c r="CU79" s="831"/>
      <c r="CV79" s="831"/>
      <c r="CW79" s="831"/>
      <c r="CX79" s="831"/>
      <c r="CY79" s="831"/>
      <c r="CZ79" s="831"/>
      <c r="DA79" s="831"/>
      <c r="DB79" s="831"/>
      <c r="DC79" s="831"/>
      <c r="DD79" s="831"/>
      <c r="DE79" s="831"/>
      <c r="DF79" s="831"/>
      <c r="DG79" s="831"/>
      <c r="DH79" s="831"/>
      <c r="DI79" s="831"/>
      <c r="DJ79" s="831"/>
      <c r="DK79" s="831"/>
      <c r="DL79" s="831"/>
      <c r="DM79" s="831"/>
      <c r="DN79" s="831"/>
      <c r="DO79" s="831"/>
      <c r="DP79" s="831"/>
      <c r="DQ79" s="831"/>
      <c r="DR79" s="831"/>
      <c r="DS79" s="831"/>
      <c r="DT79" s="831"/>
      <c r="DU79" s="831"/>
      <c r="DV79" s="831"/>
      <c r="DW79" s="831"/>
      <c r="DX79" s="831"/>
      <c r="DY79" s="831"/>
      <c r="DZ79" s="831"/>
      <c r="EA79" s="831"/>
      <c r="EB79" s="831"/>
      <c r="EC79" s="831"/>
      <c r="ED79" s="831"/>
      <c r="EE79" s="831"/>
      <c r="EF79" s="831"/>
      <c r="EG79" s="831"/>
      <c r="EH79" s="831"/>
      <c r="EI79" s="831"/>
      <c r="EJ79" s="831"/>
      <c r="EK79" s="831"/>
      <c r="EL79" s="831"/>
      <c r="EM79" s="831"/>
      <c r="EN79" s="831"/>
      <c r="EO79" s="831"/>
      <c r="EP79" s="831"/>
      <c r="EQ79" s="831"/>
      <c r="ER79" s="831"/>
      <c r="ES79" s="831"/>
      <c r="ET79" s="831"/>
      <c r="EU79" s="831"/>
      <c r="EV79" s="831"/>
      <c r="EW79" s="831"/>
      <c r="EX79" s="831"/>
      <c r="EY79" s="831"/>
      <c r="EZ79" s="831"/>
      <c r="FA79" s="831"/>
      <c r="FB79" s="831"/>
      <c r="FC79" s="831"/>
      <c r="FD79" s="831"/>
      <c r="FE79" s="831"/>
      <c r="FF79" s="831"/>
      <c r="FG79" s="831"/>
      <c r="FH79" s="831"/>
      <c r="FI79" s="831"/>
      <c r="FJ79" s="831"/>
      <c r="FK79" s="831"/>
      <c r="FL79" s="831"/>
      <c r="FM79" s="831"/>
      <c r="FN79" s="831"/>
      <c r="FO79" s="831"/>
      <c r="FP79" s="831"/>
      <c r="FQ79" s="831"/>
      <c r="FR79" s="831"/>
      <c r="FS79" s="831"/>
      <c r="FT79" s="831"/>
      <c r="FU79" s="831"/>
      <c r="FV79" s="831"/>
      <c r="FW79" s="831"/>
      <c r="FX79" s="831"/>
      <c r="FY79" s="831"/>
      <c r="FZ79" s="831"/>
      <c r="GA79" s="831"/>
      <c r="GB79" s="831"/>
      <c r="GC79" s="831"/>
      <c r="GD79" s="831"/>
      <c r="GE79" s="831"/>
      <c r="GF79" s="831"/>
      <c r="GG79" s="831"/>
      <c r="GH79" s="831"/>
      <c r="GI79" s="831"/>
      <c r="GJ79" s="831"/>
      <c r="GK79" s="831"/>
      <c r="GL79" s="831"/>
      <c r="GM79" s="831"/>
      <c r="GN79" s="831"/>
      <c r="GO79" s="831"/>
      <c r="GP79" s="831"/>
      <c r="GQ79" s="831"/>
      <c r="GR79" s="831"/>
      <c r="GS79" s="831"/>
      <c r="GT79" s="831"/>
      <c r="GU79" s="831"/>
      <c r="GV79" s="831"/>
      <c r="GW79" s="831"/>
      <c r="GX79" s="831"/>
      <c r="GY79" s="831"/>
      <c r="GZ79" s="831"/>
      <c r="HA79" s="831"/>
      <c r="HB79" s="831"/>
      <c r="HC79" s="831"/>
      <c r="HD79" s="831"/>
      <c r="HE79" s="831"/>
      <c r="HF79" s="831"/>
      <c r="HG79" s="831"/>
      <c r="HH79" s="831"/>
      <c r="HI79" s="831"/>
      <c r="HJ79" s="831"/>
      <c r="HK79" s="831"/>
      <c r="HL79" s="831"/>
      <c r="HM79" s="831"/>
      <c r="HN79" s="831"/>
      <c r="HO79" s="831"/>
      <c r="HP79" s="831"/>
      <c r="HQ79" s="831"/>
      <c r="HR79" s="831"/>
      <c r="HS79" s="831"/>
      <c r="HT79" s="831"/>
      <c r="HU79" s="831"/>
      <c r="HV79" s="831"/>
      <c r="HW79" s="831"/>
      <c r="HX79" s="831"/>
      <c r="HY79" s="831"/>
      <c r="HZ79" s="831"/>
      <c r="IA79" s="831"/>
      <c r="IB79" s="831"/>
      <c r="IC79" s="831"/>
      <c r="ID79" s="831"/>
      <c r="IE79" s="831"/>
      <c r="IF79" s="831"/>
      <c r="IG79" s="831"/>
      <c r="IH79" s="831"/>
      <c r="II79" s="831"/>
      <c r="IJ79" s="831"/>
      <c r="IK79" s="831"/>
      <c r="IL79" s="831"/>
      <c r="IM79" s="831"/>
      <c r="IN79" s="831"/>
      <c r="IO79" s="831"/>
      <c r="IP79" s="831"/>
      <c r="IQ79" s="831"/>
      <c r="IR79" s="831"/>
      <c r="IS79" s="831"/>
      <c r="IT79" s="831"/>
      <c r="IU79" s="831"/>
      <c r="IV79" s="831"/>
    </row>
    <row r="80" spans="1:256" ht="114">
      <c r="A80" s="1480" t="s">
        <v>391</v>
      </c>
      <c r="B80" s="1481" t="s">
        <v>106</v>
      </c>
      <c r="C80" s="1481" t="s">
        <v>210</v>
      </c>
      <c r="D80" s="1482" t="s">
        <v>702</v>
      </c>
      <c r="E80" s="1364" t="s">
        <v>744</v>
      </c>
      <c r="F80" s="1365" t="s">
        <v>649</v>
      </c>
      <c r="G80" s="838">
        <v>156690</v>
      </c>
      <c r="H80" s="838">
        <v>0</v>
      </c>
      <c r="I80" s="823">
        <v>0</v>
      </c>
      <c r="J80" s="822">
        <v>156690</v>
      </c>
      <c r="K80" s="1570"/>
      <c r="L80" s="1389">
        <v>0</v>
      </c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831"/>
      <c r="AA80" s="831"/>
      <c r="AB80" s="831"/>
      <c r="AC80" s="831"/>
      <c r="AD80" s="831"/>
      <c r="AE80" s="831"/>
      <c r="AF80" s="831"/>
      <c r="AG80" s="831"/>
      <c r="AH80" s="831"/>
      <c r="AI80" s="831"/>
      <c r="AJ80" s="831"/>
      <c r="AK80" s="831"/>
      <c r="AL80" s="831"/>
      <c r="AM80" s="831"/>
      <c r="AN80" s="831"/>
      <c r="AO80" s="831"/>
      <c r="AP80" s="831"/>
      <c r="AQ80" s="831"/>
      <c r="AR80" s="831"/>
      <c r="AS80" s="831"/>
      <c r="AT80" s="831"/>
      <c r="AU80" s="831"/>
      <c r="AV80" s="831"/>
      <c r="AW80" s="831"/>
      <c r="AX80" s="831"/>
      <c r="AY80" s="831"/>
      <c r="AZ80" s="831"/>
      <c r="BA80" s="831"/>
      <c r="BB80" s="831"/>
      <c r="BC80" s="831"/>
      <c r="BD80" s="831"/>
      <c r="BE80" s="831"/>
      <c r="BF80" s="831"/>
      <c r="BG80" s="831"/>
      <c r="BH80" s="831"/>
      <c r="BI80" s="831"/>
      <c r="BJ80" s="831"/>
      <c r="BK80" s="831"/>
      <c r="BL80" s="831"/>
      <c r="BM80" s="831"/>
      <c r="BN80" s="831"/>
      <c r="BO80" s="831"/>
      <c r="BP80" s="831"/>
      <c r="BQ80" s="831"/>
      <c r="BR80" s="831"/>
      <c r="BS80" s="831"/>
      <c r="BT80" s="831"/>
      <c r="BU80" s="831"/>
      <c r="BV80" s="831"/>
      <c r="BW80" s="831"/>
      <c r="BX80" s="831"/>
      <c r="BY80" s="831"/>
      <c r="BZ80" s="831"/>
      <c r="CA80" s="831"/>
      <c r="CB80" s="831"/>
      <c r="CC80" s="831"/>
      <c r="CD80" s="831"/>
      <c r="CE80" s="831"/>
      <c r="CF80" s="831"/>
      <c r="CG80" s="831"/>
      <c r="CH80" s="831"/>
      <c r="CI80" s="831"/>
      <c r="CJ80" s="831"/>
      <c r="CK80" s="831"/>
      <c r="CL80" s="831"/>
      <c r="CM80" s="831"/>
      <c r="CN80" s="831"/>
      <c r="CO80" s="831"/>
      <c r="CP80" s="831"/>
      <c r="CQ80" s="831"/>
      <c r="CR80" s="831"/>
      <c r="CS80" s="831"/>
      <c r="CT80" s="831"/>
      <c r="CU80" s="831"/>
      <c r="CV80" s="831"/>
      <c r="CW80" s="831"/>
      <c r="CX80" s="831"/>
      <c r="CY80" s="831"/>
      <c r="CZ80" s="831"/>
      <c r="DA80" s="831"/>
      <c r="DB80" s="831"/>
      <c r="DC80" s="831"/>
      <c r="DD80" s="831"/>
      <c r="DE80" s="831"/>
      <c r="DF80" s="831"/>
      <c r="DG80" s="831"/>
      <c r="DH80" s="831"/>
      <c r="DI80" s="831"/>
      <c r="DJ80" s="831"/>
      <c r="DK80" s="831"/>
      <c r="DL80" s="831"/>
      <c r="DM80" s="831"/>
      <c r="DN80" s="831"/>
      <c r="DO80" s="831"/>
      <c r="DP80" s="831"/>
      <c r="DQ80" s="831"/>
      <c r="DR80" s="831"/>
      <c r="DS80" s="831"/>
      <c r="DT80" s="831"/>
      <c r="DU80" s="831"/>
      <c r="DV80" s="831"/>
      <c r="DW80" s="831"/>
      <c r="DX80" s="831"/>
      <c r="DY80" s="831"/>
      <c r="DZ80" s="831"/>
      <c r="EA80" s="831"/>
      <c r="EB80" s="831"/>
      <c r="EC80" s="831"/>
      <c r="ED80" s="831"/>
      <c r="EE80" s="831"/>
      <c r="EF80" s="831"/>
      <c r="EG80" s="831"/>
      <c r="EH80" s="831"/>
      <c r="EI80" s="831"/>
      <c r="EJ80" s="831"/>
      <c r="EK80" s="831"/>
      <c r="EL80" s="831"/>
      <c r="EM80" s="831"/>
      <c r="EN80" s="831"/>
      <c r="EO80" s="831"/>
      <c r="EP80" s="831"/>
      <c r="EQ80" s="831"/>
      <c r="ER80" s="831"/>
      <c r="ES80" s="831"/>
      <c r="ET80" s="831"/>
      <c r="EU80" s="831"/>
      <c r="EV80" s="831"/>
      <c r="EW80" s="831"/>
      <c r="EX80" s="831"/>
      <c r="EY80" s="831"/>
      <c r="EZ80" s="831"/>
      <c r="FA80" s="831"/>
      <c r="FB80" s="831"/>
      <c r="FC80" s="831"/>
      <c r="FD80" s="831"/>
      <c r="FE80" s="831"/>
      <c r="FF80" s="831"/>
      <c r="FG80" s="831"/>
      <c r="FH80" s="831"/>
      <c r="FI80" s="831"/>
      <c r="FJ80" s="831"/>
      <c r="FK80" s="831"/>
      <c r="FL80" s="831"/>
      <c r="FM80" s="831"/>
      <c r="FN80" s="831"/>
      <c r="FO80" s="831"/>
      <c r="FP80" s="831"/>
      <c r="FQ80" s="831"/>
      <c r="FR80" s="831"/>
      <c r="FS80" s="831"/>
      <c r="FT80" s="831"/>
      <c r="FU80" s="831"/>
      <c r="FV80" s="831"/>
      <c r="FW80" s="831"/>
      <c r="FX80" s="831"/>
      <c r="FY80" s="831"/>
      <c r="FZ80" s="831"/>
      <c r="GA80" s="831"/>
      <c r="GB80" s="831"/>
      <c r="GC80" s="831"/>
      <c r="GD80" s="831"/>
      <c r="GE80" s="831"/>
      <c r="GF80" s="831"/>
      <c r="GG80" s="831"/>
      <c r="GH80" s="831"/>
      <c r="GI80" s="831"/>
      <c r="GJ80" s="831"/>
      <c r="GK80" s="831"/>
      <c r="GL80" s="831"/>
      <c r="GM80" s="831"/>
      <c r="GN80" s="831"/>
      <c r="GO80" s="831"/>
      <c r="GP80" s="831"/>
      <c r="GQ80" s="831"/>
      <c r="GR80" s="831"/>
      <c r="GS80" s="831"/>
      <c r="GT80" s="831"/>
      <c r="GU80" s="831"/>
      <c r="GV80" s="831"/>
      <c r="GW80" s="831"/>
      <c r="GX80" s="831"/>
      <c r="GY80" s="831"/>
      <c r="GZ80" s="831"/>
      <c r="HA80" s="831"/>
      <c r="HB80" s="831"/>
      <c r="HC80" s="831"/>
      <c r="HD80" s="831"/>
      <c r="HE80" s="831"/>
      <c r="HF80" s="831"/>
      <c r="HG80" s="831"/>
      <c r="HH80" s="831"/>
      <c r="HI80" s="831"/>
      <c r="HJ80" s="831"/>
      <c r="HK80" s="831"/>
      <c r="HL80" s="831"/>
      <c r="HM80" s="831"/>
      <c r="HN80" s="831"/>
      <c r="HO80" s="831"/>
      <c r="HP80" s="831"/>
      <c r="HQ80" s="831"/>
      <c r="HR80" s="831"/>
      <c r="HS80" s="831"/>
      <c r="HT80" s="831"/>
      <c r="HU80" s="831"/>
      <c r="HV80" s="831"/>
      <c r="HW80" s="831"/>
      <c r="HX80" s="831"/>
      <c r="HY80" s="831"/>
      <c r="HZ80" s="831"/>
      <c r="IA80" s="831"/>
      <c r="IB80" s="831"/>
      <c r="IC80" s="831"/>
      <c r="ID80" s="831"/>
      <c r="IE80" s="831"/>
      <c r="IF80" s="831"/>
      <c r="IG80" s="831"/>
      <c r="IH80" s="831"/>
      <c r="II80" s="831"/>
      <c r="IJ80" s="831"/>
      <c r="IK80" s="831"/>
      <c r="IL80" s="831"/>
      <c r="IM80" s="831"/>
      <c r="IN80" s="831"/>
      <c r="IO80" s="831"/>
      <c r="IP80" s="831"/>
      <c r="IQ80" s="831"/>
      <c r="IR80" s="831"/>
      <c r="IS80" s="831"/>
      <c r="IT80" s="831"/>
      <c r="IU80" s="831"/>
      <c r="IV80" s="831"/>
    </row>
    <row r="81" spans="1:256" ht="114" customHeight="1">
      <c r="A81" s="1480" t="s">
        <v>391</v>
      </c>
      <c r="B81" s="1481" t="s">
        <v>106</v>
      </c>
      <c r="C81" s="1481" t="s">
        <v>210</v>
      </c>
      <c r="D81" s="1482" t="s">
        <v>702</v>
      </c>
      <c r="E81" s="1364" t="s">
        <v>703</v>
      </c>
      <c r="F81" s="1384" t="s">
        <v>649</v>
      </c>
      <c r="G81" s="838">
        <v>350000</v>
      </c>
      <c r="H81" s="838">
        <v>0</v>
      </c>
      <c r="I81" s="823">
        <v>0</v>
      </c>
      <c r="J81" s="822">
        <v>337000</v>
      </c>
      <c r="K81" s="837">
        <v>336927.52</v>
      </c>
      <c r="L81" s="1389">
        <v>1</v>
      </c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1"/>
      <c r="X81" s="831"/>
      <c r="Y81" s="831"/>
      <c r="Z81" s="831"/>
      <c r="AA81" s="831"/>
      <c r="AB81" s="831"/>
      <c r="AC81" s="831"/>
      <c r="AD81" s="831"/>
      <c r="AE81" s="831"/>
      <c r="AF81" s="831"/>
      <c r="AG81" s="831"/>
      <c r="AH81" s="831"/>
      <c r="AI81" s="831"/>
      <c r="AJ81" s="831"/>
      <c r="AK81" s="831"/>
      <c r="AL81" s="831"/>
      <c r="AM81" s="831"/>
      <c r="AN81" s="831"/>
      <c r="AO81" s="831"/>
      <c r="AP81" s="831"/>
      <c r="AQ81" s="831"/>
      <c r="AR81" s="831"/>
      <c r="AS81" s="831"/>
      <c r="AT81" s="831"/>
      <c r="AU81" s="831"/>
      <c r="AV81" s="831"/>
      <c r="AW81" s="831"/>
      <c r="AX81" s="831"/>
      <c r="AY81" s="831"/>
      <c r="AZ81" s="831"/>
      <c r="BA81" s="831"/>
      <c r="BB81" s="831"/>
      <c r="BC81" s="831"/>
      <c r="BD81" s="831"/>
      <c r="BE81" s="831"/>
      <c r="BF81" s="831"/>
      <c r="BG81" s="831"/>
      <c r="BH81" s="831"/>
      <c r="BI81" s="831"/>
      <c r="BJ81" s="831"/>
      <c r="BK81" s="831"/>
      <c r="BL81" s="831"/>
      <c r="BM81" s="831"/>
      <c r="BN81" s="831"/>
      <c r="BO81" s="831"/>
      <c r="BP81" s="831"/>
      <c r="BQ81" s="831"/>
      <c r="BR81" s="831"/>
      <c r="BS81" s="831"/>
      <c r="BT81" s="831"/>
      <c r="BU81" s="831"/>
      <c r="BV81" s="831"/>
      <c r="BW81" s="831"/>
      <c r="BX81" s="831"/>
      <c r="BY81" s="831"/>
      <c r="BZ81" s="831"/>
      <c r="CA81" s="831"/>
      <c r="CB81" s="831"/>
      <c r="CC81" s="831"/>
      <c r="CD81" s="831"/>
      <c r="CE81" s="831"/>
      <c r="CF81" s="831"/>
      <c r="CG81" s="831"/>
      <c r="CH81" s="831"/>
      <c r="CI81" s="831"/>
      <c r="CJ81" s="831"/>
      <c r="CK81" s="831"/>
      <c r="CL81" s="831"/>
      <c r="CM81" s="831"/>
      <c r="CN81" s="831"/>
      <c r="CO81" s="831"/>
      <c r="CP81" s="831"/>
      <c r="CQ81" s="831"/>
      <c r="CR81" s="831"/>
      <c r="CS81" s="831"/>
      <c r="CT81" s="831"/>
      <c r="CU81" s="831"/>
      <c r="CV81" s="831"/>
      <c r="CW81" s="831"/>
      <c r="CX81" s="831"/>
      <c r="CY81" s="831"/>
      <c r="CZ81" s="831"/>
      <c r="DA81" s="831"/>
      <c r="DB81" s="831"/>
      <c r="DC81" s="831"/>
      <c r="DD81" s="831"/>
      <c r="DE81" s="831"/>
      <c r="DF81" s="831"/>
      <c r="DG81" s="831"/>
      <c r="DH81" s="831"/>
      <c r="DI81" s="831"/>
      <c r="DJ81" s="831"/>
      <c r="DK81" s="831"/>
      <c r="DL81" s="831"/>
      <c r="DM81" s="831"/>
      <c r="DN81" s="831"/>
      <c r="DO81" s="831"/>
      <c r="DP81" s="831"/>
      <c r="DQ81" s="831"/>
      <c r="DR81" s="831"/>
      <c r="DS81" s="831"/>
      <c r="DT81" s="831"/>
      <c r="DU81" s="831"/>
      <c r="DV81" s="831"/>
      <c r="DW81" s="831"/>
      <c r="DX81" s="831"/>
      <c r="DY81" s="831"/>
      <c r="DZ81" s="831"/>
      <c r="EA81" s="831"/>
      <c r="EB81" s="831"/>
      <c r="EC81" s="831"/>
      <c r="ED81" s="831"/>
      <c r="EE81" s="831"/>
      <c r="EF81" s="831"/>
      <c r="EG81" s="831"/>
      <c r="EH81" s="831"/>
      <c r="EI81" s="831"/>
      <c r="EJ81" s="831"/>
      <c r="EK81" s="831"/>
      <c r="EL81" s="831"/>
      <c r="EM81" s="831"/>
      <c r="EN81" s="831"/>
      <c r="EO81" s="831"/>
      <c r="EP81" s="831"/>
      <c r="EQ81" s="831"/>
      <c r="ER81" s="831"/>
      <c r="ES81" s="831"/>
      <c r="ET81" s="831"/>
      <c r="EU81" s="831"/>
      <c r="EV81" s="831"/>
      <c r="EW81" s="831"/>
      <c r="EX81" s="831"/>
      <c r="EY81" s="831"/>
      <c r="EZ81" s="831"/>
      <c r="FA81" s="831"/>
      <c r="FB81" s="831"/>
      <c r="FC81" s="831"/>
      <c r="FD81" s="831"/>
      <c r="FE81" s="831"/>
      <c r="FF81" s="831"/>
      <c r="FG81" s="831"/>
      <c r="FH81" s="831"/>
      <c r="FI81" s="831"/>
      <c r="FJ81" s="831"/>
      <c r="FK81" s="831"/>
      <c r="FL81" s="831"/>
      <c r="FM81" s="831"/>
      <c r="FN81" s="831"/>
      <c r="FO81" s="831"/>
      <c r="FP81" s="831"/>
      <c r="FQ81" s="831"/>
      <c r="FR81" s="831"/>
      <c r="FS81" s="831"/>
      <c r="FT81" s="831"/>
      <c r="FU81" s="831"/>
      <c r="FV81" s="831"/>
      <c r="FW81" s="831"/>
      <c r="FX81" s="831"/>
      <c r="FY81" s="831"/>
      <c r="FZ81" s="831"/>
      <c r="GA81" s="831"/>
      <c r="GB81" s="831"/>
      <c r="GC81" s="831"/>
      <c r="GD81" s="831"/>
      <c r="GE81" s="831"/>
      <c r="GF81" s="831"/>
      <c r="GG81" s="831"/>
      <c r="GH81" s="831"/>
      <c r="GI81" s="831"/>
      <c r="GJ81" s="831"/>
      <c r="GK81" s="831"/>
      <c r="GL81" s="831"/>
      <c r="GM81" s="831"/>
      <c r="GN81" s="831"/>
      <c r="GO81" s="831"/>
      <c r="GP81" s="831"/>
      <c r="GQ81" s="831"/>
      <c r="GR81" s="831"/>
      <c r="GS81" s="831"/>
      <c r="GT81" s="831"/>
      <c r="GU81" s="831"/>
      <c r="GV81" s="831"/>
      <c r="GW81" s="831"/>
      <c r="GX81" s="831"/>
      <c r="GY81" s="831"/>
      <c r="GZ81" s="831"/>
      <c r="HA81" s="831"/>
      <c r="HB81" s="831"/>
      <c r="HC81" s="831"/>
      <c r="HD81" s="831"/>
      <c r="HE81" s="831"/>
      <c r="HF81" s="831"/>
      <c r="HG81" s="831"/>
      <c r="HH81" s="831"/>
      <c r="HI81" s="831"/>
      <c r="HJ81" s="831"/>
      <c r="HK81" s="831"/>
      <c r="HL81" s="831"/>
      <c r="HM81" s="831"/>
      <c r="HN81" s="831"/>
      <c r="HO81" s="831"/>
      <c r="HP81" s="831"/>
      <c r="HQ81" s="831"/>
      <c r="HR81" s="831"/>
      <c r="HS81" s="831"/>
      <c r="HT81" s="831"/>
      <c r="HU81" s="831"/>
      <c r="HV81" s="831"/>
      <c r="HW81" s="831"/>
      <c r="HX81" s="831"/>
      <c r="HY81" s="831"/>
      <c r="HZ81" s="831"/>
      <c r="IA81" s="831"/>
      <c r="IB81" s="831"/>
      <c r="IC81" s="831"/>
      <c r="ID81" s="831"/>
      <c r="IE81" s="831"/>
      <c r="IF81" s="831"/>
      <c r="IG81" s="831"/>
      <c r="IH81" s="831"/>
      <c r="II81" s="831"/>
      <c r="IJ81" s="831"/>
      <c r="IK81" s="831"/>
      <c r="IL81" s="831"/>
      <c r="IM81" s="831"/>
      <c r="IN81" s="831"/>
      <c r="IO81" s="831"/>
      <c r="IP81" s="831"/>
      <c r="IQ81" s="831"/>
      <c r="IR81" s="831"/>
      <c r="IS81" s="831"/>
      <c r="IT81" s="831"/>
      <c r="IU81" s="831"/>
      <c r="IV81" s="831"/>
    </row>
    <row r="82" spans="1:256" ht="159" customHeight="1">
      <c r="A82" s="1866" t="s">
        <v>396</v>
      </c>
      <c r="B82" s="1868" t="s">
        <v>397</v>
      </c>
      <c r="C82" s="1868" t="s">
        <v>212</v>
      </c>
      <c r="D82" s="1870" t="s">
        <v>412</v>
      </c>
      <c r="E82" s="1385" t="s">
        <v>446</v>
      </c>
      <c r="F82" s="1891" t="s">
        <v>569</v>
      </c>
      <c r="G82" s="837">
        <v>2900000</v>
      </c>
      <c r="H82" s="837">
        <v>307755</v>
      </c>
      <c r="I82" s="945">
        <f>H82/G82</f>
        <v>0.10612241379310344</v>
      </c>
      <c r="J82" s="830">
        <v>307755</v>
      </c>
      <c r="K82" s="837">
        <v>307754.42</v>
      </c>
      <c r="L82" s="1370">
        <v>0.106</v>
      </c>
      <c r="M82" s="831"/>
      <c r="N82" s="831"/>
      <c r="O82" s="831"/>
      <c r="P82" s="831"/>
      <c r="Q82" s="831"/>
      <c r="R82" s="831"/>
      <c r="S82" s="831"/>
      <c r="T82" s="831"/>
      <c r="U82" s="831"/>
      <c r="V82" s="831"/>
      <c r="W82" s="831"/>
      <c r="X82" s="831"/>
      <c r="Y82" s="831"/>
      <c r="Z82" s="831"/>
      <c r="AA82" s="831"/>
      <c r="AB82" s="831"/>
      <c r="AC82" s="831"/>
      <c r="AD82" s="831"/>
      <c r="AE82" s="831"/>
      <c r="AF82" s="831"/>
      <c r="AG82" s="831"/>
      <c r="AH82" s="831"/>
      <c r="AI82" s="831"/>
      <c r="AJ82" s="831"/>
      <c r="AK82" s="831"/>
      <c r="AL82" s="831"/>
      <c r="AM82" s="831"/>
      <c r="AN82" s="831"/>
      <c r="AO82" s="831"/>
      <c r="AP82" s="831"/>
      <c r="AQ82" s="831"/>
      <c r="AR82" s="831"/>
      <c r="AS82" s="831"/>
      <c r="AT82" s="831"/>
      <c r="AU82" s="831"/>
      <c r="AV82" s="831"/>
      <c r="AW82" s="831"/>
      <c r="AX82" s="831"/>
      <c r="AY82" s="831"/>
      <c r="AZ82" s="831"/>
      <c r="BA82" s="831"/>
      <c r="BB82" s="831"/>
      <c r="BC82" s="831"/>
      <c r="BD82" s="831"/>
      <c r="BE82" s="831"/>
      <c r="BF82" s="831"/>
      <c r="BG82" s="831"/>
      <c r="BH82" s="831"/>
      <c r="BI82" s="831"/>
      <c r="BJ82" s="831"/>
      <c r="BK82" s="831"/>
      <c r="BL82" s="831"/>
      <c r="BM82" s="831"/>
      <c r="BN82" s="831"/>
      <c r="BO82" s="831"/>
      <c r="BP82" s="831"/>
      <c r="BQ82" s="831"/>
      <c r="BR82" s="831"/>
      <c r="BS82" s="831"/>
      <c r="BT82" s="831"/>
      <c r="BU82" s="831"/>
      <c r="BV82" s="831"/>
      <c r="BW82" s="831"/>
      <c r="BX82" s="831"/>
      <c r="BY82" s="831"/>
      <c r="BZ82" s="831"/>
      <c r="CA82" s="831"/>
      <c r="CB82" s="831"/>
      <c r="CC82" s="831"/>
      <c r="CD82" s="831"/>
      <c r="CE82" s="831"/>
      <c r="CF82" s="831"/>
      <c r="CG82" s="831"/>
      <c r="CH82" s="831"/>
      <c r="CI82" s="831"/>
      <c r="CJ82" s="831"/>
      <c r="CK82" s="831"/>
      <c r="CL82" s="831"/>
      <c r="CM82" s="831"/>
      <c r="CN82" s="831"/>
      <c r="CO82" s="831"/>
      <c r="CP82" s="831"/>
      <c r="CQ82" s="831"/>
      <c r="CR82" s="831"/>
      <c r="CS82" s="831"/>
      <c r="CT82" s="831"/>
      <c r="CU82" s="831"/>
      <c r="CV82" s="831"/>
      <c r="CW82" s="831"/>
      <c r="CX82" s="831"/>
      <c r="CY82" s="831"/>
      <c r="CZ82" s="831"/>
      <c r="DA82" s="831"/>
      <c r="DB82" s="831"/>
      <c r="DC82" s="831"/>
      <c r="DD82" s="831"/>
      <c r="DE82" s="831"/>
      <c r="DF82" s="831"/>
      <c r="DG82" s="831"/>
      <c r="DH82" s="831"/>
      <c r="DI82" s="831"/>
      <c r="DJ82" s="831"/>
      <c r="DK82" s="831"/>
      <c r="DL82" s="831"/>
      <c r="DM82" s="831"/>
      <c r="DN82" s="831"/>
      <c r="DO82" s="831"/>
      <c r="DP82" s="831"/>
      <c r="DQ82" s="831"/>
      <c r="DR82" s="831"/>
      <c r="DS82" s="831"/>
      <c r="DT82" s="831"/>
      <c r="DU82" s="831"/>
      <c r="DV82" s="831"/>
      <c r="DW82" s="831"/>
      <c r="DX82" s="831"/>
      <c r="DY82" s="831"/>
      <c r="DZ82" s="831"/>
      <c r="EA82" s="831"/>
      <c r="EB82" s="831"/>
      <c r="EC82" s="831"/>
      <c r="ED82" s="831"/>
      <c r="EE82" s="831"/>
      <c r="EF82" s="831"/>
      <c r="EG82" s="831"/>
      <c r="EH82" s="831"/>
      <c r="EI82" s="831"/>
      <c r="EJ82" s="831"/>
      <c r="EK82" s="831"/>
      <c r="EL82" s="831"/>
      <c r="EM82" s="831"/>
      <c r="EN82" s="831"/>
      <c r="EO82" s="831"/>
      <c r="EP82" s="831"/>
      <c r="EQ82" s="831"/>
      <c r="ER82" s="831"/>
      <c r="ES82" s="831"/>
      <c r="ET82" s="831"/>
      <c r="EU82" s="831"/>
      <c r="EV82" s="831"/>
      <c r="EW82" s="831"/>
      <c r="EX82" s="831"/>
      <c r="EY82" s="831"/>
      <c r="EZ82" s="831"/>
      <c r="FA82" s="831"/>
      <c r="FB82" s="831"/>
      <c r="FC82" s="831"/>
      <c r="FD82" s="831"/>
      <c r="FE82" s="831"/>
      <c r="FF82" s="831"/>
      <c r="FG82" s="831"/>
      <c r="FH82" s="831"/>
      <c r="FI82" s="831"/>
      <c r="FJ82" s="831"/>
      <c r="FK82" s="831"/>
      <c r="FL82" s="831"/>
      <c r="FM82" s="831"/>
      <c r="FN82" s="831"/>
      <c r="FO82" s="831"/>
      <c r="FP82" s="831"/>
      <c r="FQ82" s="831"/>
      <c r="FR82" s="831"/>
      <c r="FS82" s="831"/>
      <c r="FT82" s="831"/>
      <c r="FU82" s="831"/>
      <c r="FV82" s="831"/>
      <c r="FW82" s="831"/>
      <c r="FX82" s="831"/>
      <c r="FY82" s="831"/>
      <c r="FZ82" s="831"/>
      <c r="GA82" s="831"/>
      <c r="GB82" s="831"/>
      <c r="GC82" s="831"/>
      <c r="GD82" s="831"/>
      <c r="GE82" s="831"/>
      <c r="GF82" s="831"/>
      <c r="GG82" s="831"/>
      <c r="GH82" s="831"/>
      <c r="GI82" s="831"/>
      <c r="GJ82" s="831"/>
      <c r="GK82" s="831"/>
      <c r="GL82" s="831"/>
      <c r="GM82" s="831"/>
      <c r="GN82" s="831"/>
      <c r="GO82" s="831"/>
      <c r="GP82" s="831"/>
      <c r="GQ82" s="831"/>
      <c r="GR82" s="831"/>
      <c r="GS82" s="831"/>
      <c r="GT82" s="831"/>
      <c r="GU82" s="831"/>
      <c r="GV82" s="831"/>
      <c r="GW82" s="831"/>
      <c r="GX82" s="831"/>
      <c r="GY82" s="831"/>
      <c r="GZ82" s="831"/>
      <c r="HA82" s="831"/>
      <c r="HB82" s="831"/>
      <c r="HC82" s="831"/>
      <c r="HD82" s="831"/>
      <c r="HE82" s="831"/>
      <c r="HF82" s="831"/>
      <c r="HG82" s="831"/>
      <c r="HH82" s="831"/>
      <c r="HI82" s="831"/>
      <c r="HJ82" s="831"/>
      <c r="HK82" s="831"/>
      <c r="HL82" s="831"/>
      <c r="HM82" s="831"/>
      <c r="HN82" s="831"/>
      <c r="HO82" s="831"/>
      <c r="HP82" s="831"/>
      <c r="HQ82" s="831"/>
      <c r="HR82" s="831"/>
      <c r="HS82" s="831"/>
      <c r="HT82" s="831"/>
      <c r="HU82" s="831"/>
      <c r="HV82" s="831"/>
      <c r="HW82" s="831"/>
      <c r="HX82" s="831"/>
      <c r="HY82" s="831"/>
      <c r="HZ82" s="831"/>
      <c r="IA82" s="831"/>
      <c r="IB82" s="831"/>
      <c r="IC82" s="831"/>
      <c r="ID82" s="831"/>
      <c r="IE82" s="831"/>
      <c r="IF82" s="831"/>
      <c r="IG82" s="831"/>
      <c r="IH82" s="831"/>
      <c r="II82" s="831"/>
      <c r="IJ82" s="831"/>
      <c r="IK82" s="831"/>
      <c r="IL82" s="831"/>
      <c r="IM82" s="831"/>
      <c r="IN82" s="831"/>
      <c r="IO82" s="831"/>
      <c r="IP82" s="831"/>
      <c r="IQ82" s="831"/>
      <c r="IR82" s="831"/>
      <c r="IS82" s="831"/>
      <c r="IT82" s="831"/>
      <c r="IU82" s="831"/>
      <c r="IV82" s="831"/>
    </row>
    <row r="83" spans="1:256" ht="45">
      <c r="A83" s="1867"/>
      <c r="B83" s="1869"/>
      <c r="C83" s="1869"/>
      <c r="D83" s="1871"/>
      <c r="E83" s="1386" t="s">
        <v>564</v>
      </c>
      <c r="F83" s="1892"/>
      <c r="G83" s="819"/>
      <c r="H83" s="839"/>
      <c r="I83" s="840"/>
      <c r="J83" s="820">
        <v>307755</v>
      </c>
      <c r="K83" s="1572">
        <v>307754.42</v>
      </c>
      <c r="L83" s="1371">
        <v>1</v>
      </c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  <c r="Y83" s="831"/>
      <c r="Z83" s="831"/>
      <c r="AA83" s="831"/>
      <c r="AB83" s="831"/>
      <c r="AC83" s="831"/>
      <c r="AD83" s="831"/>
      <c r="AE83" s="831"/>
      <c r="AF83" s="831"/>
      <c r="AG83" s="831"/>
      <c r="AH83" s="831"/>
      <c r="AI83" s="831"/>
      <c r="AJ83" s="831"/>
      <c r="AK83" s="831"/>
      <c r="AL83" s="831"/>
      <c r="AM83" s="831"/>
      <c r="AN83" s="831"/>
      <c r="AO83" s="831"/>
      <c r="AP83" s="831"/>
      <c r="AQ83" s="831"/>
      <c r="AR83" s="831"/>
      <c r="AS83" s="831"/>
      <c r="AT83" s="831"/>
      <c r="AU83" s="831"/>
      <c r="AV83" s="831"/>
      <c r="AW83" s="831"/>
      <c r="AX83" s="831"/>
      <c r="AY83" s="831"/>
      <c r="AZ83" s="831"/>
      <c r="BA83" s="831"/>
      <c r="BB83" s="831"/>
      <c r="BC83" s="831"/>
      <c r="BD83" s="831"/>
      <c r="BE83" s="831"/>
      <c r="BF83" s="831"/>
      <c r="BG83" s="831"/>
      <c r="BH83" s="831"/>
      <c r="BI83" s="831"/>
      <c r="BJ83" s="831"/>
      <c r="BK83" s="831"/>
      <c r="BL83" s="831"/>
      <c r="BM83" s="831"/>
      <c r="BN83" s="831"/>
      <c r="BO83" s="831"/>
      <c r="BP83" s="831"/>
      <c r="BQ83" s="831"/>
      <c r="BR83" s="831"/>
      <c r="BS83" s="831"/>
      <c r="BT83" s="831"/>
      <c r="BU83" s="831"/>
      <c r="BV83" s="831"/>
      <c r="BW83" s="831"/>
      <c r="BX83" s="831"/>
      <c r="BY83" s="831"/>
      <c r="BZ83" s="831"/>
      <c r="CA83" s="831"/>
      <c r="CB83" s="831"/>
      <c r="CC83" s="831"/>
      <c r="CD83" s="831"/>
      <c r="CE83" s="831"/>
      <c r="CF83" s="831"/>
      <c r="CG83" s="831"/>
      <c r="CH83" s="831"/>
      <c r="CI83" s="831"/>
      <c r="CJ83" s="831"/>
      <c r="CK83" s="831"/>
      <c r="CL83" s="831"/>
      <c r="CM83" s="831"/>
      <c r="CN83" s="831"/>
      <c r="CO83" s="831"/>
      <c r="CP83" s="831"/>
      <c r="CQ83" s="831"/>
      <c r="CR83" s="831"/>
      <c r="CS83" s="831"/>
      <c r="CT83" s="831"/>
      <c r="CU83" s="831"/>
      <c r="CV83" s="831"/>
      <c r="CW83" s="831"/>
      <c r="CX83" s="831"/>
      <c r="CY83" s="831"/>
      <c r="CZ83" s="831"/>
      <c r="DA83" s="831"/>
      <c r="DB83" s="831"/>
      <c r="DC83" s="831"/>
      <c r="DD83" s="831"/>
      <c r="DE83" s="831"/>
      <c r="DF83" s="831"/>
      <c r="DG83" s="831"/>
      <c r="DH83" s="831"/>
      <c r="DI83" s="831"/>
      <c r="DJ83" s="831"/>
      <c r="DK83" s="831"/>
      <c r="DL83" s="831"/>
      <c r="DM83" s="831"/>
      <c r="DN83" s="831"/>
      <c r="DO83" s="831"/>
      <c r="DP83" s="831"/>
      <c r="DQ83" s="831"/>
      <c r="DR83" s="831"/>
      <c r="DS83" s="831"/>
      <c r="DT83" s="831"/>
      <c r="DU83" s="831"/>
      <c r="DV83" s="831"/>
      <c r="DW83" s="831"/>
      <c r="DX83" s="831"/>
      <c r="DY83" s="831"/>
      <c r="DZ83" s="831"/>
      <c r="EA83" s="831"/>
      <c r="EB83" s="831"/>
      <c r="EC83" s="831"/>
      <c r="ED83" s="831"/>
      <c r="EE83" s="831"/>
      <c r="EF83" s="831"/>
      <c r="EG83" s="831"/>
      <c r="EH83" s="831"/>
      <c r="EI83" s="831"/>
      <c r="EJ83" s="831"/>
      <c r="EK83" s="831"/>
      <c r="EL83" s="831"/>
      <c r="EM83" s="831"/>
      <c r="EN83" s="831"/>
      <c r="EO83" s="831"/>
      <c r="EP83" s="831"/>
      <c r="EQ83" s="831"/>
      <c r="ER83" s="831"/>
      <c r="ES83" s="831"/>
      <c r="ET83" s="831"/>
      <c r="EU83" s="831"/>
      <c r="EV83" s="831"/>
      <c r="EW83" s="831"/>
      <c r="EX83" s="831"/>
      <c r="EY83" s="831"/>
      <c r="EZ83" s="831"/>
      <c r="FA83" s="831"/>
      <c r="FB83" s="831"/>
      <c r="FC83" s="831"/>
      <c r="FD83" s="831"/>
      <c r="FE83" s="831"/>
      <c r="FF83" s="831"/>
      <c r="FG83" s="831"/>
      <c r="FH83" s="831"/>
      <c r="FI83" s="831"/>
      <c r="FJ83" s="831"/>
      <c r="FK83" s="831"/>
      <c r="FL83" s="831"/>
      <c r="FM83" s="831"/>
      <c r="FN83" s="831"/>
      <c r="FO83" s="831"/>
      <c r="FP83" s="831"/>
      <c r="FQ83" s="831"/>
      <c r="FR83" s="831"/>
      <c r="FS83" s="831"/>
      <c r="FT83" s="831"/>
      <c r="FU83" s="831"/>
      <c r="FV83" s="831"/>
      <c r="FW83" s="831"/>
      <c r="FX83" s="831"/>
      <c r="FY83" s="831"/>
      <c r="FZ83" s="831"/>
      <c r="GA83" s="831"/>
      <c r="GB83" s="831"/>
      <c r="GC83" s="831"/>
      <c r="GD83" s="831"/>
      <c r="GE83" s="831"/>
      <c r="GF83" s="831"/>
      <c r="GG83" s="831"/>
      <c r="GH83" s="831"/>
      <c r="GI83" s="831"/>
      <c r="GJ83" s="831"/>
      <c r="GK83" s="831"/>
      <c r="GL83" s="831"/>
      <c r="GM83" s="831"/>
      <c r="GN83" s="831"/>
      <c r="GO83" s="831"/>
      <c r="GP83" s="831"/>
      <c r="GQ83" s="831"/>
      <c r="GR83" s="831"/>
      <c r="GS83" s="831"/>
      <c r="GT83" s="831"/>
      <c r="GU83" s="831"/>
      <c r="GV83" s="831"/>
      <c r="GW83" s="831"/>
      <c r="GX83" s="831"/>
      <c r="GY83" s="831"/>
      <c r="GZ83" s="831"/>
      <c r="HA83" s="831"/>
      <c r="HB83" s="831"/>
      <c r="HC83" s="831"/>
      <c r="HD83" s="831"/>
      <c r="HE83" s="831"/>
      <c r="HF83" s="831"/>
      <c r="HG83" s="831"/>
      <c r="HH83" s="831"/>
      <c r="HI83" s="831"/>
      <c r="HJ83" s="831"/>
      <c r="HK83" s="831"/>
      <c r="HL83" s="831"/>
      <c r="HM83" s="831"/>
      <c r="HN83" s="831"/>
      <c r="HO83" s="831"/>
      <c r="HP83" s="831"/>
      <c r="HQ83" s="831"/>
      <c r="HR83" s="831"/>
      <c r="HS83" s="831"/>
      <c r="HT83" s="831"/>
      <c r="HU83" s="831"/>
      <c r="HV83" s="831"/>
      <c r="HW83" s="831"/>
      <c r="HX83" s="831"/>
      <c r="HY83" s="831"/>
      <c r="HZ83" s="831"/>
      <c r="IA83" s="831"/>
      <c r="IB83" s="831"/>
      <c r="IC83" s="831"/>
      <c r="ID83" s="831"/>
      <c r="IE83" s="831"/>
      <c r="IF83" s="831"/>
      <c r="IG83" s="831"/>
      <c r="IH83" s="831"/>
      <c r="II83" s="831"/>
      <c r="IJ83" s="831"/>
      <c r="IK83" s="831"/>
      <c r="IL83" s="831"/>
      <c r="IM83" s="831"/>
      <c r="IN83" s="831"/>
      <c r="IO83" s="831"/>
      <c r="IP83" s="831"/>
      <c r="IQ83" s="831"/>
      <c r="IR83" s="831"/>
      <c r="IS83" s="831"/>
      <c r="IT83" s="831"/>
      <c r="IU83" s="831"/>
      <c r="IV83" s="831"/>
    </row>
    <row r="84" spans="1:256" ht="136.5">
      <c r="A84" s="1866" t="s">
        <v>71</v>
      </c>
      <c r="B84" s="1868" t="s">
        <v>72</v>
      </c>
      <c r="C84" s="1868" t="s">
        <v>212</v>
      </c>
      <c r="D84" s="1870" t="s">
        <v>675</v>
      </c>
      <c r="E84" s="1378" t="s">
        <v>704</v>
      </c>
      <c r="F84" s="1914" t="s">
        <v>649</v>
      </c>
      <c r="G84" s="838">
        <v>6711848</v>
      </c>
      <c r="H84" s="1387">
        <v>0</v>
      </c>
      <c r="I84" s="1388">
        <v>0</v>
      </c>
      <c r="J84" s="822">
        <f>3323992+2520508</f>
        <v>5844500</v>
      </c>
      <c r="K84" s="837">
        <v>3693192.21</v>
      </c>
      <c r="L84" s="1389">
        <f>K84/G84</f>
        <v>0.5502496793729537</v>
      </c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  <c r="Y84" s="831"/>
      <c r="Z84" s="831"/>
      <c r="AA84" s="831"/>
      <c r="AB84" s="831"/>
      <c r="AC84" s="831"/>
      <c r="AD84" s="831"/>
      <c r="AE84" s="831"/>
      <c r="AF84" s="831"/>
      <c r="AG84" s="831"/>
      <c r="AH84" s="831"/>
      <c r="AI84" s="831"/>
      <c r="AJ84" s="831"/>
      <c r="AK84" s="831"/>
      <c r="AL84" s="831"/>
      <c r="AM84" s="831"/>
      <c r="AN84" s="831"/>
      <c r="AO84" s="831"/>
      <c r="AP84" s="831"/>
      <c r="AQ84" s="831"/>
      <c r="AR84" s="831"/>
      <c r="AS84" s="831"/>
      <c r="AT84" s="831"/>
      <c r="AU84" s="831"/>
      <c r="AV84" s="831"/>
      <c r="AW84" s="831"/>
      <c r="AX84" s="831"/>
      <c r="AY84" s="831"/>
      <c r="AZ84" s="831"/>
      <c r="BA84" s="831"/>
      <c r="BB84" s="831"/>
      <c r="BC84" s="831"/>
      <c r="BD84" s="831"/>
      <c r="BE84" s="831"/>
      <c r="BF84" s="831"/>
      <c r="BG84" s="831"/>
      <c r="BH84" s="831"/>
      <c r="BI84" s="831"/>
      <c r="BJ84" s="831"/>
      <c r="BK84" s="831"/>
      <c r="BL84" s="831"/>
      <c r="BM84" s="831"/>
      <c r="BN84" s="831"/>
      <c r="BO84" s="831"/>
      <c r="BP84" s="831"/>
      <c r="BQ84" s="831"/>
      <c r="BR84" s="831"/>
      <c r="BS84" s="831"/>
      <c r="BT84" s="831"/>
      <c r="BU84" s="831"/>
      <c r="BV84" s="831"/>
      <c r="BW84" s="831"/>
      <c r="BX84" s="831"/>
      <c r="BY84" s="831"/>
      <c r="BZ84" s="831"/>
      <c r="CA84" s="831"/>
      <c r="CB84" s="831"/>
      <c r="CC84" s="831"/>
      <c r="CD84" s="831"/>
      <c r="CE84" s="831"/>
      <c r="CF84" s="831"/>
      <c r="CG84" s="831"/>
      <c r="CH84" s="831"/>
      <c r="CI84" s="831"/>
      <c r="CJ84" s="831"/>
      <c r="CK84" s="831"/>
      <c r="CL84" s="831"/>
      <c r="CM84" s="831"/>
      <c r="CN84" s="831"/>
      <c r="CO84" s="831"/>
      <c r="CP84" s="831"/>
      <c r="CQ84" s="831"/>
      <c r="CR84" s="831"/>
      <c r="CS84" s="831"/>
      <c r="CT84" s="831"/>
      <c r="CU84" s="831"/>
      <c r="CV84" s="831"/>
      <c r="CW84" s="831"/>
      <c r="CX84" s="831"/>
      <c r="CY84" s="831"/>
      <c r="CZ84" s="831"/>
      <c r="DA84" s="831"/>
      <c r="DB84" s="831"/>
      <c r="DC84" s="831"/>
      <c r="DD84" s="831"/>
      <c r="DE84" s="831"/>
      <c r="DF84" s="831"/>
      <c r="DG84" s="831"/>
      <c r="DH84" s="831"/>
      <c r="DI84" s="831"/>
      <c r="DJ84" s="831"/>
      <c r="DK84" s="831"/>
      <c r="DL84" s="831"/>
      <c r="DM84" s="831"/>
      <c r="DN84" s="831"/>
      <c r="DO84" s="831"/>
      <c r="DP84" s="831"/>
      <c r="DQ84" s="831"/>
      <c r="DR84" s="831"/>
      <c r="DS84" s="831"/>
      <c r="DT84" s="831"/>
      <c r="DU84" s="831"/>
      <c r="DV84" s="831"/>
      <c r="DW84" s="831"/>
      <c r="DX84" s="831"/>
      <c r="DY84" s="831"/>
      <c r="DZ84" s="831"/>
      <c r="EA84" s="831"/>
      <c r="EB84" s="831"/>
      <c r="EC84" s="831"/>
      <c r="ED84" s="831"/>
      <c r="EE84" s="831"/>
      <c r="EF84" s="831"/>
      <c r="EG84" s="831"/>
      <c r="EH84" s="831"/>
      <c r="EI84" s="831"/>
      <c r="EJ84" s="831"/>
      <c r="EK84" s="831"/>
      <c r="EL84" s="831"/>
      <c r="EM84" s="831"/>
      <c r="EN84" s="831"/>
      <c r="EO84" s="831"/>
      <c r="EP84" s="831"/>
      <c r="EQ84" s="831"/>
      <c r="ER84" s="831"/>
      <c r="ES84" s="831"/>
      <c r="ET84" s="831"/>
      <c r="EU84" s="831"/>
      <c r="EV84" s="831"/>
      <c r="EW84" s="831"/>
      <c r="EX84" s="831"/>
      <c r="EY84" s="831"/>
      <c r="EZ84" s="831"/>
      <c r="FA84" s="831"/>
      <c r="FB84" s="831"/>
      <c r="FC84" s="831"/>
      <c r="FD84" s="831"/>
      <c r="FE84" s="831"/>
      <c r="FF84" s="831"/>
      <c r="FG84" s="831"/>
      <c r="FH84" s="831"/>
      <c r="FI84" s="831"/>
      <c r="FJ84" s="831"/>
      <c r="FK84" s="831"/>
      <c r="FL84" s="831"/>
      <c r="FM84" s="831"/>
      <c r="FN84" s="831"/>
      <c r="FO84" s="831"/>
      <c r="FP84" s="831"/>
      <c r="FQ84" s="831"/>
      <c r="FR84" s="831"/>
      <c r="FS84" s="831"/>
      <c r="FT84" s="831"/>
      <c r="FU84" s="831"/>
      <c r="FV84" s="831"/>
      <c r="FW84" s="831"/>
      <c r="FX84" s="831"/>
      <c r="FY84" s="831"/>
      <c r="FZ84" s="831"/>
      <c r="GA84" s="831"/>
      <c r="GB84" s="831"/>
      <c r="GC84" s="831"/>
      <c r="GD84" s="831"/>
      <c r="GE84" s="831"/>
      <c r="GF84" s="831"/>
      <c r="GG84" s="831"/>
      <c r="GH84" s="831"/>
      <c r="GI84" s="831"/>
      <c r="GJ84" s="831"/>
      <c r="GK84" s="831"/>
      <c r="GL84" s="831"/>
      <c r="GM84" s="831"/>
      <c r="GN84" s="831"/>
      <c r="GO84" s="831"/>
      <c r="GP84" s="831"/>
      <c r="GQ84" s="831"/>
      <c r="GR84" s="831"/>
      <c r="GS84" s="831"/>
      <c r="GT84" s="831"/>
      <c r="GU84" s="831"/>
      <c r="GV84" s="831"/>
      <c r="GW84" s="831"/>
      <c r="GX84" s="831"/>
      <c r="GY84" s="831"/>
      <c r="GZ84" s="831"/>
      <c r="HA84" s="831"/>
      <c r="HB84" s="831"/>
      <c r="HC84" s="831"/>
      <c r="HD84" s="831"/>
      <c r="HE84" s="831"/>
      <c r="HF84" s="831"/>
      <c r="HG84" s="831"/>
      <c r="HH84" s="831"/>
      <c r="HI84" s="831"/>
      <c r="HJ84" s="831"/>
      <c r="HK84" s="831"/>
      <c r="HL84" s="831"/>
      <c r="HM84" s="831"/>
      <c r="HN84" s="831"/>
      <c r="HO84" s="831"/>
      <c r="HP84" s="831"/>
      <c r="HQ84" s="831"/>
      <c r="HR84" s="831"/>
      <c r="HS84" s="831"/>
      <c r="HT84" s="831"/>
      <c r="HU84" s="831"/>
      <c r="HV84" s="831"/>
      <c r="HW84" s="831"/>
      <c r="HX84" s="831"/>
      <c r="HY84" s="831"/>
      <c r="HZ84" s="831"/>
      <c r="IA84" s="831"/>
      <c r="IB84" s="831"/>
      <c r="IC84" s="831"/>
      <c r="ID84" s="831"/>
      <c r="IE84" s="831"/>
      <c r="IF84" s="831"/>
      <c r="IG84" s="831"/>
      <c r="IH84" s="831"/>
      <c r="II84" s="831"/>
      <c r="IJ84" s="831"/>
      <c r="IK84" s="831"/>
      <c r="IL84" s="831"/>
      <c r="IM84" s="831"/>
      <c r="IN84" s="831"/>
      <c r="IO84" s="831"/>
      <c r="IP84" s="831"/>
      <c r="IQ84" s="831"/>
      <c r="IR84" s="831"/>
      <c r="IS84" s="831"/>
      <c r="IT84" s="831"/>
      <c r="IU84" s="831"/>
      <c r="IV84" s="831"/>
    </row>
    <row r="85" spans="1:256" ht="22.5">
      <c r="A85" s="1867"/>
      <c r="B85" s="1869"/>
      <c r="C85" s="1869"/>
      <c r="D85" s="1871"/>
      <c r="E85" s="1079" t="s">
        <v>697</v>
      </c>
      <c r="F85" s="1915"/>
      <c r="G85" s="819">
        <v>169440</v>
      </c>
      <c r="H85" s="839">
        <v>0</v>
      </c>
      <c r="I85" s="840">
        <v>0</v>
      </c>
      <c r="J85" s="820">
        <v>169440</v>
      </c>
      <c r="K85" s="848">
        <v>167499.95</v>
      </c>
      <c r="L85" s="1371">
        <v>1</v>
      </c>
      <c r="M85" s="831"/>
      <c r="N85" s="831"/>
      <c r="O85" s="831"/>
      <c r="P85" s="831"/>
      <c r="Q85" s="831"/>
      <c r="R85" s="831"/>
      <c r="S85" s="831"/>
      <c r="T85" s="831"/>
      <c r="U85" s="831"/>
      <c r="V85" s="831"/>
      <c r="W85" s="831"/>
      <c r="X85" s="831"/>
      <c r="Y85" s="831"/>
      <c r="Z85" s="831"/>
      <c r="AA85" s="831"/>
      <c r="AB85" s="831"/>
      <c r="AC85" s="831"/>
      <c r="AD85" s="831"/>
      <c r="AE85" s="831"/>
      <c r="AF85" s="831"/>
      <c r="AG85" s="831"/>
      <c r="AH85" s="831"/>
      <c r="AI85" s="831"/>
      <c r="AJ85" s="831"/>
      <c r="AK85" s="831"/>
      <c r="AL85" s="831"/>
      <c r="AM85" s="831"/>
      <c r="AN85" s="831"/>
      <c r="AO85" s="831"/>
      <c r="AP85" s="831"/>
      <c r="AQ85" s="831"/>
      <c r="AR85" s="831"/>
      <c r="AS85" s="831"/>
      <c r="AT85" s="831"/>
      <c r="AU85" s="831"/>
      <c r="AV85" s="831"/>
      <c r="AW85" s="831"/>
      <c r="AX85" s="831"/>
      <c r="AY85" s="831"/>
      <c r="AZ85" s="831"/>
      <c r="BA85" s="831"/>
      <c r="BB85" s="831"/>
      <c r="BC85" s="831"/>
      <c r="BD85" s="831"/>
      <c r="BE85" s="831"/>
      <c r="BF85" s="831"/>
      <c r="BG85" s="831"/>
      <c r="BH85" s="831"/>
      <c r="BI85" s="831"/>
      <c r="BJ85" s="831"/>
      <c r="BK85" s="831"/>
      <c r="BL85" s="831"/>
      <c r="BM85" s="831"/>
      <c r="BN85" s="831"/>
      <c r="BO85" s="831"/>
      <c r="BP85" s="831"/>
      <c r="BQ85" s="831"/>
      <c r="BR85" s="831"/>
      <c r="BS85" s="831"/>
      <c r="BT85" s="831"/>
      <c r="BU85" s="831"/>
      <c r="BV85" s="831"/>
      <c r="BW85" s="831"/>
      <c r="BX85" s="831"/>
      <c r="BY85" s="831"/>
      <c r="BZ85" s="831"/>
      <c r="CA85" s="831"/>
      <c r="CB85" s="831"/>
      <c r="CC85" s="831"/>
      <c r="CD85" s="831"/>
      <c r="CE85" s="831"/>
      <c r="CF85" s="831"/>
      <c r="CG85" s="831"/>
      <c r="CH85" s="831"/>
      <c r="CI85" s="831"/>
      <c r="CJ85" s="831"/>
      <c r="CK85" s="831"/>
      <c r="CL85" s="831"/>
      <c r="CM85" s="831"/>
      <c r="CN85" s="831"/>
      <c r="CO85" s="831"/>
      <c r="CP85" s="831"/>
      <c r="CQ85" s="831"/>
      <c r="CR85" s="831"/>
      <c r="CS85" s="831"/>
      <c r="CT85" s="831"/>
      <c r="CU85" s="831"/>
      <c r="CV85" s="831"/>
      <c r="CW85" s="831"/>
      <c r="CX85" s="831"/>
      <c r="CY85" s="831"/>
      <c r="CZ85" s="831"/>
      <c r="DA85" s="831"/>
      <c r="DB85" s="831"/>
      <c r="DC85" s="831"/>
      <c r="DD85" s="831"/>
      <c r="DE85" s="831"/>
      <c r="DF85" s="831"/>
      <c r="DG85" s="831"/>
      <c r="DH85" s="831"/>
      <c r="DI85" s="831"/>
      <c r="DJ85" s="831"/>
      <c r="DK85" s="831"/>
      <c r="DL85" s="831"/>
      <c r="DM85" s="831"/>
      <c r="DN85" s="831"/>
      <c r="DO85" s="831"/>
      <c r="DP85" s="831"/>
      <c r="DQ85" s="831"/>
      <c r="DR85" s="831"/>
      <c r="DS85" s="831"/>
      <c r="DT85" s="831"/>
      <c r="DU85" s="831"/>
      <c r="DV85" s="831"/>
      <c r="DW85" s="831"/>
      <c r="DX85" s="831"/>
      <c r="DY85" s="831"/>
      <c r="DZ85" s="831"/>
      <c r="EA85" s="831"/>
      <c r="EB85" s="831"/>
      <c r="EC85" s="831"/>
      <c r="ED85" s="831"/>
      <c r="EE85" s="831"/>
      <c r="EF85" s="831"/>
      <c r="EG85" s="831"/>
      <c r="EH85" s="831"/>
      <c r="EI85" s="831"/>
      <c r="EJ85" s="831"/>
      <c r="EK85" s="831"/>
      <c r="EL85" s="831"/>
      <c r="EM85" s="831"/>
      <c r="EN85" s="831"/>
      <c r="EO85" s="831"/>
      <c r="EP85" s="831"/>
      <c r="EQ85" s="831"/>
      <c r="ER85" s="831"/>
      <c r="ES85" s="831"/>
      <c r="ET85" s="831"/>
      <c r="EU85" s="831"/>
      <c r="EV85" s="831"/>
      <c r="EW85" s="831"/>
      <c r="EX85" s="831"/>
      <c r="EY85" s="831"/>
      <c r="EZ85" s="831"/>
      <c r="FA85" s="831"/>
      <c r="FB85" s="831"/>
      <c r="FC85" s="831"/>
      <c r="FD85" s="831"/>
      <c r="FE85" s="831"/>
      <c r="FF85" s="831"/>
      <c r="FG85" s="831"/>
      <c r="FH85" s="831"/>
      <c r="FI85" s="831"/>
      <c r="FJ85" s="831"/>
      <c r="FK85" s="831"/>
      <c r="FL85" s="831"/>
      <c r="FM85" s="831"/>
      <c r="FN85" s="831"/>
      <c r="FO85" s="831"/>
      <c r="FP85" s="831"/>
      <c r="FQ85" s="831"/>
      <c r="FR85" s="831"/>
      <c r="FS85" s="831"/>
      <c r="FT85" s="831"/>
      <c r="FU85" s="831"/>
      <c r="FV85" s="831"/>
      <c r="FW85" s="831"/>
      <c r="FX85" s="831"/>
      <c r="FY85" s="831"/>
      <c r="FZ85" s="831"/>
      <c r="GA85" s="831"/>
      <c r="GB85" s="831"/>
      <c r="GC85" s="831"/>
      <c r="GD85" s="831"/>
      <c r="GE85" s="831"/>
      <c r="GF85" s="831"/>
      <c r="GG85" s="831"/>
      <c r="GH85" s="831"/>
      <c r="GI85" s="831"/>
      <c r="GJ85" s="831"/>
      <c r="GK85" s="831"/>
      <c r="GL85" s="831"/>
      <c r="GM85" s="831"/>
      <c r="GN85" s="831"/>
      <c r="GO85" s="831"/>
      <c r="GP85" s="831"/>
      <c r="GQ85" s="831"/>
      <c r="GR85" s="831"/>
      <c r="GS85" s="831"/>
      <c r="GT85" s="831"/>
      <c r="GU85" s="831"/>
      <c r="GV85" s="831"/>
      <c r="GW85" s="831"/>
      <c r="GX85" s="831"/>
      <c r="GY85" s="831"/>
      <c r="GZ85" s="831"/>
      <c r="HA85" s="831"/>
      <c r="HB85" s="831"/>
      <c r="HC85" s="831"/>
      <c r="HD85" s="831"/>
      <c r="HE85" s="831"/>
      <c r="HF85" s="831"/>
      <c r="HG85" s="831"/>
      <c r="HH85" s="831"/>
      <c r="HI85" s="831"/>
      <c r="HJ85" s="831"/>
      <c r="HK85" s="831"/>
      <c r="HL85" s="831"/>
      <c r="HM85" s="831"/>
      <c r="HN85" s="831"/>
      <c r="HO85" s="831"/>
      <c r="HP85" s="831"/>
      <c r="HQ85" s="831"/>
      <c r="HR85" s="831"/>
      <c r="HS85" s="831"/>
      <c r="HT85" s="831"/>
      <c r="HU85" s="831"/>
      <c r="HV85" s="831"/>
      <c r="HW85" s="831"/>
      <c r="HX85" s="831"/>
      <c r="HY85" s="831"/>
      <c r="HZ85" s="831"/>
      <c r="IA85" s="831"/>
      <c r="IB85" s="831"/>
      <c r="IC85" s="831"/>
      <c r="ID85" s="831"/>
      <c r="IE85" s="831"/>
      <c r="IF85" s="831"/>
      <c r="IG85" s="831"/>
      <c r="IH85" s="831"/>
      <c r="II85" s="831"/>
      <c r="IJ85" s="831"/>
      <c r="IK85" s="831"/>
      <c r="IL85" s="831"/>
      <c r="IM85" s="831"/>
      <c r="IN85" s="831"/>
      <c r="IO85" s="831"/>
      <c r="IP85" s="831"/>
      <c r="IQ85" s="831"/>
      <c r="IR85" s="831"/>
      <c r="IS85" s="831"/>
      <c r="IT85" s="831"/>
      <c r="IU85" s="831"/>
      <c r="IV85" s="831"/>
    </row>
    <row r="86" spans="1:256" ht="90.75">
      <c r="A86" s="1911" t="s">
        <v>400</v>
      </c>
      <c r="B86" s="1912" t="s">
        <v>401</v>
      </c>
      <c r="C86" s="1912" t="s">
        <v>212</v>
      </c>
      <c r="D86" s="1913" t="s">
        <v>413</v>
      </c>
      <c r="E86" s="832" t="s">
        <v>577</v>
      </c>
      <c r="F86" s="1874" t="s">
        <v>565</v>
      </c>
      <c r="G86" s="838">
        <v>1630569</v>
      </c>
      <c r="H86" s="838">
        <v>68017</v>
      </c>
      <c r="I86" s="823">
        <f>H86/G86</f>
        <v>0.041713659464886185</v>
      </c>
      <c r="J86" s="822">
        <f>1865034-302482</f>
        <v>1562552</v>
      </c>
      <c r="K86" s="837">
        <f>K87</f>
        <v>52874.11</v>
      </c>
      <c r="L86" s="1389">
        <f>(H86+K86)/G86</f>
        <v>0.07414044422529804</v>
      </c>
      <c r="M86" s="831"/>
      <c r="N86" s="831"/>
      <c r="O86" s="831"/>
      <c r="P86" s="831"/>
      <c r="Q86" s="831"/>
      <c r="R86" s="831"/>
      <c r="S86" s="831"/>
      <c r="T86" s="831"/>
      <c r="U86" s="831"/>
      <c r="V86" s="831"/>
      <c r="W86" s="831"/>
      <c r="X86" s="831"/>
      <c r="Y86" s="831"/>
      <c r="Z86" s="831"/>
      <c r="AA86" s="831"/>
      <c r="AB86" s="831"/>
      <c r="AC86" s="831"/>
      <c r="AD86" s="831"/>
      <c r="AE86" s="831"/>
      <c r="AF86" s="831"/>
      <c r="AG86" s="831"/>
      <c r="AH86" s="831"/>
      <c r="AI86" s="831"/>
      <c r="AJ86" s="831"/>
      <c r="AK86" s="831"/>
      <c r="AL86" s="831"/>
      <c r="AM86" s="831"/>
      <c r="AN86" s="831"/>
      <c r="AO86" s="831"/>
      <c r="AP86" s="831"/>
      <c r="AQ86" s="831"/>
      <c r="AR86" s="831"/>
      <c r="AS86" s="831"/>
      <c r="AT86" s="831"/>
      <c r="AU86" s="831"/>
      <c r="AV86" s="831"/>
      <c r="AW86" s="831"/>
      <c r="AX86" s="831"/>
      <c r="AY86" s="831"/>
      <c r="AZ86" s="831"/>
      <c r="BA86" s="831"/>
      <c r="BB86" s="831"/>
      <c r="BC86" s="831"/>
      <c r="BD86" s="831"/>
      <c r="BE86" s="831"/>
      <c r="BF86" s="831"/>
      <c r="BG86" s="831"/>
      <c r="BH86" s="831"/>
      <c r="BI86" s="831"/>
      <c r="BJ86" s="831"/>
      <c r="BK86" s="831"/>
      <c r="BL86" s="831"/>
      <c r="BM86" s="831"/>
      <c r="BN86" s="831"/>
      <c r="BO86" s="831"/>
      <c r="BP86" s="831"/>
      <c r="BQ86" s="831"/>
      <c r="BR86" s="831"/>
      <c r="BS86" s="831"/>
      <c r="BT86" s="831"/>
      <c r="BU86" s="831"/>
      <c r="BV86" s="831"/>
      <c r="BW86" s="831"/>
      <c r="BX86" s="831"/>
      <c r="BY86" s="831"/>
      <c r="BZ86" s="831"/>
      <c r="CA86" s="831"/>
      <c r="CB86" s="831"/>
      <c r="CC86" s="831"/>
      <c r="CD86" s="831"/>
      <c r="CE86" s="831"/>
      <c r="CF86" s="831"/>
      <c r="CG86" s="831"/>
      <c r="CH86" s="831"/>
      <c r="CI86" s="831"/>
      <c r="CJ86" s="831"/>
      <c r="CK86" s="831"/>
      <c r="CL86" s="831"/>
      <c r="CM86" s="831"/>
      <c r="CN86" s="831"/>
      <c r="CO86" s="831"/>
      <c r="CP86" s="831"/>
      <c r="CQ86" s="831"/>
      <c r="CR86" s="831"/>
      <c r="CS86" s="831"/>
      <c r="CT86" s="831"/>
      <c r="CU86" s="831"/>
      <c r="CV86" s="831"/>
      <c r="CW86" s="831"/>
      <c r="CX86" s="831"/>
      <c r="CY86" s="831"/>
      <c r="CZ86" s="831"/>
      <c r="DA86" s="831"/>
      <c r="DB86" s="831"/>
      <c r="DC86" s="831"/>
      <c r="DD86" s="831"/>
      <c r="DE86" s="831"/>
      <c r="DF86" s="831"/>
      <c r="DG86" s="831"/>
      <c r="DH86" s="831"/>
      <c r="DI86" s="831"/>
      <c r="DJ86" s="831"/>
      <c r="DK86" s="831"/>
      <c r="DL86" s="831"/>
      <c r="DM86" s="831"/>
      <c r="DN86" s="831"/>
      <c r="DO86" s="831"/>
      <c r="DP86" s="831"/>
      <c r="DQ86" s="831"/>
      <c r="DR86" s="831"/>
      <c r="DS86" s="831"/>
      <c r="DT86" s="831"/>
      <c r="DU86" s="831"/>
      <c r="DV86" s="831"/>
      <c r="DW86" s="831"/>
      <c r="DX86" s="831"/>
      <c r="DY86" s="831"/>
      <c r="DZ86" s="831"/>
      <c r="EA86" s="831"/>
      <c r="EB86" s="831"/>
      <c r="EC86" s="831"/>
      <c r="ED86" s="831"/>
      <c r="EE86" s="831"/>
      <c r="EF86" s="831"/>
      <c r="EG86" s="831"/>
      <c r="EH86" s="831"/>
      <c r="EI86" s="831"/>
      <c r="EJ86" s="831"/>
      <c r="EK86" s="831"/>
      <c r="EL86" s="831"/>
      <c r="EM86" s="831"/>
      <c r="EN86" s="831"/>
      <c r="EO86" s="831"/>
      <c r="EP86" s="831"/>
      <c r="EQ86" s="831"/>
      <c r="ER86" s="831"/>
      <c r="ES86" s="831"/>
      <c r="ET86" s="831"/>
      <c r="EU86" s="831"/>
      <c r="EV86" s="831"/>
      <c r="EW86" s="831"/>
      <c r="EX86" s="831"/>
      <c r="EY86" s="831"/>
      <c r="EZ86" s="831"/>
      <c r="FA86" s="831"/>
      <c r="FB86" s="831"/>
      <c r="FC86" s="831"/>
      <c r="FD86" s="831"/>
      <c r="FE86" s="831"/>
      <c r="FF86" s="831"/>
      <c r="FG86" s="831"/>
      <c r="FH86" s="831"/>
      <c r="FI86" s="831"/>
      <c r="FJ86" s="831"/>
      <c r="FK86" s="831"/>
      <c r="FL86" s="831"/>
      <c r="FM86" s="831"/>
      <c r="FN86" s="831"/>
      <c r="FO86" s="831"/>
      <c r="FP86" s="831"/>
      <c r="FQ86" s="831"/>
      <c r="FR86" s="831"/>
      <c r="FS86" s="831"/>
      <c r="FT86" s="831"/>
      <c r="FU86" s="831"/>
      <c r="FV86" s="831"/>
      <c r="FW86" s="831"/>
      <c r="FX86" s="831"/>
      <c r="FY86" s="831"/>
      <c r="FZ86" s="831"/>
      <c r="GA86" s="831"/>
      <c r="GB86" s="831"/>
      <c r="GC86" s="831"/>
      <c r="GD86" s="831"/>
      <c r="GE86" s="831"/>
      <c r="GF86" s="831"/>
      <c r="GG86" s="831"/>
      <c r="GH86" s="831"/>
      <c r="GI86" s="831"/>
      <c r="GJ86" s="831"/>
      <c r="GK86" s="831"/>
      <c r="GL86" s="831"/>
      <c r="GM86" s="831"/>
      <c r="GN86" s="831"/>
      <c r="GO86" s="831"/>
      <c r="GP86" s="831"/>
      <c r="GQ86" s="831"/>
      <c r="GR86" s="831"/>
      <c r="GS86" s="831"/>
      <c r="GT86" s="831"/>
      <c r="GU86" s="831"/>
      <c r="GV86" s="831"/>
      <c r="GW86" s="831"/>
      <c r="GX86" s="831"/>
      <c r="GY86" s="831"/>
      <c r="GZ86" s="831"/>
      <c r="HA86" s="831"/>
      <c r="HB86" s="831"/>
      <c r="HC86" s="831"/>
      <c r="HD86" s="831"/>
      <c r="HE86" s="831"/>
      <c r="HF86" s="831"/>
      <c r="HG86" s="831"/>
      <c r="HH86" s="831"/>
      <c r="HI86" s="831"/>
      <c r="HJ86" s="831"/>
      <c r="HK86" s="831"/>
      <c r="HL86" s="831"/>
      <c r="HM86" s="831"/>
      <c r="HN86" s="831"/>
      <c r="HO86" s="831"/>
      <c r="HP86" s="831"/>
      <c r="HQ86" s="831"/>
      <c r="HR86" s="831"/>
      <c r="HS86" s="831"/>
      <c r="HT86" s="831"/>
      <c r="HU86" s="831"/>
      <c r="HV86" s="831"/>
      <c r="HW86" s="831"/>
      <c r="HX86" s="831"/>
      <c r="HY86" s="831"/>
      <c r="HZ86" s="831"/>
      <c r="IA86" s="831"/>
      <c r="IB86" s="831"/>
      <c r="IC86" s="831"/>
      <c r="ID86" s="831"/>
      <c r="IE86" s="831"/>
      <c r="IF86" s="831"/>
      <c r="IG86" s="831"/>
      <c r="IH86" s="831"/>
      <c r="II86" s="831"/>
      <c r="IJ86" s="831"/>
      <c r="IK86" s="831"/>
      <c r="IL86" s="831"/>
      <c r="IM86" s="831"/>
      <c r="IN86" s="831"/>
      <c r="IO86" s="831"/>
      <c r="IP86" s="831"/>
      <c r="IQ86" s="831"/>
      <c r="IR86" s="831"/>
      <c r="IS86" s="831"/>
      <c r="IT86" s="831"/>
      <c r="IU86" s="831"/>
      <c r="IV86" s="831"/>
    </row>
    <row r="87" spans="1:256" ht="22.5" customHeight="1">
      <c r="A87" s="1911"/>
      <c r="B87" s="1912"/>
      <c r="C87" s="1912"/>
      <c r="D87" s="1913"/>
      <c r="E87" s="824" t="s">
        <v>567</v>
      </c>
      <c r="F87" s="1875"/>
      <c r="G87" s="819">
        <v>61026</v>
      </c>
      <c r="H87" s="839"/>
      <c r="I87" s="840"/>
      <c r="J87" s="820">
        <f>64438-3412</f>
        <v>61026</v>
      </c>
      <c r="K87" s="848">
        <v>52874.11</v>
      </c>
      <c r="L87" s="1371">
        <v>1</v>
      </c>
      <c r="M87" s="831"/>
      <c r="N87" s="831"/>
      <c r="O87" s="831"/>
      <c r="P87" s="831"/>
      <c r="Q87" s="831"/>
      <c r="R87" s="831"/>
      <c r="S87" s="831"/>
      <c r="T87" s="831"/>
      <c r="U87" s="831"/>
      <c r="V87" s="831"/>
      <c r="W87" s="831"/>
      <c r="X87" s="831"/>
      <c r="Y87" s="831"/>
      <c r="Z87" s="831"/>
      <c r="AA87" s="831"/>
      <c r="AB87" s="831"/>
      <c r="AC87" s="831"/>
      <c r="AD87" s="831"/>
      <c r="AE87" s="831"/>
      <c r="AF87" s="831"/>
      <c r="AG87" s="831"/>
      <c r="AH87" s="831"/>
      <c r="AI87" s="831"/>
      <c r="AJ87" s="831"/>
      <c r="AK87" s="831"/>
      <c r="AL87" s="831"/>
      <c r="AM87" s="831"/>
      <c r="AN87" s="831"/>
      <c r="AO87" s="831"/>
      <c r="AP87" s="831"/>
      <c r="AQ87" s="831"/>
      <c r="AR87" s="831"/>
      <c r="AS87" s="831"/>
      <c r="AT87" s="831"/>
      <c r="AU87" s="831"/>
      <c r="AV87" s="831"/>
      <c r="AW87" s="831"/>
      <c r="AX87" s="831"/>
      <c r="AY87" s="831"/>
      <c r="AZ87" s="831"/>
      <c r="BA87" s="831"/>
      <c r="BB87" s="831"/>
      <c r="BC87" s="831"/>
      <c r="BD87" s="831"/>
      <c r="BE87" s="831"/>
      <c r="BF87" s="831"/>
      <c r="BG87" s="831"/>
      <c r="BH87" s="831"/>
      <c r="BI87" s="831"/>
      <c r="BJ87" s="831"/>
      <c r="BK87" s="831"/>
      <c r="BL87" s="831"/>
      <c r="BM87" s="831"/>
      <c r="BN87" s="831"/>
      <c r="BO87" s="831"/>
      <c r="BP87" s="831"/>
      <c r="BQ87" s="831"/>
      <c r="BR87" s="831"/>
      <c r="BS87" s="831"/>
      <c r="BT87" s="831"/>
      <c r="BU87" s="831"/>
      <c r="BV87" s="831"/>
      <c r="BW87" s="831"/>
      <c r="BX87" s="831"/>
      <c r="BY87" s="831"/>
      <c r="BZ87" s="831"/>
      <c r="CA87" s="831"/>
      <c r="CB87" s="831"/>
      <c r="CC87" s="831"/>
      <c r="CD87" s="831"/>
      <c r="CE87" s="831"/>
      <c r="CF87" s="831"/>
      <c r="CG87" s="831"/>
      <c r="CH87" s="831"/>
      <c r="CI87" s="831"/>
      <c r="CJ87" s="831"/>
      <c r="CK87" s="831"/>
      <c r="CL87" s="831"/>
      <c r="CM87" s="831"/>
      <c r="CN87" s="831"/>
      <c r="CO87" s="831"/>
      <c r="CP87" s="831"/>
      <c r="CQ87" s="831"/>
      <c r="CR87" s="831"/>
      <c r="CS87" s="831"/>
      <c r="CT87" s="831"/>
      <c r="CU87" s="831"/>
      <c r="CV87" s="831"/>
      <c r="CW87" s="831"/>
      <c r="CX87" s="831"/>
      <c r="CY87" s="831"/>
      <c r="CZ87" s="831"/>
      <c r="DA87" s="831"/>
      <c r="DB87" s="831"/>
      <c r="DC87" s="831"/>
      <c r="DD87" s="831"/>
      <c r="DE87" s="831"/>
      <c r="DF87" s="831"/>
      <c r="DG87" s="831"/>
      <c r="DH87" s="831"/>
      <c r="DI87" s="831"/>
      <c r="DJ87" s="831"/>
      <c r="DK87" s="831"/>
      <c r="DL87" s="831"/>
      <c r="DM87" s="831"/>
      <c r="DN87" s="831"/>
      <c r="DO87" s="831"/>
      <c r="DP87" s="831"/>
      <c r="DQ87" s="831"/>
      <c r="DR87" s="831"/>
      <c r="DS87" s="831"/>
      <c r="DT87" s="831"/>
      <c r="DU87" s="831"/>
      <c r="DV87" s="831"/>
      <c r="DW87" s="831"/>
      <c r="DX87" s="831"/>
      <c r="DY87" s="831"/>
      <c r="DZ87" s="831"/>
      <c r="EA87" s="831"/>
      <c r="EB87" s="831"/>
      <c r="EC87" s="831"/>
      <c r="ED87" s="831"/>
      <c r="EE87" s="831"/>
      <c r="EF87" s="831"/>
      <c r="EG87" s="831"/>
      <c r="EH87" s="831"/>
      <c r="EI87" s="831"/>
      <c r="EJ87" s="831"/>
      <c r="EK87" s="831"/>
      <c r="EL87" s="831"/>
      <c r="EM87" s="831"/>
      <c r="EN87" s="831"/>
      <c r="EO87" s="831"/>
      <c r="EP87" s="831"/>
      <c r="EQ87" s="831"/>
      <c r="ER87" s="831"/>
      <c r="ES87" s="831"/>
      <c r="ET87" s="831"/>
      <c r="EU87" s="831"/>
      <c r="EV87" s="831"/>
      <c r="EW87" s="831"/>
      <c r="EX87" s="831"/>
      <c r="EY87" s="831"/>
      <c r="EZ87" s="831"/>
      <c r="FA87" s="831"/>
      <c r="FB87" s="831"/>
      <c r="FC87" s="831"/>
      <c r="FD87" s="831"/>
      <c r="FE87" s="831"/>
      <c r="FF87" s="831"/>
      <c r="FG87" s="831"/>
      <c r="FH87" s="831"/>
      <c r="FI87" s="831"/>
      <c r="FJ87" s="831"/>
      <c r="FK87" s="831"/>
      <c r="FL87" s="831"/>
      <c r="FM87" s="831"/>
      <c r="FN87" s="831"/>
      <c r="FO87" s="831"/>
      <c r="FP87" s="831"/>
      <c r="FQ87" s="831"/>
      <c r="FR87" s="831"/>
      <c r="FS87" s="831"/>
      <c r="FT87" s="831"/>
      <c r="FU87" s="831"/>
      <c r="FV87" s="831"/>
      <c r="FW87" s="831"/>
      <c r="FX87" s="831"/>
      <c r="FY87" s="831"/>
      <c r="FZ87" s="831"/>
      <c r="GA87" s="831"/>
      <c r="GB87" s="831"/>
      <c r="GC87" s="831"/>
      <c r="GD87" s="831"/>
      <c r="GE87" s="831"/>
      <c r="GF87" s="831"/>
      <c r="GG87" s="831"/>
      <c r="GH87" s="831"/>
      <c r="GI87" s="831"/>
      <c r="GJ87" s="831"/>
      <c r="GK87" s="831"/>
      <c r="GL87" s="831"/>
      <c r="GM87" s="831"/>
      <c r="GN87" s="831"/>
      <c r="GO87" s="831"/>
      <c r="GP87" s="831"/>
      <c r="GQ87" s="831"/>
      <c r="GR87" s="831"/>
      <c r="GS87" s="831"/>
      <c r="GT87" s="831"/>
      <c r="GU87" s="831"/>
      <c r="GV87" s="831"/>
      <c r="GW87" s="831"/>
      <c r="GX87" s="831"/>
      <c r="GY87" s="831"/>
      <c r="GZ87" s="831"/>
      <c r="HA87" s="831"/>
      <c r="HB87" s="831"/>
      <c r="HC87" s="831"/>
      <c r="HD87" s="831"/>
      <c r="HE87" s="831"/>
      <c r="HF87" s="831"/>
      <c r="HG87" s="831"/>
      <c r="HH87" s="831"/>
      <c r="HI87" s="831"/>
      <c r="HJ87" s="831"/>
      <c r="HK87" s="831"/>
      <c r="HL87" s="831"/>
      <c r="HM87" s="831"/>
      <c r="HN87" s="831"/>
      <c r="HO87" s="831"/>
      <c r="HP87" s="831"/>
      <c r="HQ87" s="831"/>
      <c r="HR87" s="831"/>
      <c r="HS87" s="831"/>
      <c r="HT87" s="831"/>
      <c r="HU87" s="831"/>
      <c r="HV87" s="831"/>
      <c r="HW87" s="831"/>
      <c r="HX87" s="831"/>
      <c r="HY87" s="831"/>
      <c r="HZ87" s="831"/>
      <c r="IA87" s="831"/>
      <c r="IB87" s="831"/>
      <c r="IC87" s="831"/>
      <c r="ID87" s="831"/>
      <c r="IE87" s="831"/>
      <c r="IF87" s="831"/>
      <c r="IG87" s="831"/>
      <c r="IH87" s="831"/>
      <c r="II87" s="831"/>
      <c r="IJ87" s="831"/>
      <c r="IK87" s="831"/>
      <c r="IL87" s="831"/>
      <c r="IM87" s="831"/>
      <c r="IN87" s="831"/>
      <c r="IO87" s="831"/>
      <c r="IP87" s="831"/>
      <c r="IQ87" s="831"/>
      <c r="IR87" s="831"/>
      <c r="IS87" s="831"/>
      <c r="IT87" s="831"/>
      <c r="IU87" s="831"/>
      <c r="IV87" s="831"/>
    </row>
    <row r="88" spans="1:256" ht="136.5">
      <c r="A88" s="632" t="s">
        <v>404</v>
      </c>
      <c r="B88" s="841" t="s">
        <v>405</v>
      </c>
      <c r="C88" s="841" t="s">
        <v>212</v>
      </c>
      <c r="D88" s="1085" t="s">
        <v>558</v>
      </c>
      <c r="E88" s="1086" t="s">
        <v>578</v>
      </c>
      <c r="F88" s="842" t="s">
        <v>569</v>
      </c>
      <c r="G88" s="843">
        <v>2524014</v>
      </c>
      <c r="H88" s="838">
        <v>1516987</v>
      </c>
      <c r="I88" s="823">
        <f>H88/G88</f>
        <v>0.6010216266629266</v>
      </c>
      <c r="J88" s="822">
        <f>724014+196092</f>
        <v>920106</v>
      </c>
      <c r="K88" s="837">
        <v>857705.68</v>
      </c>
      <c r="L88" s="1389">
        <v>1</v>
      </c>
      <c r="M88" s="831"/>
      <c r="N88" s="831"/>
      <c r="O88" s="831"/>
      <c r="P88" s="831"/>
      <c r="Q88" s="831"/>
      <c r="R88" s="831"/>
      <c r="S88" s="831"/>
      <c r="T88" s="831"/>
      <c r="U88" s="831"/>
      <c r="V88" s="831"/>
      <c r="W88" s="831"/>
      <c r="X88" s="831"/>
      <c r="Y88" s="831"/>
      <c r="Z88" s="831"/>
      <c r="AA88" s="831"/>
      <c r="AB88" s="831"/>
      <c r="AC88" s="831"/>
      <c r="AD88" s="831"/>
      <c r="AE88" s="831"/>
      <c r="AF88" s="831"/>
      <c r="AG88" s="831"/>
      <c r="AH88" s="831"/>
      <c r="AI88" s="831"/>
      <c r="AJ88" s="831"/>
      <c r="AK88" s="831"/>
      <c r="AL88" s="831"/>
      <c r="AM88" s="831"/>
      <c r="AN88" s="831"/>
      <c r="AO88" s="831"/>
      <c r="AP88" s="831"/>
      <c r="AQ88" s="831"/>
      <c r="AR88" s="831"/>
      <c r="AS88" s="831"/>
      <c r="AT88" s="831"/>
      <c r="AU88" s="831"/>
      <c r="AV88" s="831"/>
      <c r="AW88" s="831"/>
      <c r="AX88" s="831"/>
      <c r="AY88" s="831"/>
      <c r="AZ88" s="831"/>
      <c r="BA88" s="831"/>
      <c r="BB88" s="831"/>
      <c r="BC88" s="831"/>
      <c r="BD88" s="831"/>
      <c r="BE88" s="831"/>
      <c r="BF88" s="831"/>
      <c r="BG88" s="831"/>
      <c r="BH88" s="831"/>
      <c r="BI88" s="831"/>
      <c r="BJ88" s="831"/>
      <c r="BK88" s="831"/>
      <c r="BL88" s="831"/>
      <c r="BM88" s="831"/>
      <c r="BN88" s="831"/>
      <c r="BO88" s="831"/>
      <c r="BP88" s="831"/>
      <c r="BQ88" s="831"/>
      <c r="BR88" s="831"/>
      <c r="BS88" s="831"/>
      <c r="BT88" s="831"/>
      <c r="BU88" s="831"/>
      <c r="BV88" s="831"/>
      <c r="BW88" s="831"/>
      <c r="BX88" s="831"/>
      <c r="BY88" s="831"/>
      <c r="BZ88" s="831"/>
      <c r="CA88" s="831"/>
      <c r="CB88" s="831"/>
      <c r="CC88" s="831"/>
      <c r="CD88" s="831"/>
      <c r="CE88" s="831"/>
      <c r="CF88" s="831"/>
      <c r="CG88" s="831"/>
      <c r="CH88" s="831"/>
      <c r="CI88" s="831"/>
      <c r="CJ88" s="831"/>
      <c r="CK88" s="831"/>
      <c r="CL88" s="831"/>
      <c r="CM88" s="831"/>
      <c r="CN88" s="831"/>
      <c r="CO88" s="831"/>
      <c r="CP88" s="831"/>
      <c r="CQ88" s="831"/>
      <c r="CR88" s="831"/>
      <c r="CS88" s="831"/>
      <c r="CT88" s="831"/>
      <c r="CU88" s="831"/>
      <c r="CV88" s="831"/>
      <c r="CW88" s="831"/>
      <c r="CX88" s="831"/>
      <c r="CY88" s="831"/>
      <c r="CZ88" s="831"/>
      <c r="DA88" s="831"/>
      <c r="DB88" s="831"/>
      <c r="DC88" s="831"/>
      <c r="DD88" s="831"/>
      <c r="DE88" s="831"/>
      <c r="DF88" s="831"/>
      <c r="DG88" s="831"/>
      <c r="DH88" s="831"/>
      <c r="DI88" s="831"/>
      <c r="DJ88" s="831"/>
      <c r="DK88" s="831"/>
      <c r="DL88" s="831"/>
      <c r="DM88" s="831"/>
      <c r="DN88" s="831"/>
      <c r="DO88" s="831"/>
      <c r="DP88" s="831"/>
      <c r="DQ88" s="831"/>
      <c r="DR88" s="831"/>
      <c r="DS88" s="831"/>
      <c r="DT88" s="831"/>
      <c r="DU88" s="831"/>
      <c r="DV88" s="831"/>
      <c r="DW88" s="831"/>
      <c r="DX88" s="831"/>
      <c r="DY88" s="831"/>
      <c r="DZ88" s="831"/>
      <c r="EA88" s="831"/>
      <c r="EB88" s="831"/>
      <c r="EC88" s="831"/>
      <c r="ED88" s="831"/>
      <c r="EE88" s="831"/>
      <c r="EF88" s="831"/>
      <c r="EG88" s="831"/>
      <c r="EH88" s="831"/>
      <c r="EI88" s="831"/>
      <c r="EJ88" s="831"/>
      <c r="EK88" s="831"/>
      <c r="EL88" s="831"/>
      <c r="EM88" s="831"/>
      <c r="EN88" s="831"/>
      <c r="EO88" s="831"/>
      <c r="EP88" s="831"/>
      <c r="EQ88" s="831"/>
      <c r="ER88" s="831"/>
      <c r="ES88" s="831"/>
      <c r="ET88" s="831"/>
      <c r="EU88" s="831"/>
      <c r="EV88" s="831"/>
      <c r="EW88" s="831"/>
      <c r="EX88" s="831"/>
      <c r="EY88" s="831"/>
      <c r="EZ88" s="831"/>
      <c r="FA88" s="831"/>
      <c r="FB88" s="831"/>
      <c r="FC88" s="831"/>
      <c r="FD88" s="831"/>
      <c r="FE88" s="831"/>
      <c r="FF88" s="831"/>
      <c r="FG88" s="831"/>
      <c r="FH88" s="831"/>
      <c r="FI88" s="831"/>
      <c r="FJ88" s="831"/>
      <c r="FK88" s="831"/>
      <c r="FL88" s="831"/>
      <c r="FM88" s="831"/>
      <c r="FN88" s="831"/>
      <c r="FO88" s="831"/>
      <c r="FP88" s="831"/>
      <c r="FQ88" s="831"/>
      <c r="FR88" s="831"/>
      <c r="FS88" s="831"/>
      <c r="FT88" s="831"/>
      <c r="FU88" s="831"/>
      <c r="FV88" s="831"/>
      <c r="FW88" s="831"/>
      <c r="FX88" s="831"/>
      <c r="FY88" s="831"/>
      <c r="FZ88" s="831"/>
      <c r="GA88" s="831"/>
      <c r="GB88" s="831"/>
      <c r="GC88" s="831"/>
      <c r="GD88" s="831"/>
      <c r="GE88" s="831"/>
      <c r="GF88" s="831"/>
      <c r="GG88" s="831"/>
      <c r="GH88" s="831"/>
      <c r="GI88" s="831"/>
      <c r="GJ88" s="831"/>
      <c r="GK88" s="831"/>
      <c r="GL88" s="831"/>
      <c r="GM88" s="831"/>
      <c r="GN88" s="831"/>
      <c r="GO88" s="831"/>
      <c r="GP88" s="831"/>
      <c r="GQ88" s="831"/>
      <c r="GR88" s="831"/>
      <c r="GS88" s="831"/>
      <c r="GT88" s="831"/>
      <c r="GU88" s="831"/>
      <c r="GV88" s="831"/>
      <c r="GW88" s="831"/>
      <c r="GX88" s="831"/>
      <c r="GY88" s="831"/>
      <c r="GZ88" s="831"/>
      <c r="HA88" s="831"/>
      <c r="HB88" s="831"/>
      <c r="HC88" s="831"/>
      <c r="HD88" s="831"/>
      <c r="HE88" s="831"/>
      <c r="HF88" s="831"/>
      <c r="HG88" s="831"/>
      <c r="HH88" s="831"/>
      <c r="HI88" s="831"/>
      <c r="HJ88" s="831"/>
      <c r="HK88" s="831"/>
      <c r="HL88" s="831"/>
      <c r="HM88" s="831"/>
      <c r="HN88" s="831"/>
      <c r="HO88" s="831"/>
      <c r="HP88" s="831"/>
      <c r="HQ88" s="831"/>
      <c r="HR88" s="831"/>
      <c r="HS88" s="831"/>
      <c r="HT88" s="831"/>
      <c r="HU88" s="831"/>
      <c r="HV88" s="831"/>
      <c r="HW88" s="831"/>
      <c r="HX88" s="831"/>
      <c r="HY88" s="831"/>
      <c r="HZ88" s="831"/>
      <c r="IA88" s="831"/>
      <c r="IB88" s="831"/>
      <c r="IC88" s="831"/>
      <c r="ID88" s="831"/>
      <c r="IE88" s="831"/>
      <c r="IF88" s="831"/>
      <c r="IG88" s="831"/>
      <c r="IH88" s="831"/>
      <c r="II88" s="831"/>
      <c r="IJ88" s="831"/>
      <c r="IK88" s="831"/>
      <c r="IL88" s="831"/>
      <c r="IM88" s="831"/>
      <c r="IN88" s="831"/>
      <c r="IO88" s="831"/>
      <c r="IP88" s="831"/>
      <c r="IQ88" s="831"/>
      <c r="IR88" s="831"/>
      <c r="IS88" s="831"/>
      <c r="IT88" s="831"/>
      <c r="IU88" s="831"/>
      <c r="IV88" s="831"/>
    </row>
    <row r="89" spans="1:256" ht="146.25" customHeight="1">
      <c r="A89" s="1856" t="s">
        <v>404</v>
      </c>
      <c r="B89" s="1858" t="s">
        <v>405</v>
      </c>
      <c r="C89" s="1858" t="s">
        <v>212</v>
      </c>
      <c r="D89" s="1860" t="s">
        <v>558</v>
      </c>
      <c r="E89" s="1076" t="s">
        <v>579</v>
      </c>
      <c r="F89" s="1874" t="s">
        <v>569</v>
      </c>
      <c r="G89" s="1390">
        <v>54681642</v>
      </c>
      <c r="H89" s="1391">
        <v>0</v>
      </c>
      <c r="I89" s="1392">
        <v>0</v>
      </c>
      <c r="J89" s="1367">
        <f>2000000+170000+9642593</f>
        <v>11812593</v>
      </c>
      <c r="K89" s="837">
        <f>K90</f>
        <v>2170000</v>
      </c>
      <c r="L89" s="1389">
        <f>K89/G89</f>
        <v>0.03968425088624808</v>
      </c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  <c r="Y89" s="831"/>
      <c r="Z89" s="831"/>
      <c r="AA89" s="831"/>
      <c r="AB89" s="831"/>
      <c r="AC89" s="831"/>
      <c r="AD89" s="831"/>
      <c r="AE89" s="831"/>
      <c r="AF89" s="831"/>
      <c r="AG89" s="831"/>
      <c r="AH89" s="831"/>
      <c r="AI89" s="831"/>
      <c r="AJ89" s="831"/>
      <c r="AK89" s="831"/>
      <c r="AL89" s="831"/>
      <c r="AM89" s="831"/>
      <c r="AN89" s="831"/>
      <c r="AO89" s="831"/>
      <c r="AP89" s="831"/>
      <c r="AQ89" s="831"/>
      <c r="AR89" s="831"/>
      <c r="AS89" s="831"/>
      <c r="AT89" s="831"/>
      <c r="AU89" s="831"/>
      <c r="AV89" s="831"/>
      <c r="AW89" s="831"/>
      <c r="AX89" s="831"/>
      <c r="AY89" s="831"/>
      <c r="AZ89" s="831"/>
      <c r="BA89" s="831"/>
      <c r="BB89" s="831"/>
      <c r="BC89" s="831"/>
      <c r="BD89" s="831"/>
      <c r="BE89" s="831"/>
      <c r="BF89" s="831"/>
      <c r="BG89" s="831"/>
      <c r="BH89" s="831"/>
      <c r="BI89" s="831"/>
      <c r="BJ89" s="831"/>
      <c r="BK89" s="831"/>
      <c r="BL89" s="831"/>
      <c r="BM89" s="831"/>
      <c r="BN89" s="831"/>
      <c r="BO89" s="831"/>
      <c r="BP89" s="831"/>
      <c r="BQ89" s="831"/>
      <c r="BR89" s="831"/>
      <c r="BS89" s="831"/>
      <c r="BT89" s="831"/>
      <c r="BU89" s="831"/>
      <c r="BV89" s="831"/>
      <c r="BW89" s="831"/>
      <c r="BX89" s="831"/>
      <c r="BY89" s="831"/>
      <c r="BZ89" s="831"/>
      <c r="CA89" s="831"/>
      <c r="CB89" s="831"/>
      <c r="CC89" s="831"/>
      <c r="CD89" s="831"/>
      <c r="CE89" s="831"/>
      <c r="CF89" s="831"/>
      <c r="CG89" s="831"/>
      <c r="CH89" s="831"/>
      <c r="CI89" s="831"/>
      <c r="CJ89" s="831"/>
      <c r="CK89" s="831"/>
      <c r="CL89" s="831"/>
      <c r="CM89" s="831"/>
      <c r="CN89" s="831"/>
      <c r="CO89" s="831"/>
      <c r="CP89" s="831"/>
      <c r="CQ89" s="831"/>
      <c r="CR89" s="831"/>
      <c r="CS89" s="831"/>
      <c r="CT89" s="831"/>
      <c r="CU89" s="831"/>
      <c r="CV89" s="831"/>
      <c r="CW89" s="831"/>
      <c r="CX89" s="831"/>
      <c r="CY89" s="831"/>
      <c r="CZ89" s="831"/>
      <c r="DA89" s="831"/>
      <c r="DB89" s="831"/>
      <c r="DC89" s="831"/>
      <c r="DD89" s="831"/>
      <c r="DE89" s="831"/>
      <c r="DF89" s="831"/>
      <c r="DG89" s="831"/>
      <c r="DH89" s="831"/>
      <c r="DI89" s="831"/>
      <c r="DJ89" s="831"/>
      <c r="DK89" s="831"/>
      <c r="DL89" s="831"/>
      <c r="DM89" s="831"/>
      <c r="DN89" s="831"/>
      <c r="DO89" s="831"/>
      <c r="DP89" s="831"/>
      <c r="DQ89" s="831"/>
      <c r="DR89" s="831"/>
      <c r="DS89" s="831"/>
      <c r="DT89" s="831"/>
      <c r="DU89" s="831"/>
      <c r="DV89" s="831"/>
      <c r="DW89" s="831"/>
      <c r="DX89" s="831"/>
      <c r="DY89" s="831"/>
      <c r="DZ89" s="831"/>
      <c r="EA89" s="831"/>
      <c r="EB89" s="831"/>
      <c r="EC89" s="831"/>
      <c r="ED89" s="831"/>
      <c r="EE89" s="831"/>
      <c r="EF89" s="831"/>
      <c r="EG89" s="831"/>
      <c r="EH89" s="831"/>
      <c r="EI89" s="831"/>
      <c r="EJ89" s="831"/>
      <c r="EK89" s="831"/>
      <c r="EL89" s="831"/>
      <c r="EM89" s="831"/>
      <c r="EN89" s="831"/>
      <c r="EO89" s="831"/>
      <c r="EP89" s="831"/>
      <c r="EQ89" s="831"/>
      <c r="ER89" s="831"/>
      <c r="ES89" s="831"/>
      <c r="ET89" s="831"/>
      <c r="EU89" s="831"/>
      <c r="EV89" s="831"/>
      <c r="EW89" s="831"/>
      <c r="EX89" s="831"/>
      <c r="EY89" s="831"/>
      <c r="EZ89" s="831"/>
      <c r="FA89" s="831"/>
      <c r="FB89" s="831"/>
      <c r="FC89" s="831"/>
      <c r="FD89" s="831"/>
      <c r="FE89" s="831"/>
      <c r="FF89" s="831"/>
      <c r="FG89" s="831"/>
      <c r="FH89" s="831"/>
      <c r="FI89" s="831"/>
      <c r="FJ89" s="831"/>
      <c r="FK89" s="831"/>
      <c r="FL89" s="831"/>
      <c r="FM89" s="831"/>
      <c r="FN89" s="831"/>
      <c r="FO89" s="831"/>
      <c r="FP89" s="831"/>
      <c r="FQ89" s="831"/>
      <c r="FR89" s="831"/>
      <c r="FS89" s="831"/>
      <c r="FT89" s="831"/>
      <c r="FU89" s="831"/>
      <c r="FV89" s="831"/>
      <c r="FW89" s="831"/>
      <c r="FX89" s="831"/>
      <c r="FY89" s="831"/>
      <c r="FZ89" s="831"/>
      <c r="GA89" s="831"/>
      <c r="GB89" s="831"/>
      <c r="GC89" s="831"/>
      <c r="GD89" s="831"/>
      <c r="GE89" s="831"/>
      <c r="GF89" s="831"/>
      <c r="GG89" s="831"/>
      <c r="GH89" s="831"/>
      <c r="GI89" s="831"/>
      <c r="GJ89" s="831"/>
      <c r="GK89" s="831"/>
      <c r="GL89" s="831"/>
      <c r="GM89" s="831"/>
      <c r="GN89" s="831"/>
      <c r="GO89" s="831"/>
      <c r="GP89" s="831"/>
      <c r="GQ89" s="831"/>
      <c r="GR89" s="831"/>
      <c r="GS89" s="831"/>
      <c r="GT89" s="831"/>
      <c r="GU89" s="831"/>
      <c r="GV89" s="831"/>
      <c r="GW89" s="831"/>
      <c r="GX89" s="831"/>
      <c r="GY89" s="831"/>
      <c r="GZ89" s="831"/>
      <c r="HA89" s="831"/>
      <c r="HB89" s="831"/>
      <c r="HC89" s="831"/>
      <c r="HD89" s="831"/>
      <c r="HE89" s="831"/>
      <c r="HF89" s="831"/>
      <c r="HG89" s="831"/>
      <c r="HH89" s="831"/>
      <c r="HI89" s="831"/>
      <c r="HJ89" s="831"/>
      <c r="HK89" s="831"/>
      <c r="HL89" s="831"/>
      <c r="HM89" s="831"/>
      <c r="HN89" s="831"/>
      <c r="HO89" s="831"/>
      <c r="HP89" s="831"/>
      <c r="HQ89" s="831"/>
      <c r="HR89" s="831"/>
      <c r="HS89" s="831"/>
      <c r="HT89" s="831"/>
      <c r="HU89" s="831"/>
      <c r="HV89" s="831"/>
      <c r="HW89" s="831"/>
      <c r="HX89" s="831"/>
      <c r="HY89" s="831"/>
      <c r="HZ89" s="831"/>
      <c r="IA89" s="831"/>
      <c r="IB89" s="831"/>
      <c r="IC89" s="831"/>
      <c r="ID89" s="831"/>
      <c r="IE89" s="831"/>
      <c r="IF89" s="831"/>
      <c r="IG89" s="831"/>
      <c r="IH89" s="831"/>
      <c r="II89" s="831"/>
      <c r="IJ89" s="831"/>
      <c r="IK89" s="831"/>
      <c r="IL89" s="831"/>
      <c r="IM89" s="831"/>
      <c r="IN89" s="831"/>
      <c r="IO89" s="831"/>
      <c r="IP89" s="831"/>
      <c r="IQ89" s="831"/>
      <c r="IR89" s="831"/>
      <c r="IS89" s="831"/>
      <c r="IT89" s="831"/>
      <c r="IU89" s="831"/>
      <c r="IV89" s="831"/>
    </row>
    <row r="90" spans="1:256" ht="34.5" customHeight="1">
      <c r="A90" s="1886"/>
      <c r="B90" s="1887"/>
      <c r="C90" s="1887"/>
      <c r="D90" s="1888"/>
      <c r="E90" s="844" t="s">
        <v>570</v>
      </c>
      <c r="F90" s="1875"/>
      <c r="G90" s="1087">
        <v>2479764</v>
      </c>
      <c r="H90" s="1088"/>
      <c r="I90" s="1089"/>
      <c r="J90" s="1075">
        <v>2170000</v>
      </c>
      <c r="K90" s="848">
        <v>2170000</v>
      </c>
      <c r="L90" s="1371">
        <v>1</v>
      </c>
      <c r="M90" s="831"/>
      <c r="N90" s="831"/>
      <c r="O90" s="831"/>
      <c r="P90" s="831"/>
      <c r="Q90" s="831"/>
      <c r="R90" s="831"/>
      <c r="S90" s="831"/>
      <c r="T90" s="831"/>
      <c r="U90" s="831"/>
      <c r="V90" s="831"/>
      <c r="W90" s="831"/>
      <c r="X90" s="831"/>
      <c r="Y90" s="831"/>
      <c r="Z90" s="831"/>
      <c r="AA90" s="831"/>
      <c r="AB90" s="831"/>
      <c r="AC90" s="831"/>
      <c r="AD90" s="831"/>
      <c r="AE90" s="831"/>
      <c r="AF90" s="831"/>
      <c r="AG90" s="831"/>
      <c r="AH90" s="831"/>
      <c r="AI90" s="831"/>
      <c r="AJ90" s="831"/>
      <c r="AK90" s="831"/>
      <c r="AL90" s="831"/>
      <c r="AM90" s="831"/>
      <c r="AN90" s="831"/>
      <c r="AO90" s="831"/>
      <c r="AP90" s="831"/>
      <c r="AQ90" s="831"/>
      <c r="AR90" s="831"/>
      <c r="AS90" s="831"/>
      <c r="AT90" s="831"/>
      <c r="AU90" s="831"/>
      <c r="AV90" s="831"/>
      <c r="AW90" s="831"/>
      <c r="AX90" s="831"/>
      <c r="AY90" s="831"/>
      <c r="AZ90" s="831"/>
      <c r="BA90" s="831"/>
      <c r="BB90" s="831"/>
      <c r="BC90" s="831"/>
      <c r="BD90" s="831"/>
      <c r="BE90" s="831"/>
      <c r="BF90" s="831"/>
      <c r="BG90" s="831"/>
      <c r="BH90" s="831"/>
      <c r="BI90" s="831"/>
      <c r="BJ90" s="831"/>
      <c r="BK90" s="831"/>
      <c r="BL90" s="831"/>
      <c r="BM90" s="831"/>
      <c r="BN90" s="831"/>
      <c r="BO90" s="831"/>
      <c r="BP90" s="831"/>
      <c r="BQ90" s="831"/>
      <c r="BR90" s="831"/>
      <c r="BS90" s="831"/>
      <c r="BT90" s="831"/>
      <c r="BU90" s="831"/>
      <c r="BV90" s="831"/>
      <c r="BW90" s="831"/>
      <c r="BX90" s="831"/>
      <c r="BY90" s="831"/>
      <c r="BZ90" s="831"/>
      <c r="CA90" s="831"/>
      <c r="CB90" s="831"/>
      <c r="CC90" s="831"/>
      <c r="CD90" s="831"/>
      <c r="CE90" s="831"/>
      <c r="CF90" s="831"/>
      <c r="CG90" s="831"/>
      <c r="CH90" s="831"/>
      <c r="CI90" s="831"/>
      <c r="CJ90" s="831"/>
      <c r="CK90" s="831"/>
      <c r="CL90" s="831"/>
      <c r="CM90" s="831"/>
      <c r="CN90" s="831"/>
      <c r="CO90" s="831"/>
      <c r="CP90" s="831"/>
      <c r="CQ90" s="831"/>
      <c r="CR90" s="831"/>
      <c r="CS90" s="831"/>
      <c r="CT90" s="831"/>
      <c r="CU90" s="831"/>
      <c r="CV90" s="831"/>
      <c r="CW90" s="831"/>
      <c r="CX90" s="831"/>
      <c r="CY90" s="831"/>
      <c r="CZ90" s="831"/>
      <c r="DA90" s="831"/>
      <c r="DB90" s="831"/>
      <c r="DC90" s="831"/>
      <c r="DD90" s="831"/>
      <c r="DE90" s="831"/>
      <c r="DF90" s="831"/>
      <c r="DG90" s="831"/>
      <c r="DH90" s="831"/>
      <c r="DI90" s="831"/>
      <c r="DJ90" s="831"/>
      <c r="DK90" s="831"/>
      <c r="DL90" s="831"/>
      <c r="DM90" s="831"/>
      <c r="DN90" s="831"/>
      <c r="DO90" s="831"/>
      <c r="DP90" s="831"/>
      <c r="DQ90" s="831"/>
      <c r="DR90" s="831"/>
      <c r="DS90" s="831"/>
      <c r="DT90" s="831"/>
      <c r="DU90" s="831"/>
      <c r="DV90" s="831"/>
      <c r="DW90" s="831"/>
      <c r="DX90" s="831"/>
      <c r="DY90" s="831"/>
      <c r="DZ90" s="831"/>
      <c r="EA90" s="831"/>
      <c r="EB90" s="831"/>
      <c r="EC90" s="831"/>
      <c r="ED90" s="831"/>
      <c r="EE90" s="831"/>
      <c r="EF90" s="831"/>
      <c r="EG90" s="831"/>
      <c r="EH90" s="831"/>
      <c r="EI90" s="831"/>
      <c r="EJ90" s="831"/>
      <c r="EK90" s="831"/>
      <c r="EL90" s="831"/>
      <c r="EM90" s="831"/>
      <c r="EN90" s="831"/>
      <c r="EO90" s="831"/>
      <c r="EP90" s="831"/>
      <c r="EQ90" s="831"/>
      <c r="ER90" s="831"/>
      <c r="ES90" s="831"/>
      <c r="ET90" s="831"/>
      <c r="EU90" s="831"/>
      <c r="EV90" s="831"/>
      <c r="EW90" s="831"/>
      <c r="EX90" s="831"/>
      <c r="EY90" s="831"/>
      <c r="EZ90" s="831"/>
      <c r="FA90" s="831"/>
      <c r="FB90" s="831"/>
      <c r="FC90" s="831"/>
      <c r="FD90" s="831"/>
      <c r="FE90" s="831"/>
      <c r="FF90" s="831"/>
      <c r="FG90" s="831"/>
      <c r="FH90" s="831"/>
      <c r="FI90" s="831"/>
      <c r="FJ90" s="831"/>
      <c r="FK90" s="831"/>
      <c r="FL90" s="831"/>
      <c r="FM90" s="831"/>
      <c r="FN90" s="831"/>
      <c r="FO90" s="831"/>
      <c r="FP90" s="831"/>
      <c r="FQ90" s="831"/>
      <c r="FR90" s="831"/>
      <c r="FS90" s="831"/>
      <c r="FT90" s="831"/>
      <c r="FU90" s="831"/>
      <c r="FV90" s="831"/>
      <c r="FW90" s="831"/>
      <c r="FX90" s="831"/>
      <c r="FY90" s="831"/>
      <c r="FZ90" s="831"/>
      <c r="GA90" s="831"/>
      <c r="GB90" s="831"/>
      <c r="GC90" s="831"/>
      <c r="GD90" s="831"/>
      <c r="GE90" s="831"/>
      <c r="GF90" s="831"/>
      <c r="GG90" s="831"/>
      <c r="GH90" s="831"/>
      <c r="GI90" s="831"/>
      <c r="GJ90" s="831"/>
      <c r="GK90" s="831"/>
      <c r="GL90" s="831"/>
      <c r="GM90" s="831"/>
      <c r="GN90" s="831"/>
      <c r="GO90" s="831"/>
      <c r="GP90" s="831"/>
      <c r="GQ90" s="831"/>
      <c r="GR90" s="831"/>
      <c r="GS90" s="831"/>
      <c r="GT90" s="831"/>
      <c r="GU90" s="831"/>
      <c r="GV90" s="831"/>
      <c r="GW90" s="831"/>
      <c r="GX90" s="831"/>
      <c r="GY90" s="831"/>
      <c r="GZ90" s="831"/>
      <c r="HA90" s="831"/>
      <c r="HB90" s="831"/>
      <c r="HC90" s="831"/>
      <c r="HD90" s="831"/>
      <c r="HE90" s="831"/>
      <c r="HF90" s="831"/>
      <c r="HG90" s="831"/>
      <c r="HH90" s="831"/>
      <c r="HI90" s="831"/>
      <c r="HJ90" s="831"/>
      <c r="HK90" s="831"/>
      <c r="HL90" s="831"/>
      <c r="HM90" s="831"/>
      <c r="HN90" s="831"/>
      <c r="HO90" s="831"/>
      <c r="HP90" s="831"/>
      <c r="HQ90" s="831"/>
      <c r="HR90" s="831"/>
      <c r="HS90" s="831"/>
      <c r="HT90" s="831"/>
      <c r="HU90" s="831"/>
      <c r="HV90" s="831"/>
      <c r="HW90" s="831"/>
      <c r="HX90" s="831"/>
      <c r="HY90" s="831"/>
      <c r="HZ90" s="831"/>
      <c r="IA90" s="831"/>
      <c r="IB90" s="831"/>
      <c r="IC90" s="831"/>
      <c r="ID90" s="831"/>
      <c r="IE90" s="831"/>
      <c r="IF90" s="831"/>
      <c r="IG90" s="831"/>
      <c r="IH90" s="831"/>
      <c r="II90" s="831"/>
      <c r="IJ90" s="831"/>
      <c r="IK90" s="831"/>
      <c r="IL90" s="831"/>
      <c r="IM90" s="831"/>
      <c r="IN90" s="831"/>
      <c r="IO90" s="831"/>
      <c r="IP90" s="831"/>
      <c r="IQ90" s="831"/>
      <c r="IR90" s="831"/>
      <c r="IS90" s="831"/>
      <c r="IT90" s="831"/>
      <c r="IU90" s="831"/>
      <c r="IV90" s="831"/>
    </row>
    <row r="91" spans="1:256" ht="45" customHeight="1">
      <c r="A91" s="1866" t="s">
        <v>406</v>
      </c>
      <c r="B91" s="1868" t="s">
        <v>283</v>
      </c>
      <c r="C91" s="1868" t="s">
        <v>211</v>
      </c>
      <c r="D91" s="1870" t="s">
        <v>407</v>
      </c>
      <c r="E91" s="836" t="s">
        <v>580</v>
      </c>
      <c r="F91" s="1874" t="s">
        <v>565</v>
      </c>
      <c r="G91" s="845">
        <v>7511969</v>
      </c>
      <c r="H91" s="797">
        <f>4009846.87</f>
        <v>4009846.87</v>
      </c>
      <c r="I91" s="945">
        <f>H91/G91</f>
        <v>0.5337943846679879</v>
      </c>
      <c r="J91" s="830">
        <f>4443182-907522-395910+28673</f>
        <v>3168423</v>
      </c>
      <c r="K91" s="845">
        <v>3154144.39</v>
      </c>
      <c r="L91" s="1370">
        <v>1</v>
      </c>
      <c r="M91" s="60"/>
      <c r="N91" s="1664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</row>
    <row r="92" spans="1:256" ht="22.5" customHeight="1">
      <c r="A92" s="1867"/>
      <c r="B92" s="1869"/>
      <c r="C92" s="1869"/>
      <c r="D92" s="1871"/>
      <c r="E92" s="846" t="s">
        <v>567</v>
      </c>
      <c r="F92" s="1875"/>
      <c r="G92" s="847">
        <v>222463</v>
      </c>
      <c r="H92" s="808">
        <v>119898.08</v>
      </c>
      <c r="I92" s="945">
        <f>H92/G92</f>
        <v>0.5389573996574711</v>
      </c>
      <c r="J92" s="835">
        <v>102564</v>
      </c>
      <c r="K92" s="848">
        <v>91028.22</v>
      </c>
      <c r="L92" s="1564">
        <v>1</v>
      </c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  <c r="IT92" s="60"/>
      <c r="IU92" s="60"/>
      <c r="IV92" s="60"/>
    </row>
    <row r="93" spans="1:256" ht="114">
      <c r="A93" s="1866" t="s">
        <v>406</v>
      </c>
      <c r="B93" s="1868" t="s">
        <v>283</v>
      </c>
      <c r="C93" s="1868" t="s">
        <v>211</v>
      </c>
      <c r="D93" s="1870" t="s">
        <v>407</v>
      </c>
      <c r="E93" s="1393" t="s">
        <v>705</v>
      </c>
      <c r="F93" s="1909" t="s">
        <v>649</v>
      </c>
      <c r="G93" s="845">
        <v>63678761</v>
      </c>
      <c r="H93" s="794">
        <v>0</v>
      </c>
      <c r="I93" s="1090">
        <v>0</v>
      </c>
      <c r="J93" s="1366">
        <f>751850+10000000</f>
        <v>10751850</v>
      </c>
      <c r="K93" s="837">
        <f>K94</f>
        <v>747615.28</v>
      </c>
      <c r="L93" s="1370">
        <f>K93/G93</f>
        <v>0.011740418127796174</v>
      </c>
      <c r="M93" s="831"/>
      <c r="N93" s="831"/>
      <c r="O93" s="831"/>
      <c r="P93" s="831"/>
      <c r="Q93" s="831"/>
      <c r="R93" s="831"/>
      <c r="S93" s="831"/>
      <c r="T93" s="831"/>
      <c r="U93" s="831"/>
      <c r="V93" s="831"/>
      <c r="W93" s="831"/>
      <c r="X93" s="831"/>
      <c r="Y93" s="831"/>
      <c r="Z93" s="831"/>
      <c r="AA93" s="831"/>
      <c r="AB93" s="831"/>
      <c r="AC93" s="831"/>
      <c r="AD93" s="831"/>
      <c r="AE93" s="831"/>
      <c r="AF93" s="831"/>
      <c r="AG93" s="831"/>
      <c r="AH93" s="831"/>
      <c r="AI93" s="831"/>
      <c r="AJ93" s="831"/>
      <c r="AK93" s="831"/>
      <c r="AL93" s="831"/>
      <c r="AM93" s="831"/>
      <c r="AN93" s="831"/>
      <c r="AO93" s="831"/>
      <c r="AP93" s="831"/>
      <c r="AQ93" s="831"/>
      <c r="AR93" s="831"/>
      <c r="AS93" s="831"/>
      <c r="AT93" s="831"/>
      <c r="AU93" s="831"/>
      <c r="AV93" s="831"/>
      <c r="AW93" s="831"/>
      <c r="AX93" s="831"/>
      <c r="AY93" s="831"/>
      <c r="AZ93" s="831"/>
      <c r="BA93" s="831"/>
      <c r="BB93" s="831"/>
      <c r="BC93" s="831"/>
      <c r="BD93" s="831"/>
      <c r="BE93" s="831"/>
      <c r="BF93" s="831"/>
      <c r="BG93" s="831"/>
      <c r="BH93" s="831"/>
      <c r="BI93" s="831"/>
      <c r="BJ93" s="831"/>
      <c r="BK93" s="831"/>
      <c r="BL93" s="831"/>
      <c r="BM93" s="831"/>
      <c r="BN93" s="831"/>
      <c r="BO93" s="831"/>
      <c r="BP93" s="831"/>
      <c r="BQ93" s="831"/>
      <c r="BR93" s="831"/>
      <c r="BS93" s="831"/>
      <c r="BT93" s="831"/>
      <c r="BU93" s="831"/>
      <c r="BV93" s="831"/>
      <c r="BW93" s="831"/>
      <c r="BX93" s="831"/>
      <c r="BY93" s="831"/>
      <c r="BZ93" s="831"/>
      <c r="CA93" s="831"/>
      <c r="CB93" s="831"/>
      <c r="CC93" s="831"/>
      <c r="CD93" s="831"/>
      <c r="CE93" s="831"/>
      <c r="CF93" s="831"/>
      <c r="CG93" s="831"/>
      <c r="CH93" s="831"/>
      <c r="CI93" s="831"/>
      <c r="CJ93" s="831"/>
      <c r="CK93" s="831"/>
      <c r="CL93" s="831"/>
      <c r="CM93" s="831"/>
      <c r="CN93" s="831"/>
      <c r="CO93" s="831"/>
      <c r="CP93" s="831"/>
      <c r="CQ93" s="831"/>
      <c r="CR93" s="831"/>
      <c r="CS93" s="831"/>
      <c r="CT93" s="831"/>
      <c r="CU93" s="831"/>
      <c r="CV93" s="831"/>
      <c r="CW93" s="831"/>
      <c r="CX93" s="831"/>
      <c r="CY93" s="831"/>
      <c r="CZ93" s="831"/>
      <c r="DA93" s="831"/>
      <c r="DB93" s="831"/>
      <c r="DC93" s="831"/>
      <c r="DD93" s="831"/>
      <c r="DE93" s="831"/>
      <c r="DF93" s="831"/>
      <c r="DG93" s="831"/>
      <c r="DH93" s="831"/>
      <c r="DI93" s="831"/>
      <c r="DJ93" s="831"/>
      <c r="DK93" s="831"/>
      <c r="DL93" s="831"/>
      <c r="DM93" s="831"/>
      <c r="DN93" s="831"/>
      <c r="DO93" s="831"/>
      <c r="DP93" s="831"/>
      <c r="DQ93" s="831"/>
      <c r="DR93" s="831"/>
      <c r="DS93" s="831"/>
      <c r="DT93" s="831"/>
      <c r="DU93" s="831"/>
      <c r="DV93" s="831"/>
      <c r="DW93" s="831"/>
      <c r="DX93" s="831"/>
      <c r="DY93" s="831"/>
      <c r="DZ93" s="831"/>
      <c r="EA93" s="831"/>
      <c r="EB93" s="831"/>
      <c r="EC93" s="831"/>
      <c r="ED93" s="831"/>
      <c r="EE93" s="831"/>
      <c r="EF93" s="831"/>
      <c r="EG93" s="831"/>
      <c r="EH93" s="831"/>
      <c r="EI93" s="831"/>
      <c r="EJ93" s="831"/>
      <c r="EK93" s="831"/>
      <c r="EL93" s="831"/>
      <c r="EM93" s="831"/>
      <c r="EN93" s="831"/>
      <c r="EO93" s="831"/>
      <c r="EP93" s="831"/>
      <c r="EQ93" s="831"/>
      <c r="ER93" s="831"/>
      <c r="ES93" s="831"/>
      <c r="ET93" s="831"/>
      <c r="EU93" s="831"/>
      <c r="EV93" s="831"/>
      <c r="EW93" s="831"/>
      <c r="EX93" s="831"/>
      <c r="EY93" s="831"/>
      <c r="EZ93" s="831"/>
      <c r="FA93" s="831"/>
      <c r="FB93" s="831"/>
      <c r="FC93" s="831"/>
      <c r="FD93" s="831"/>
      <c r="FE93" s="831"/>
      <c r="FF93" s="831"/>
      <c r="FG93" s="831"/>
      <c r="FH93" s="831"/>
      <c r="FI93" s="831"/>
      <c r="FJ93" s="831"/>
      <c r="FK93" s="831"/>
      <c r="FL93" s="831"/>
      <c r="FM93" s="831"/>
      <c r="FN93" s="831"/>
      <c r="FO93" s="831"/>
      <c r="FP93" s="831"/>
      <c r="FQ93" s="831"/>
      <c r="FR93" s="831"/>
      <c r="FS93" s="831"/>
      <c r="FT93" s="831"/>
      <c r="FU93" s="831"/>
      <c r="FV93" s="831"/>
      <c r="FW93" s="831"/>
      <c r="FX93" s="831"/>
      <c r="FY93" s="831"/>
      <c r="FZ93" s="831"/>
      <c r="GA93" s="831"/>
      <c r="GB93" s="831"/>
      <c r="GC93" s="831"/>
      <c r="GD93" s="831"/>
      <c r="GE93" s="831"/>
      <c r="GF93" s="831"/>
      <c r="GG93" s="831"/>
      <c r="GH93" s="831"/>
      <c r="GI93" s="831"/>
      <c r="GJ93" s="831"/>
      <c r="GK93" s="831"/>
      <c r="GL93" s="831"/>
      <c r="GM93" s="831"/>
      <c r="GN93" s="831"/>
      <c r="GO93" s="831"/>
      <c r="GP93" s="831"/>
      <c r="GQ93" s="831"/>
      <c r="GR93" s="831"/>
      <c r="GS93" s="831"/>
      <c r="GT93" s="831"/>
      <c r="GU93" s="831"/>
      <c r="GV93" s="831"/>
      <c r="GW93" s="831"/>
      <c r="GX93" s="831"/>
      <c r="GY93" s="831"/>
      <c r="GZ93" s="831"/>
      <c r="HA93" s="831"/>
      <c r="HB93" s="831"/>
      <c r="HC93" s="831"/>
      <c r="HD93" s="831"/>
      <c r="HE93" s="831"/>
      <c r="HF93" s="831"/>
      <c r="HG93" s="831"/>
      <c r="HH93" s="831"/>
      <c r="HI93" s="831"/>
      <c r="HJ93" s="831"/>
      <c r="HK93" s="831"/>
      <c r="HL93" s="831"/>
      <c r="HM93" s="831"/>
      <c r="HN93" s="831"/>
      <c r="HO93" s="831"/>
      <c r="HP93" s="831"/>
      <c r="HQ93" s="831"/>
      <c r="HR93" s="831"/>
      <c r="HS93" s="831"/>
      <c r="HT93" s="831"/>
      <c r="HU93" s="831"/>
      <c r="HV93" s="831"/>
      <c r="HW93" s="831"/>
      <c r="HX93" s="831"/>
      <c r="HY93" s="831"/>
      <c r="HZ93" s="831"/>
      <c r="IA93" s="831"/>
      <c r="IB93" s="831"/>
      <c r="IC93" s="831"/>
      <c r="ID93" s="831"/>
      <c r="IE93" s="831"/>
      <c r="IF93" s="831"/>
      <c r="IG93" s="831"/>
      <c r="IH93" s="831"/>
      <c r="II93" s="831"/>
      <c r="IJ93" s="831"/>
      <c r="IK93" s="831"/>
      <c r="IL93" s="831"/>
      <c r="IM93" s="831"/>
      <c r="IN93" s="831"/>
      <c r="IO93" s="831"/>
      <c r="IP93" s="831"/>
      <c r="IQ93" s="831"/>
      <c r="IR93" s="831"/>
      <c r="IS93" s="831"/>
      <c r="IT93" s="831"/>
      <c r="IU93" s="831"/>
      <c r="IV93" s="831"/>
    </row>
    <row r="94" spans="1:256" ht="21" customHeight="1">
      <c r="A94" s="1867"/>
      <c r="B94" s="1869"/>
      <c r="C94" s="1869"/>
      <c r="D94" s="1871"/>
      <c r="E94" s="1383" t="s">
        <v>697</v>
      </c>
      <c r="F94" s="1910"/>
      <c r="G94" s="847">
        <v>864504</v>
      </c>
      <c r="H94" s="794">
        <v>0</v>
      </c>
      <c r="I94" s="1090">
        <v>0</v>
      </c>
      <c r="J94" s="835">
        <v>751850</v>
      </c>
      <c r="K94" s="848">
        <v>747615.28</v>
      </c>
      <c r="L94" s="1564">
        <v>1</v>
      </c>
      <c r="M94" s="831"/>
      <c r="N94" s="831"/>
      <c r="O94" s="831"/>
      <c r="P94" s="831"/>
      <c r="Q94" s="831"/>
      <c r="R94" s="831"/>
      <c r="S94" s="831"/>
      <c r="T94" s="831"/>
      <c r="U94" s="831"/>
      <c r="V94" s="831"/>
      <c r="W94" s="831"/>
      <c r="X94" s="831"/>
      <c r="Y94" s="831"/>
      <c r="Z94" s="831"/>
      <c r="AA94" s="831"/>
      <c r="AB94" s="831"/>
      <c r="AC94" s="831"/>
      <c r="AD94" s="831"/>
      <c r="AE94" s="831"/>
      <c r="AF94" s="831"/>
      <c r="AG94" s="831"/>
      <c r="AH94" s="831"/>
      <c r="AI94" s="831"/>
      <c r="AJ94" s="831"/>
      <c r="AK94" s="831"/>
      <c r="AL94" s="831"/>
      <c r="AM94" s="831"/>
      <c r="AN94" s="831"/>
      <c r="AO94" s="831"/>
      <c r="AP94" s="831"/>
      <c r="AQ94" s="831"/>
      <c r="AR94" s="831"/>
      <c r="AS94" s="831"/>
      <c r="AT94" s="831"/>
      <c r="AU94" s="831"/>
      <c r="AV94" s="831"/>
      <c r="AW94" s="831"/>
      <c r="AX94" s="831"/>
      <c r="AY94" s="831"/>
      <c r="AZ94" s="831"/>
      <c r="BA94" s="831"/>
      <c r="BB94" s="831"/>
      <c r="BC94" s="831"/>
      <c r="BD94" s="831"/>
      <c r="BE94" s="831"/>
      <c r="BF94" s="831"/>
      <c r="BG94" s="831"/>
      <c r="BH94" s="831"/>
      <c r="BI94" s="831"/>
      <c r="BJ94" s="831"/>
      <c r="BK94" s="831"/>
      <c r="BL94" s="831"/>
      <c r="BM94" s="831"/>
      <c r="BN94" s="831"/>
      <c r="BO94" s="831"/>
      <c r="BP94" s="831"/>
      <c r="BQ94" s="831"/>
      <c r="BR94" s="831"/>
      <c r="BS94" s="831"/>
      <c r="BT94" s="831"/>
      <c r="BU94" s="831"/>
      <c r="BV94" s="831"/>
      <c r="BW94" s="831"/>
      <c r="BX94" s="831"/>
      <c r="BY94" s="831"/>
      <c r="BZ94" s="831"/>
      <c r="CA94" s="831"/>
      <c r="CB94" s="831"/>
      <c r="CC94" s="831"/>
      <c r="CD94" s="831"/>
      <c r="CE94" s="831"/>
      <c r="CF94" s="831"/>
      <c r="CG94" s="831"/>
      <c r="CH94" s="831"/>
      <c r="CI94" s="831"/>
      <c r="CJ94" s="831"/>
      <c r="CK94" s="831"/>
      <c r="CL94" s="831"/>
      <c r="CM94" s="831"/>
      <c r="CN94" s="831"/>
      <c r="CO94" s="831"/>
      <c r="CP94" s="831"/>
      <c r="CQ94" s="831"/>
      <c r="CR94" s="831"/>
      <c r="CS94" s="831"/>
      <c r="CT94" s="831"/>
      <c r="CU94" s="831"/>
      <c r="CV94" s="831"/>
      <c r="CW94" s="831"/>
      <c r="CX94" s="831"/>
      <c r="CY94" s="831"/>
      <c r="CZ94" s="831"/>
      <c r="DA94" s="831"/>
      <c r="DB94" s="831"/>
      <c r="DC94" s="831"/>
      <c r="DD94" s="831"/>
      <c r="DE94" s="831"/>
      <c r="DF94" s="831"/>
      <c r="DG94" s="831"/>
      <c r="DH94" s="831"/>
      <c r="DI94" s="831"/>
      <c r="DJ94" s="831"/>
      <c r="DK94" s="831"/>
      <c r="DL94" s="831"/>
      <c r="DM94" s="831"/>
      <c r="DN94" s="831"/>
      <c r="DO94" s="831"/>
      <c r="DP94" s="831"/>
      <c r="DQ94" s="831"/>
      <c r="DR94" s="831"/>
      <c r="DS94" s="831"/>
      <c r="DT94" s="831"/>
      <c r="DU94" s="831"/>
      <c r="DV94" s="831"/>
      <c r="DW94" s="831"/>
      <c r="DX94" s="831"/>
      <c r="DY94" s="831"/>
      <c r="DZ94" s="831"/>
      <c r="EA94" s="831"/>
      <c r="EB94" s="831"/>
      <c r="EC94" s="831"/>
      <c r="ED94" s="831"/>
      <c r="EE94" s="831"/>
      <c r="EF94" s="831"/>
      <c r="EG94" s="831"/>
      <c r="EH94" s="831"/>
      <c r="EI94" s="831"/>
      <c r="EJ94" s="831"/>
      <c r="EK94" s="831"/>
      <c r="EL94" s="831"/>
      <c r="EM94" s="831"/>
      <c r="EN94" s="831"/>
      <c r="EO94" s="831"/>
      <c r="EP94" s="831"/>
      <c r="EQ94" s="831"/>
      <c r="ER94" s="831"/>
      <c r="ES94" s="831"/>
      <c r="ET94" s="831"/>
      <c r="EU94" s="831"/>
      <c r="EV94" s="831"/>
      <c r="EW94" s="831"/>
      <c r="EX94" s="831"/>
      <c r="EY94" s="831"/>
      <c r="EZ94" s="831"/>
      <c r="FA94" s="831"/>
      <c r="FB94" s="831"/>
      <c r="FC94" s="831"/>
      <c r="FD94" s="831"/>
      <c r="FE94" s="831"/>
      <c r="FF94" s="831"/>
      <c r="FG94" s="831"/>
      <c r="FH94" s="831"/>
      <c r="FI94" s="831"/>
      <c r="FJ94" s="831"/>
      <c r="FK94" s="831"/>
      <c r="FL94" s="831"/>
      <c r="FM94" s="831"/>
      <c r="FN94" s="831"/>
      <c r="FO94" s="831"/>
      <c r="FP94" s="831"/>
      <c r="FQ94" s="831"/>
      <c r="FR94" s="831"/>
      <c r="FS94" s="831"/>
      <c r="FT94" s="831"/>
      <c r="FU94" s="831"/>
      <c r="FV94" s="831"/>
      <c r="FW94" s="831"/>
      <c r="FX94" s="831"/>
      <c r="FY94" s="831"/>
      <c r="FZ94" s="831"/>
      <c r="GA94" s="831"/>
      <c r="GB94" s="831"/>
      <c r="GC94" s="831"/>
      <c r="GD94" s="831"/>
      <c r="GE94" s="831"/>
      <c r="GF94" s="831"/>
      <c r="GG94" s="831"/>
      <c r="GH94" s="831"/>
      <c r="GI94" s="831"/>
      <c r="GJ94" s="831"/>
      <c r="GK94" s="831"/>
      <c r="GL94" s="831"/>
      <c r="GM94" s="831"/>
      <c r="GN94" s="831"/>
      <c r="GO94" s="831"/>
      <c r="GP94" s="831"/>
      <c r="GQ94" s="831"/>
      <c r="GR94" s="831"/>
      <c r="GS94" s="831"/>
      <c r="GT94" s="831"/>
      <c r="GU94" s="831"/>
      <c r="GV94" s="831"/>
      <c r="GW94" s="831"/>
      <c r="GX94" s="831"/>
      <c r="GY94" s="831"/>
      <c r="GZ94" s="831"/>
      <c r="HA94" s="831"/>
      <c r="HB94" s="831"/>
      <c r="HC94" s="831"/>
      <c r="HD94" s="831"/>
      <c r="HE94" s="831"/>
      <c r="HF94" s="831"/>
      <c r="HG94" s="831"/>
      <c r="HH94" s="831"/>
      <c r="HI94" s="831"/>
      <c r="HJ94" s="831"/>
      <c r="HK94" s="831"/>
      <c r="HL94" s="831"/>
      <c r="HM94" s="831"/>
      <c r="HN94" s="831"/>
      <c r="HO94" s="831"/>
      <c r="HP94" s="831"/>
      <c r="HQ94" s="831"/>
      <c r="HR94" s="831"/>
      <c r="HS94" s="831"/>
      <c r="HT94" s="831"/>
      <c r="HU94" s="831"/>
      <c r="HV94" s="831"/>
      <c r="HW94" s="831"/>
      <c r="HX94" s="831"/>
      <c r="HY94" s="831"/>
      <c r="HZ94" s="831"/>
      <c r="IA94" s="831"/>
      <c r="IB94" s="831"/>
      <c r="IC94" s="831"/>
      <c r="ID94" s="831"/>
      <c r="IE94" s="831"/>
      <c r="IF94" s="831"/>
      <c r="IG94" s="831"/>
      <c r="IH94" s="831"/>
      <c r="II94" s="831"/>
      <c r="IJ94" s="831"/>
      <c r="IK94" s="831"/>
      <c r="IL94" s="831"/>
      <c r="IM94" s="831"/>
      <c r="IN94" s="831"/>
      <c r="IO94" s="831"/>
      <c r="IP94" s="831"/>
      <c r="IQ94" s="831"/>
      <c r="IR94" s="831"/>
      <c r="IS94" s="831"/>
      <c r="IT94" s="831"/>
      <c r="IU94" s="831"/>
      <c r="IV94" s="831"/>
    </row>
    <row r="95" spans="1:256" ht="114">
      <c r="A95" s="1490" t="s">
        <v>406</v>
      </c>
      <c r="B95" s="1486" t="s">
        <v>283</v>
      </c>
      <c r="C95" s="1486" t="s">
        <v>211</v>
      </c>
      <c r="D95" s="1487" t="s">
        <v>407</v>
      </c>
      <c r="E95" s="828" t="s">
        <v>745</v>
      </c>
      <c r="F95" s="1573" t="s">
        <v>649</v>
      </c>
      <c r="G95" s="845">
        <v>382628</v>
      </c>
      <c r="H95" s="794">
        <v>0</v>
      </c>
      <c r="I95" s="1090">
        <v>0</v>
      </c>
      <c r="J95" s="830">
        <v>382628</v>
      </c>
      <c r="K95" s="850">
        <v>309027.96</v>
      </c>
      <c r="L95" s="1370">
        <v>1</v>
      </c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831"/>
      <c r="AC95" s="831"/>
      <c r="AD95" s="831"/>
      <c r="AE95" s="831"/>
      <c r="AF95" s="831"/>
      <c r="AG95" s="831"/>
      <c r="AH95" s="831"/>
      <c r="AI95" s="831"/>
      <c r="AJ95" s="831"/>
      <c r="AK95" s="831"/>
      <c r="AL95" s="831"/>
      <c r="AM95" s="831"/>
      <c r="AN95" s="831"/>
      <c r="AO95" s="831"/>
      <c r="AP95" s="831"/>
      <c r="AQ95" s="831"/>
      <c r="AR95" s="831"/>
      <c r="AS95" s="831"/>
      <c r="AT95" s="831"/>
      <c r="AU95" s="831"/>
      <c r="AV95" s="831"/>
      <c r="AW95" s="831"/>
      <c r="AX95" s="831"/>
      <c r="AY95" s="831"/>
      <c r="AZ95" s="831"/>
      <c r="BA95" s="831"/>
      <c r="BB95" s="831"/>
      <c r="BC95" s="831"/>
      <c r="BD95" s="831"/>
      <c r="BE95" s="831"/>
      <c r="BF95" s="831"/>
      <c r="BG95" s="831"/>
      <c r="BH95" s="831"/>
      <c r="BI95" s="831"/>
      <c r="BJ95" s="831"/>
      <c r="BK95" s="831"/>
      <c r="BL95" s="831"/>
      <c r="BM95" s="831"/>
      <c r="BN95" s="831"/>
      <c r="BO95" s="831"/>
      <c r="BP95" s="831"/>
      <c r="BQ95" s="831"/>
      <c r="BR95" s="831"/>
      <c r="BS95" s="831"/>
      <c r="BT95" s="831"/>
      <c r="BU95" s="831"/>
      <c r="BV95" s="831"/>
      <c r="BW95" s="831"/>
      <c r="BX95" s="831"/>
      <c r="BY95" s="831"/>
      <c r="BZ95" s="831"/>
      <c r="CA95" s="831"/>
      <c r="CB95" s="831"/>
      <c r="CC95" s="831"/>
      <c r="CD95" s="831"/>
      <c r="CE95" s="831"/>
      <c r="CF95" s="831"/>
      <c r="CG95" s="831"/>
      <c r="CH95" s="831"/>
      <c r="CI95" s="831"/>
      <c r="CJ95" s="831"/>
      <c r="CK95" s="831"/>
      <c r="CL95" s="831"/>
      <c r="CM95" s="831"/>
      <c r="CN95" s="831"/>
      <c r="CO95" s="831"/>
      <c r="CP95" s="831"/>
      <c r="CQ95" s="831"/>
      <c r="CR95" s="831"/>
      <c r="CS95" s="831"/>
      <c r="CT95" s="831"/>
      <c r="CU95" s="831"/>
      <c r="CV95" s="831"/>
      <c r="CW95" s="831"/>
      <c r="CX95" s="831"/>
      <c r="CY95" s="831"/>
      <c r="CZ95" s="831"/>
      <c r="DA95" s="831"/>
      <c r="DB95" s="831"/>
      <c r="DC95" s="831"/>
      <c r="DD95" s="831"/>
      <c r="DE95" s="831"/>
      <c r="DF95" s="831"/>
      <c r="DG95" s="831"/>
      <c r="DH95" s="831"/>
      <c r="DI95" s="831"/>
      <c r="DJ95" s="831"/>
      <c r="DK95" s="831"/>
      <c r="DL95" s="831"/>
      <c r="DM95" s="831"/>
      <c r="DN95" s="831"/>
      <c r="DO95" s="831"/>
      <c r="DP95" s="831"/>
      <c r="DQ95" s="831"/>
      <c r="DR95" s="831"/>
      <c r="DS95" s="831"/>
      <c r="DT95" s="831"/>
      <c r="DU95" s="831"/>
      <c r="DV95" s="831"/>
      <c r="DW95" s="831"/>
      <c r="DX95" s="831"/>
      <c r="DY95" s="831"/>
      <c r="DZ95" s="831"/>
      <c r="EA95" s="831"/>
      <c r="EB95" s="831"/>
      <c r="EC95" s="831"/>
      <c r="ED95" s="831"/>
      <c r="EE95" s="831"/>
      <c r="EF95" s="831"/>
      <c r="EG95" s="831"/>
      <c r="EH95" s="831"/>
      <c r="EI95" s="831"/>
      <c r="EJ95" s="831"/>
      <c r="EK95" s="831"/>
      <c r="EL95" s="831"/>
      <c r="EM95" s="831"/>
      <c r="EN95" s="831"/>
      <c r="EO95" s="831"/>
      <c r="EP95" s="831"/>
      <c r="EQ95" s="831"/>
      <c r="ER95" s="831"/>
      <c r="ES95" s="831"/>
      <c r="ET95" s="831"/>
      <c r="EU95" s="831"/>
      <c r="EV95" s="831"/>
      <c r="EW95" s="831"/>
      <c r="EX95" s="831"/>
      <c r="EY95" s="831"/>
      <c r="EZ95" s="831"/>
      <c r="FA95" s="831"/>
      <c r="FB95" s="831"/>
      <c r="FC95" s="831"/>
      <c r="FD95" s="831"/>
      <c r="FE95" s="831"/>
      <c r="FF95" s="831"/>
      <c r="FG95" s="831"/>
      <c r="FH95" s="831"/>
      <c r="FI95" s="831"/>
      <c r="FJ95" s="831"/>
      <c r="FK95" s="831"/>
      <c r="FL95" s="831"/>
      <c r="FM95" s="831"/>
      <c r="FN95" s="831"/>
      <c r="FO95" s="831"/>
      <c r="FP95" s="831"/>
      <c r="FQ95" s="831"/>
      <c r="FR95" s="831"/>
      <c r="FS95" s="831"/>
      <c r="FT95" s="831"/>
      <c r="FU95" s="831"/>
      <c r="FV95" s="831"/>
      <c r="FW95" s="831"/>
      <c r="FX95" s="831"/>
      <c r="FY95" s="831"/>
      <c r="FZ95" s="831"/>
      <c r="GA95" s="831"/>
      <c r="GB95" s="831"/>
      <c r="GC95" s="831"/>
      <c r="GD95" s="831"/>
      <c r="GE95" s="831"/>
      <c r="GF95" s="831"/>
      <c r="GG95" s="831"/>
      <c r="GH95" s="831"/>
      <c r="GI95" s="831"/>
      <c r="GJ95" s="831"/>
      <c r="GK95" s="831"/>
      <c r="GL95" s="831"/>
      <c r="GM95" s="831"/>
      <c r="GN95" s="831"/>
      <c r="GO95" s="831"/>
      <c r="GP95" s="831"/>
      <c r="GQ95" s="831"/>
      <c r="GR95" s="831"/>
      <c r="GS95" s="831"/>
      <c r="GT95" s="831"/>
      <c r="GU95" s="831"/>
      <c r="GV95" s="831"/>
      <c r="GW95" s="831"/>
      <c r="GX95" s="831"/>
      <c r="GY95" s="831"/>
      <c r="GZ95" s="831"/>
      <c r="HA95" s="831"/>
      <c r="HB95" s="831"/>
      <c r="HC95" s="831"/>
      <c r="HD95" s="831"/>
      <c r="HE95" s="831"/>
      <c r="HF95" s="831"/>
      <c r="HG95" s="831"/>
      <c r="HH95" s="831"/>
      <c r="HI95" s="831"/>
      <c r="HJ95" s="831"/>
      <c r="HK95" s="831"/>
      <c r="HL95" s="831"/>
      <c r="HM95" s="831"/>
      <c r="HN95" s="831"/>
      <c r="HO95" s="831"/>
      <c r="HP95" s="831"/>
      <c r="HQ95" s="831"/>
      <c r="HR95" s="831"/>
      <c r="HS95" s="831"/>
      <c r="HT95" s="831"/>
      <c r="HU95" s="831"/>
      <c r="HV95" s="831"/>
      <c r="HW95" s="831"/>
      <c r="HX95" s="831"/>
      <c r="HY95" s="831"/>
      <c r="HZ95" s="831"/>
      <c r="IA95" s="831"/>
      <c r="IB95" s="831"/>
      <c r="IC95" s="831"/>
      <c r="ID95" s="831"/>
      <c r="IE95" s="831"/>
      <c r="IF95" s="831"/>
      <c r="IG95" s="831"/>
      <c r="IH95" s="831"/>
      <c r="II95" s="831"/>
      <c r="IJ95" s="831"/>
      <c r="IK95" s="831"/>
      <c r="IL95" s="831"/>
      <c r="IM95" s="831"/>
      <c r="IN95" s="831"/>
      <c r="IO95" s="831"/>
      <c r="IP95" s="831"/>
      <c r="IQ95" s="831"/>
      <c r="IR95" s="831"/>
      <c r="IS95" s="831"/>
      <c r="IT95" s="831"/>
      <c r="IU95" s="831"/>
      <c r="IV95" s="831"/>
    </row>
    <row r="96" spans="1:256" ht="90.75">
      <c r="A96" s="1866" t="s">
        <v>408</v>
      </c>
      <c r="B96" s="1868" t="s">
        <v>114</v>
      </c>
      <c r="C96" s="1868" t="s">
        <v>195</v>
      </c>
      <c r="D96" s="1870" t="s">
        <v>409</v>
      </c>
      <c r="E96" s="836" t="s">
        <v>581</v>
      </c>
      <c r="F96" s="1874" t="s">
        <v>582</v>
      </c>
      <c r="G96" s="845">
        <v>1550395</v>
      </c>
      <c r="H96" s="794">
        <f>1043205+468060</f>
        <v>1511265</v>
      </c>
      <c r="I96" s="849">
        <v>1</v>
      </c>
      <c r="J96" s="829">
        <v>468060</v>
      </c>
      <c r="K96" s="850">
        <f>K97</f>
        <v>468059.33</v>
      </c>
      <c r="L96" s="1394">
        <v>1</v>
      </c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0"/>
      <c r="IV96" s="60"/>
    </row>
    <row r="97" spans="1:256" ht="45">
      <c r="A97" s="1867"/>
      <c r="B97" s="1869"/>
      <c r="C97" s="1869"/>
      <c r="D97" s="1871"/>
      <c r="E97" s="851" t="s">
        <v>564</v>
      </c>
      <c r="F97" s="1875"/>
      <c r="G97" s="852"/>
      <c r="H97" s="842"/>
      <c r="I97" s="853"/>
      <c r="J97" s="833">
        <v>468060</v>
      </c>
      <c r="K97" s="854">
        <v>468059.33</v>
      </c>
      <c r="L97" s="1574">
        <v>1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</row>
    <row r="98" spans="1:256" ht="90.75">
      <c r="A98" s="1480" t="s">
        <v>408</v>
      </c>
      <c r="B98" s="1481" t="s">
        <v>114</v>
      </c>
      <c r="C98" s="1481" t="s">
        <v>195</v>
      </c>
      <c r="D98" s="1482" t="s">
        <v>409</v>
      </c>
      <c r="E98" s="1076" t="s">
        <v>447</v>
      </c>
      <c r="F98" s="842" t="s">
        <v>565</v>
      </c>
      <c r="G98" s="845">
        <v>982460</v>
      </c>
      <c r="H98" s="794">
        <v>200000</v>
      </c>
      <c r="I98" s="945">
        <f>H98/G98</f>
        <v>0.20357062882967245</v>
      </c>
      <c r="J98" s="829">
        <v>782460</v>
      </c>
      <c r="K98" s="850">
        <v>571225.38</v>
      </c>
      <c r="L98" s="1370">
        <v>1</v>
      </c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0"/>
      <c r="IV98" s="60"/>
    </row>
    <row r="99" spans="1:256" ht="91.5" thickBot="1">
      <c r="A99" s="1473" t="s">
        <v>408</v>
      </c>
      <c r="B99" s="1474" t="s">
        <v>114</v>
      </c>
      <c r="C99" s="1474" t="s">
        <v>195</v>
      </c>
      <c r="D99" s="1475" t="s">
        <v>409</v>
      </c>
      <c r="E99" s="1431" t="s">
        <v>650</v>
      </c>
      <c r="F99" s="1406" t="s">
        <v>649</v>
      </c>
      <c r="G99" s="1432">
        <v>779558</v>
      </c>
      <c r="H99" s="807">
        <v>0</v>
      </c>
      <c r="I99" s="1433">
        <v>0</v>
      </c>
      <c r="J99" s="1435">
        <v>779558</v>
      </c>
      <c r="K99" s="1434">
        <v>756255.66</v>
      </c>
      <c r="L99" s="1382">
        <v>1</v>
      </c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</row>
    <row r="100" spans="1:256" ht="85.5" customHeight="1" thickBot="1">
      <c r="A100" s="1337" t="s">
        <v>108</v>
      </c>
      <c r="B100" s="1338" t="s">
        <v>543</v>
      </c>
      <c r="C100" s="1338" t="s">
        <v>543</v>
      </c>
      <c r="D100" s="1344" t="s">
        <v>676</v>
      </c>
      <c r="E100" s="1436"/>
      <c r="F100" s="1437"/>
      <c r="G100" s="1438"/>
      <c r="H100" s="1340"/>
      <c r="I100" s="1439"/>
      <c r="J100" s="1575">
        <f>J101</f>
        <v>10025000</v>
      </c>
      <c r="K100" s="1576"/>
      <c r="L100" s="1577"/>
      <c r="M100" s="1065"/>
      <c r="N100" s="1065"/>
      <c r="O100" s="1065"/>
      <c r="P100" s="1065"/>
      <c r="Q100" s="1065"/>
      <c r="R100" s="1065"/>
      <c r="S100" s="1065"/>
      <c r="T100" s="1065"/>
      <c r="U100" s="1065"/>
      <c r="V100" s="1065"/>
      <c r="W100" s="1065"/>
      <c r="X100" s="1065"/>
      <c r="Y100" s="1065"/>
      <c r="Z100" s="1065"/>
      <c r="AA100" s="1065"/>
      <c r="AB100" s="1065"/>
      <c r="AC100" s="1065"/>
      <c r="AD100" s="1065"/>
      <c r="AE100" s="1065"/>
      <c r="AF100" s="1065"/>
      <c r="AG100" s="1065"/>
      <c r="AH100" s="1065"/>
      <c r="AI100" s="1065"/>
      <c r="AJ100" s="1065"/>
      <c r="AK100" s="1065"/>
      <c r="AL100" s="1065"/>
      <c r="AM100" s="1065"/>
      <c r="AN100" s="1065"/>
      <c r="AO100" s="1065"/>
      <c r="AP100" s="1065"/>
      <c r="AQ100" s="1065"/>
      <c r="AR100" s="1065"/>
      <c r="AS100" s="1065"/>
      <c r="AT100" s="1065"/>
      <c r="AU100" s="1065"/>
      <c r="AV100" s="1065"/>
      <c r="AW100" s="1065"/>
      <c r="AX100" s="1065"/>
      <c r="AY100" s="1065"/>
      <c r="AZ100" s="1065"/>
      <c r="BA100" s="1065"/>
      <c r="BB100" s="1065"/>
      <c r="BC100" s="1065"/>
      <c r="BD100" s="1065"/>
      <c r="BE100" s="1065"/>
      <c r="BF100" s="1065"/>
      <c r="BG100" s="1065"/>
      <c r="BH100" s="1065"/>
      <c r="BI100" s="1065"/>
      <c r="BJ100" s="1065"/>
      <c r="BK100" s="1065"/>
      <c r="BL100" s="1065"/>
      <c r="BM100" s="1065"/>
      <c r="BN100" s="1065"/>
      <c r="BO100" s="1065"/>
      <c r="BP100" s="1065"/>
      <c r="BQ100" s="1065"/>
      <c r="BR100" s="1065"/>
      <c r="BS100" s="1065"/>
      <c r="BT100" s="1065"/>
      <c r="BU100" s="1065"/>
      <c r="BV100" s="1065"/>
      <c r="BW100" s="1065"/>
      <c r="BX100" s="1065"/>
      <c r="BY100" s="1065"/>
      <c r="BZ100" s="1065"/>
      <c r="CA100" s="1065"/>
      <c r="CB100" s="1065"/>
      <c r="CC100" s="1065"/>
      <c r="CD100" s="1065"/>
      <c r="CE100" s="1065"/>
      <c r="CF100" s="1065"/>
      <c r="CG100" s="1065"/>
      <c r="CH100" s="1065"/>
      <c r="CI100" s="1065"/>
      <c r="CJ100" s="1065"/>
      <c r="CK100" s="1065"/>
      <c r="CL100" s="1065"/>
      <c r="CM100" s="1065"/>
      <c r="CN100" s="1065"/>
      <c r="CO100" s="1065"/>
      <c r="CP100" s="1065"/>
      <c r="CQ100" s="1065"/>
      <c r="CR100" s="1065"/>
      <c r="CS100" s="1065"/>
      <c r="CT100" s="1065"/>
      <c r="CU100" s="1065"/>
      <c r="CV100" s="1065"/>
      <c r="CW100" s="1065"/>
      <c r="CX100" s="1065"/>
      <c r="CY100" s="1065"/>
      <c r="CZ100" s="1065"/>
      <c r="DA100" s="1065"/>
      <c r="DB100" s="1065"/>
      <c r="DC100" s="1065"/>
      <c r="DD100" s="1065"/>
      <c r="DE100" s="1065"/>
      <c r="DF100" s="1065"/>
      <c r="DG100" s="1065"/>
      <c r="DH100" s="1065"/>
      <c r="DI100" s="1065"/>
      <c r="DJ100" s="1065"/>
      <c r="DK100" s="1065"/>
      <c r="DL100" s="1065"/>
      <c r="DM100" s="1065"/>
      <c r="DN100" s="1065"/>
      <c r="DO100" s="1065"/>
      <c r="DP100" s="1065"/>
      <c r="DQ100" s="1065"/>
      <c r="DR100" s="1065"/>
      <c r="DS100" s="1065"/>
      <c r="DT100" s="1065"/>
      <c r="DU100" s="1065"/>
      <c r="DV100" s="1065"/>
      <c r="DW100" s="1065"/>
      <c r="DX100" s="1065"/>
      <c r="DY100" s="1065"/>
      <c r="DZ100" s="1065"/>
      <c r="EA100" s="1065"/>
      <c r="EB100" s="1065"/>
      <c r="EC100" s="1065"/>
      <c r="ED100" s="1065"/>
      <c r="EE100" s="1065"/>
      <c r="EF100" s="1065"/>
      <c r="EG100" s="1065"/>
      <c r="EH100" s="1065"/>
      <c r="EI100" s="1065"/>
      <c r="EJ100" s="1065"/>
      <c r="EK100" s="1065"/>
      <c r="EL100" s="1065"/>
      <c r="EM100" s="1065"/>
      <c r="EN100" s="1065"/>
      <c r="EO100" s="1065"/>
      <c r="EP100" s="1065"/>
      <c r="EQ100" s="1065"/>
      <c r="ER100" s="1065"/>
      <c r="ES100" s="1065"/>
      <c r="ET100" s="1065"/>
      <c r="EU100" s="1065"/>
      <c r="EV100" s="1065"/>
      <c r="EW100" s="1065"/>
      <c r="EX100" s="1065"/>
      <c r="EY100" s="1065"/>
      <c r="EZ100" s="1065"/>
      <c r="FA100" s="1065"/>
      <c r="FB100" s="1065"/>
      <c r="FC100" s="1065"/>
      <c r="FD100" s="1065"/>
      <c r="FE100" s="1065"/>
      <c r="FF100" s="1065"/>
      <c r="FG100" s="1065"/>
      <c r="FH100" s="1065"/>
      <c r="FI100" s="1065"/>
      <c r="FJ100" s="1065"/>
      <c r="FK100" s="1065"/>
      <c r="FL100" s="1065"/>
      <c r="FM100" s="1065"/>
      <c r="FN100" s="1065"/>
      <c r="FO100" s="1065"/>
      <c r="FP100" s="1065"/>
      <c r="FQ100" s="1065"/>
      <c r="FR100" s="1065"/>
      <c r="FS100" s="1065"/>
      <c r="FT100" s="1065"/>
      <c r="FU100" s="1065"/>
      <c r="FV100" s="1065"/>
      <c r="FW100" s="1065"/>
      <c r="FX100" s="1065"/>
      <c r="FY100" s="1065"/>
      <c r="FZ100" s="1065"/>
      <c r="GA100" s="1065"/>
      <c r="GB100" s="1065"/>
      <c r="GC100" s="1065"/>
      <c r="GD100" s="1065"/>
      <c r="GE100" s="1065"/>
      <c r="GF100" s="1065"/>
      <c r="GG100" s="1065"/>
      <c r="GH100" s="1065"/>
      <c r="GI100" s="1065"/>
      <c r="GJ100" s="1065"/>
      <c r="GK100" s="1065"/>
      <c r="GL100" s="1065"/>
      <c r="GM100" s="1065"/>
      <c r="GN100" s="1065"/>
      <c r="GO100" s="1065"/>
      <c r="GP100" s="1065"/>
      <c r="GQ100" s="1065"/>
      <c r="GR100" s="1065"/>
      <c r="GS100" s="1065"/>
      <c r="GT100" s="1065"/>
      <c r="GU100" s="1065"/>
      <c r="GV100" s="1065"/>
      <c r="GW100" s="1065"/>
      <c r="GX100" s="1065"/>
      <c r="GY100" s="1065"/>
      <c r="GZ100" s="1065"/>
      <c r="HA100" s="1065"/>
      <c r="HB100" s="1065"/>
      <c r="HC100" s="1065"/>
      <c r="HD100" s="1065"/>
      <c r="HE100" s="1065"/>
      <c r="HF100" s="1065"/>
      <c r="HG100" s="1065"/>
      <c r="HH100" s="1065"/>
      <c r="HI100" s="1065"/>
      <c r="HJ100" s="1065"/>
      <c r="HK100" s="1065"/>
      <c r="HL100" s="1065"/>
      <c r="HM100" s="1065"/>
      <c r="HN100" s="1065"/>
      <c r="HO100" s="1065"/>
      <c r="HP100" s="1065"/>
      <c r="HQ100" s="1065"/>
      <c r="HR100" s="1065"/>
      <c r="HS100" s="1065"/>
      <c r="HT100" s="1065"/>
      <c r="HU100" s="1065"/>
      <c r="HV100" s="1065"/>
      <c r="HW100" s="1065"/>
      <c r="HX100" s="1065"/>
      <c r="HY100" s="1065"/>
      <c r="HZ100" s="1065"/>
      <c r="IA100" s="1065"/>
      <c r="IB100" s="1065"/>
      <c r="IC100" s="1065"/>
      <c r="ID100" s="1065"/>
      <c r="IE100" s="1065"/>
      <c r="IF100" s="1065"/>
      <c r="IG100" s="1065"/>
      <c r="IH100" s="1065"/>
      <c r="II100" s="1065"/>
      <c r="IJ100" s="1065"/>
      <c r="IK100" s="1065"/>
      <c r="IL100" s="1065"/>
      <c r="IM100" s="1065"/>
      <c r="IN100" s="1065"/>
      <c r="IO100" s="1065"/>
      <c r="IP100" s="1065"/>
      <c r="IQ100" s="1065"/>
      <c r="IR100" s="1065"/>
      <c r="IS100" s="1065"/>
      <c r="IT100" s="1065"/>
      <c r="IU100" s="1065"/>
      <c r="IV100" s="1065"/>
    </row>
    <row r="101" spans="1:256" ht="63">
      <c r="A101" s="801" t="s">
        <v>109</v>
      </c>
      <c r="B101" s="802" t="s">
        <v>543</v>
      </c>
      <c r="C101" s="802" t="s">
        <v>543</v>
      </c>
      <c r="D101" s="1578" t="s">
        <v>676</v>
      </c>
      <c r="E101" s="1579"/>
      <c r="F101" s="1484"/>
      <c r="G101" s="1580"/>
      <c r="H101" s="805"/>
      <c r="I101" s="1581"/>
      <c r="J101" s="1395">
        <f>J102</f>
        <v>10025000</v>
      </c>
      <c r="K101" s="1582"/>
      <c r="L101" s="1389"/>
      <c r="M101" s="1065"/>
      <c r="N101" s="1065"/>
      <c r="O101" s="1065"/>
      <c r="P101" s="1065"/>
      <c r="Q101" s="1065"/>
      <c r="R101" s="1065"/>
      <c r="S101" s="1065"/>
      <c r="T101" s="1065"/>
      <c r="U101" s="1065"/>
      <c r="V101" s="1065"/>
      <c r="W101" s="1065"/>
      <c r="X101" s="1065"/>
      <c r="Y101" s="1065"/>
      <c r="Z101" s="1065"/>
      <c r="AA101" s="1065"/>
      <c r="AB101" s="1065"/>
      <c r="AC101" s="1065"/>
      <c r="AD101" s="1065"/>
      <c r="AE101" s="1065"/>
      <c r="AF101" s="1065"/>
      <c r="AG101" s="1065"/>
      <c r="AH101" s="1065"/>
      <c r="AI101" s="1065"/>
      <c r="AJ101" s="1065"/>
      <c r="AK101" s="1065"/>
      <c r="AL101" s="1065"/>
      <c r="AM101" s="1065"/>
      <c r="AN101" s="1065"/>
      <c r="AO101" s="1065"/>
      <c r="AP101" s="1065"/>
      <c r="AQ101" s="1065"/>
      <c r="AR101" s="1065"/>
      <c r="AS101" s="1065"/>
      <c r="AT101" s="1065"/>
      <c r="AU101" s="1065"/>
      <c r="AV101" s="1065"/>
      <c r="AW101" s="1065"/>
      <c r="AX101" s="1065"/>
      <c r="AY101" s="1065"/>
      <c r="AZ101" s="1065"/>
      <c r="BA101" s="1065"/>
      <c r="BB101" s="1065"/>
      <c r="BC101" s="1065"/>
      <c r="BD101" s="1065"/>
      <c r="BE101" s="1065"/>
      <c r="BF101" s="1065"/>
      <c r="BG101" s="1065"/>
      <c r="BH101" s="1065"/>
      <c r="BI101" s="1065"/>
      <c r="BJ101" s="1065"/>
      <c r="BK101" s="1065"/>
      <c r="BL101" s="1065"/>
      <c r="BM101" s="1065"/>
      <c r="BN101" s="1065"/>
      <c r="BO101" s="1065"/>
      <c r="BP101" s="1065"/>
      <c r="BQ101" s="1065"/>
      <c r="BR101" s="1065"/>
      <c r="BS101" s="1065"/>
      <c r="BT101" s="1065"/>
      <c r="BU101" s="1065"/>
      <c r="BV101" s="1065"/>
      <c r="BW101" s="1065"/>
      <c r="BX101" s="1065"/>
      <c r="BY101" s="1065"/>
      <c r="BZ101" s="1065"/>
      <c r="CA101" s="1065"/>
      <c r="CB101" s="1065"/>
      <c r="CC101" s="1065"/>
      <c r="CD101" s="1065"/>
      <c r="CE101" s="1065"/>
      <c r="CF101" s="1065"/>
      <c r="CG101" s="1065"/>
      <c r="CH101" s="1065"/>
      <c r="CI101" s="1065"/>
      <c r="CJ101" s="1065"/>
      <c r="CK101" s="1065"/>
      <c r="CL101" s="1065"/>
      <c r="CM101" s="1065"/>
      <c r="CN101" s="1065"/>
      <c r="CO101" s="1065"/>
      <c r="CP101" s="1065"/>
      <c r="CQ101" s="1065"/>
      <c r="CR101" s="1065"/>
      <c r="CS101" s="1065"/>
      <c r="CT101" s="1065"/>
      <c r="CU101" s="1065"/>
      <c r="CV101" s="1065"/>
      <c r="CW101" s="1065"/>
      <c r="CX101" s="1065"/>
      <c r="CY101" s="1065"/>
      <c r="CZ101" s="1065"/>
      <c r="DA101" s="1065"/>
      <c r="DB101" s="1065"/>
      <c r="DC101" s="1065"/>
      <c r="DD101" s="1065"/>
      <c r="DE101" s="1065"/>
      <c r="DF101" s="1065"/>
      <c r="DG101" s="1065"/>
      <c r="DH101" s="1065"/>
      <c r="DI101" s="1065"/>
      <c r="DJ101" s="1065"/>
      <c r="DK101" s="1065"/>
      <c r="DL101" s="1065"/>
      <c r="DM101" s="1065"/>
      <c r="DN101" s="1065"/>
      <c r="DO101" s="1065"/>
      <c r="DP101" s="1065"/>
      <c r="DQ101" s="1065"/>
      <c r="DR101" s="1065"/>
      <c r="DS101" s="1065"/>
      <c r="DT101" s="1065"/>
      <c r="DU101" s="1065"/>
      <c r="DV101" s="1065"/>
      <c r="DW101" s="1065"/>
      <c r="DX101" s="1065"/>
      <c r="DY101" s="1065"/>
      <c r="DZ101" s="1065"/>
      <c r="EA101" s="1065"/>
      <c r="EB101" s="1065"/>
      <c r="EC101" s="1065"/>
      <c r="ED101" s="1065"/>
      <c r="EE101" s="1065"/>
      <c r="EF101" s="1065"/>
      <c r="EG101" s="1065"/>
      <c r="EH101" s="1065"/>
      <c r="EI101" s="1065"/>
      <c r="EJ101" s="1065"/>
      <c r="EK101" s="1065"/>
      <c r="EL101" s="1065"/>
      <c r="EM101" s="1065"/>
      <c r="EN101" s="1065"/>
      <c r="EO101" s="1065"/>
      <c r="EP101" s="1065"/>
      <c r="EQ101" s="1065"/>
      <c r="ER101" s="1065"/>
      <c r="ES101" s="1065"/>
      <c r="ET101" s="1065"/>
      <c r="EU101" s="1065"/>
      <c r="EV101" s="1065"/>
      <c r="EW101" s="1065"/>
      <c r="EX101" s="1065"/>
      <c r="EY101" s="1065"/>
      <c r="EZ101" s="1065"/>
      <c r="FA101" s="1065"/>
      <c r="FB101" s="1065"/>
      <c r="FC101" s="1065"/>
      <c r="FD101" s="1065"/>
      <c r="FE101" s="1065"/>
      <c r="FF101" s="1065"/>
      <c r="FG101" s="1065"/>
      <c r="FH101" s="1065"/>
      <c r="FI101" s="1065"/>
      <c r="FJ101" s="1065"/>
      <c r="FK101" s="1065"/>
      <c r="FL101" s="1065"/>
      <c r="FM101" s="1065"/>
      <c r="FN101" s="1065"/>
      <c r="FO101" s="1065"/>
      <c r="FP101" s="1065"/>
      <c r="FQ101" s="1065"/>
      <c r="FR101" s="1065"/>
      <c r="FS101" s="1065"/>
      <c r="FT101" s="1065"/>
      <c r="FU101" s="1065"/>
      <c r="FV101" s="1065"/>
      <c r="FW101" s="1065"/>
      <c r="FX101" s="1065"/>
      <c r="FY101" s="1065"/>
      <c r="FZ101" s="1065"/>
      <c r="GA101" s="1065"/>
      <c r="GB101" s="1065"/>
      <c r="GC101" s="1065"/>
      <c r="GD101" s="1065"/>
      <c r="GE101" s="1065"/>
      <c r="GF101" s="1065"/>
      <c r="GG101" s="1065"/>
      <c r="GH101" s="1065"/>
      <c r="GI101" s="1065"/>
      <c r="GJ101" s="1065"/>
      <c r="GK101" s="1065"/>
      <c r="GL101" s="1065"/>
      <c r="GM101" s="1065"/>
      <c r="GN101" s="1065"/>
      <c r="GO101" s="1065"/>
      <c r="GP101" s="1065"/>
      <c r="GQ101" s="1065"/>
      <c r="GR101" s="1065"/>
      <c r="GS101" s="1065"/>
      <c r="GT101" s="1065"/>
      <c r="GU101" s="1065"/>
      <c r="GV101" s="1065"/>
      <c r="GW101" s="1065"/>
      <c r="GX101" s="1065"/>
      <c r="GY101" s="1065"/>
      <c r="GZ101" s="1065"/>
      <c r="HA101" s="1065"/>
      <c r="HB101" s="1065"/>
      <c r="HC101" s="1065"/>
      <c r="HD101" s="1065"/>
      <c r="HE101" s="1065"/>
      <c r="HF101" s="1065"/>
      <c r="HG101" s="1065"/>
      <c r="HH101" s="1065"/>
      <c r="HI101" s="1065"/>
      <c r="HJ101" s="1065"/>
      <c r="HK101" s="1065"/>
      <c r="HL101" s="1065"/>
      <c r="HM101" s="1065"/>
      <c r="HN101" s="1065"/>
      <c r="HO101" s="1065"/>
      <c r="HP101" s="1065"/>
      <c r="HQ101" s="1065"/>
      <c r="HR101" s="1065"/>
      <c r="HS101" s="1065"/>
      <c r="HT101" s="1065"/>
      <c r="HU101" s="1065"/>
      <c r="HV101" s="1065"/>
      <c r="HW101" s="1065"/>
      <c r="HX101" s="1065"/>
      <c r="HY101" s="1065"/>
      <c r="HZ101" s="1065"/>
      <c r="IA101" s="1065"/>
      <c r="IB101" s="1065"/>
      <c r="IC101" s="1065"/>
      <c r="ID101" s="1065"/>
      <c r="IE101" s="1065"/>
      <c r="IF101" s="1065"/>
      <c r="IG101" s="1065"/>
      <c r="IH101" s="1065"/>
      <c r="II101" s="1065"/>
      <c r="IJ101" s="1065"/>
      <c r="IK101" s="1065"/>
      <c r="IL101" s="1065"/>
      <c r="IM101" s="1065"/>
      <c r="IN101" s="1065"/>
      <c r="IO101" s="1065"/>
      <c r="IP101" s="1065"/>
      <c r="IQ101" s="1065"/>
      <c r="IR101" s="1065"/>
      <c r="IS101" s="1065"/>
      <c r="IT101" s="1065"/>
      <c r="IU101" s="1065"/>
      <c r="IV101" s="1065"/>
    </row>
    <row r="102" spans="1:256" ht="69" thickBot="1">
      <c r="A102" s="1583" t="s">
        <v>665</v>
      </c>
      <c r="B102" s="1474" t="s">
        <v>666</v>
      </c>
      <c r="C102" s="1474" t="s">
        <v>212</v>
      </c>
      <c r="D102" s="1535" t="s">
        <v>667</v>
      </c>
      <c r="E102" s="1430" t="s">
        <v>706</v>
      </c>
      <c r="F102" s="1584"/>
      <c r="G102" s="1432"/>
      <c r="H102" s="807"/>
      <c r="I102" s="1433"/>
      <c r="J102" s="1435">
        <v>10025000</v>
      </c>
      <c r="K102" s="1585"/>
      <c r="L102" s="1382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  <c r="IP102" s="60"/>
      <c r="IQ102" s="60"/>
      <c r="IR102" s="60"/>
      <c r="IS102" s="60"/>
      <c r="IT102" s="60"/>
      <c r="IU102" s="60"/>
      <c r="IV102" s="60"/>
    </row>
    <row r="103" spans="1:256" ht="61.5" thickBot="1">
      <c r="A103" s="1337" t="s">
        <v>139</v>
      </c>
      <c r="B103" s="1338" t="s">
        <v>543</v>
      </c>
      <c r="C103" s="1338" t="s">
        <v>543</v>
      </c>
      <c r="D103" s="1339" t="s">
        <v>583</v>
      </c>
      <c r="E103" s="1396"/>
      <c r="F103" s="1397"/>
      <c r="G103" s="1398"/>
      <c r="H103" s="1399"/>
      <c r="I103" s="1400"/>
      <c r="J103" s="1539">
        <f>J104</f>
        <v>61400</v>
      </c>
      <c r="K103" s="1539">
        <f>K104</f>
        <v>61400</v>
      </c>
      <c r="L103" s="1586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</row>
    <row r="104" spans="1:256" ht="68.25" customHeight="1">
      <c r="A104" s="801" t="s">
        <v>140</v>
      </c>
      <c r="B104" s="802" t="s">
        <v>543</v>
      </c>
      <c r="C104" s="802" t="s">
        <v>543</v>
      </c>
      <c r="D104" s="1070" t="s">
        <v>583</v>
      </c>
      <c r="E104" s="855"/>
      <c r="F104" s="855"/>
      <c r="G104" s="856"/>
      <c r="H104" s="857"/>
      <c r="I104" s="858"/>
      <c r="J104" s="1541">
        <f>SUM(J105:J105)</f>
        <v>61400</v>
      </c>
      <c r="K104" s="1541">
        <f>SUM(K105:K105)</f>
        <v>61400</v>
      </c>
      <c r="L104" s="1371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  <c r="GS104" s="60"/>
      <c r="GT104" s="60"/>
      <c r="GU104" s="60"/>
      <c r="GV104" s="60"/>
      <c r="GW104" s="60"/>
      <c r="GX104" s="60"/>
      <c r="GY104" s="60"/>
      <c r="GZ104" s="60"/>
      <c r="HA104" s="60"/>
      <c r="HB104" s="60"/>
      <c r="HC104" s="60"/>
      <c r="HD104" s="60"/>
      <c r="HE104" s="60"/>
      <c r="HF104" s="60"/>
      <c r="HG104" s="60"/>
      <c r="HH104" s="60"/>
      <c r="HI104" s="60"/>
      <c r="HJ104" s="60"/>
      <c r="HK104" s="60"/>
      <c r="HL104" s="60"/>
      <c r="HM104" s="60"/>
      <c r="HN104" s="60"/>
      <c r="HO104" s="60"/>
      <c r="HP104" s="60"/>
      <c r="HQ104" s="60"/>
      <c r="HR104" s="60"/>
      <c r="HS104" s="60"/>
      <c r="HT104" s="60"/>
      <c r="HU104" s="60"/>
      <c r="HV104" s="60"/>
      <c r="HW104" s="60"/>
      <c r="HX104" s="60"/>
      <c r="HY104" s="60"/>
      <c r="HZ104" s="60"/>
      <c r="IA104" s="60"/>
      <c r="IB104" s="60"/>
      <c r="IC104" s="60"/>
      <c r="ID104" s="60"/>
      <c r="IE104" s="60"/>
      <c r="IF104" s="60"/>
      <c r="IG104" s="60"/>
      <c r="IH104" s="60"/>
      <c r="II104" s="60"/>
      <c r="IJ104" s="60"/>
      <c r="IK104" s="60"/>
      <c r="IL104" s="60"/>
      <c r="IM104" s="60"/>
      <c r="IN104" s="60"/>
      <c r="IO104" s="60"/>
      <c r="IP104" s="60"/>
      <c r="IQ104" s="60"/>
      <c r="IR104" s="60"/>
      <c r="IS104" s="60"/>
      <c r="IT104" s="60"/>
      <c r="IU104" s="60"/>
      <c r="IV104" s="60"/>
    </row>
    <row r="105" spans="1:256" ht="68.25">
      <c r="A105" s="1856">
        <v>3117660</v>
      </c>
      <c r="B105" s="1858">
        <v>7660</v>
      </c>
      <c r="C105" s="1858">
        <v>490</v>
      </c>
      <c r="D105" s="1860" t="s">
        <v>76</v>
      </c>
      <c r="E105" s="859" t="s">
        <v>584</v>
      </c>
      <c r="F105" s="1862"/>
      <c r="G105" s="860"/>
      <c r="H105" s="861"/>
      <c r="I105" s="862"/>
      <c r="J105" s="1381">
        <f>J106+25200+16200</f>
        <v>61400</v>
      </c>
      <c r="K105" s="837">
        <v>61400</v>
      </c>
      <c r="L105" s="1864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B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</row>
    <row r="106" spans="1:256" ht="45.75" thickBot="1">
      <c r="A106" s="1857"/>
      <c r="B106" s="1859"/>
      <c r="C106" s="1859"/>
      <c r="D106" s="1861"/>
      <c r="E106" s="863" t="s">
        <v>564</v>
      </c>
      <c r="F106" s="1863"/>
      <c r="G106" s="860"/>
      <c r="H106" s="861"/>
      <c r="I106" s="862"/>
      <c r="J106" s="1587">
        <v>20000</v>
      </c>
      <c r="K106" s="837">
        <v>20000</v>
      </c>
      <c r="L106" s="1865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  <c r="GS106" s="60"/>
      <c r="GT106" s="60"/>
      <c r="GU106" s="60"/>
      <c r="GV106" s="60"/>
      <c r="GW106" s="60"/>
      <c r="GX106" s="60"/>
      <c r="GY106" s="60"/>
      <c r="GZ106" s="60"/>
      <c r="HA106" s="60"/>
      <c r="HB106" s="60"/>
      <c r="HC106" s="60"/>
      <c r="HD106" s="60"/>
      <c r="HE106" s="60"/>
      <c r="HF106" s="60"/>
      <c r="HG106" s="60"/>
      <c r="HH106" s="60"/>
      <c r="HI106" s="60"/>
      <c r="HJ106" s="60"/>
      <c r="HK106" s="60"/>
      <c r="HL106" s="60"/>
      <c r="HM106" s="60"/>
      <c r="HN106" s="60"/>
      <c r="HO106" s="60"/>
      <c r="HP106" s="60"/>
      <c r="HQ106" s="60"/>
      <c r="HR106" s="60"/>
      <c r="HS106" s="60"/>
      <c r="HT106" s="60"/>
      <c r="HU106" s="60"/>
      <c r="HV106" s="60"/>
      <c r="HW106" s="60"/>
      <c r="HX106" s="60"/>
      <c r="HY106" s="60"/>
      <c r="HZ106" s="60"/>
      <c r="IA106" s="60"/>
      <c r="IB106" s="60"/>
      <c r="IC106" s="60"/>
      <c r="ID106" s="60"/>
      <c r="IE106" s="60"/>
      <c r="IF106" s="60"/>
      <c r="IG106" s="60"/>
      <c r="IH106" s="60"/>
      <c r="II106" s="60"/>
      <c r="IJ106" s="60"/>
      <c r="IK106" s="60"/>
      <c r="IL106" s="60"/>
      <c r="IM106" s="60"/>
      <c r="IN106" s="60"/>
      <c r="IO106" s="60"/>
      <c r="IP106" s="60"/>
      <c r="IQ106" s="60"/>
      <c r="IR106" s="60"/>
      <c r="IS106" s="60"/>
      <c r="IT106" s="60"/>
      <c r="IU106" s="60"/>
      <c r="IV106" s="60"/>
    </row>
    <row r="107" spans="1:12" ht="21" thickBot="1">
      <c r="A107" s="864" t="s">
        <v>256</v>
      </c>
      <c r="B107" s="317" t="s">
        <v>256</v>
      </c>
      <c r="C107" s="317" t="s">
        <v>256</v>
      </c>
      <c r="D107" s="313" t="s">
        <v>310</v>
      </c>
      <c r="E107" s="318" t="s">
        <v>256</v>
      </c>
      <c r="F107" s="415" t="s">
        <v>256</v>
      </c>
      <c r="G107" s="319" t="s">
        <v>256</v>
      </c>
      <c r="H107" s="319" t="s">
        <v>256</v>
      </c>
      <c r="I107" s="319" t="s">
        <v>256</v>
      </c>
      <c r="J107" s="1588">
        <f>J46+J41+J32+J16+J103+J27+J37+J100</f>
        <v>138693825</v>
      </c>
      <c r="K107" s="1588">
        <f>K46+K41+K32+K16+K103+K27+K37+K100</f>
        <v>90826758.31</v>
      </c>
      <c r="L107" s="1589" t="s">
        <v>256</v>
      </c>
    </row>
    <row r="108" spans="1:256" ht="20.25">
      <c r="A108" s="866"/>
      <c r="B108" s="867"/>
      <c r="C108" s="867"/>
      <c r="D108" s="868"/>
      <c r="E108" s="869"/>
      <c r="F108" s="450"/>
      <c r="G108" s="870"/>
      <c r="H108" s="870"/>
      <c r="I108" s="870"/>
      <c r="J108" s="871"/>
      <c r="K108" s="1091"/>
      <c r="L108" s="1590"/>
      <c r="M108" s="872"/>
      <c r="N108" s="872"/>
      <c r="O108" s="872"/>
      <c r="P108" s="872"/>
      <c r="Q108" s="872"/>
      <c r="R108" s="872"/>
      <c r="S108" s="872"/>
      <c r="T108" s="872"/>
      <c r="U108" s="872"/>
      <c r="V108" s="872"/>
      <c r="W108" s="872"/>
      <c r="X108" s="872"/>
      <c r="Y108" s="872"/>
      <c r="Z108" s="872"/>
      <c r="AA108" s="872"/>
      <c r="AB108" s="872"/>
      <c r="AC108" s="872"/>
      <c r="AD108" s="872"/>
      <c r="AE108" s="872"/>
      <c r="AF108" s="872"/>
      <c r="AG108" s="872"/>
      <c r="AH108" s="872"/>
      <c r="AI108" s="872"/>
      <c r="AJ108" s="872"/>
      <c r="AK108" s="872"/>
      <c r="AL108" s="872"/>
      <c r="AM108" s="872"/>
      <c r="AN108" s="872"/>
      <c r="AO108" s="872"/>
      <c r="AP108" s="872"/>
      <c r="AQ108" s="872"/>
      <c r="AR108" s="872"/>
      <c r="AS108" s="872"/>
      <c r="AT108" s="872"/>
      <c r="AU108" s="872"/>
      <c r="AV108" s="872"/>
      <c r="AW108" s="872"/>
      <c r="AX108" s="872"/>
      <c r="AY108" s="872"/>
      <c r="AZ108" s="872"/>
      <c r="BA108" s="872"/>
      <c r="BB108" s="872"/>
      <c r="BC108" s="872"/>
      <c r="BD108" s="872"/>
      <c r="BE108" s="872"/>
      <c r="BF108" s="872"/>
      <c r="BG108" s="872"/>
      <c r="BH108" s="872"/>
      <c r="BI108" s="872"/>
      <c r="BJ108" s="872"/>
      <c r="BK108" s="872"/>
      <c r="BL108" s="872"/>
      <c r="BM108" s="872"/>
      <c r="BN108" s="872"/>
      <c r="BO108" s="872"/>
      <c r="BP108" s="872"/>
      <c r="BQ108" s="872"/>
      <c r="BR108" s="872"/>
      <c r="BS108" s="872"/>
      <c r="BT108" s="872"/>
      <c r="BU108" s="872"/>
      <c r="BV108" s="872"/>
      <c r="BW108" s="872"/>
      <c r="BX108" s="872"/>
      <c r="BY108" s="872"/>
      <c r="BZ108" s="872"/>
      <c r="CA108" s="872"/>
      <c r="CB108" s="872"/>
      <c r="CC108" s="872"/>
      <c r="CD108" s="872"/>
      <c r="CE108" s="872"/>
      <c r="CF108" s="872"/>
      <c r="CG108" s="872"/>
      <c r="CH108" s="872"/>
      <c r="CI108" s="872"/>
      <c r="CJ108" s="872"/>
      <c r="CK108" s="872"/>
      <c r="CL108" s="872"/>
      <c r="CM108" s="872"/>
      <c r="CN108" s="872"/>
      <c r="CO108" s="872"/>
      <c r="CP108" s="872"/>
      <c r="CQ108" s="872"/>
      <c r="CR108" s="872"/>
      <c r="CS108" s="872"/>
      <c r="CT108" s="872"/>
      <c r="CU108" s="872"/>
      <c r="CV108" s="872"/>
      <c r="CW108" s="872"/>
      <c r="CX108" s="872"/>
      <c r="CY108" s="872"/>
      <c r="CZ108" s="872"/>
      <c r="DA108" s="872"/>
      <c r="DB108" s="872"/>
      <c r="DC108" s="872"/>
      <c r="DD108" s="872"/>
      <c r="DE108" s="872"/>
      <c r="DF108" s="872"/>
      <c r="DG108" s="872"/>
      <c r="DH108" s="872"/>
      <c r="DI108" s="872"/>
      <c r="DJ108" s="872"/>
      <c r="DK108" s="872"/>
      <c r="DL108" s="872"/>
      <c r="DM108" s="872"/>
      <c r="DN108" s="872"/>
      <c r="DO108" s="872"/>
      <c r="DP108" s="872"/>
      <c r="DQ108" s="872"/>
      <c r="DR108" s="872"/>
      <c r="DS108" s="872"/>
      <c r="DT108" s="872"/>
      <c r="DU108" s="872"/>
      <c r="DV108" s="872"/>
      <c r="DW108" s="872"/>
      <c r="DX108" s="872"/>
      <c r="DY108" s="872"/>
      <c r="DZ108" s="872"/>
      <c r="EA108" s="872"/>
      <c r="EB108" s="872"/>
      <c r="EC108" s="872"/>
      <c r="ED108" s="872"/>
      <c r="EE108" s="872"/>
      <c r="EF108" s="872"/>
      <c r="EG108" s="872"/>
      <c r="EH108" s="872"/>
      <c r="EI108" s="872"/>
      <c r="EJ108" s="872"/>
      <c r="EK108" s="872"/>
      <c r="EL108" s="872"/>
      <c r="EM108" s="872"/>
      <c r="EN108" s="872"/>
      <c r="EO108" s="872"/>
      <c r="EP108" s="872"/>
      <c r="EQ108" s="872"/>
      <c r="ER108" s="872"/>
      <c r="ES108" s="872"/>
      <c r="ET108" s="872"/>
      <c r="EU108" s="872"/>
      <c r="EV108" s="872"/>
      <c r="EW108" s="872"/>
      <c r="EX108" s="872"/>
      <c r="EY108" s="872"/>
      <c r="EZ108" s="872"/>
      <c r="FA108" s="872"/>
      <c r="FB108" s="872"/>
      <c r="FC108" s="872"/>
      <c r="FD108" s="872"/>
      <c r="FE108" s="872"/>
      <c r="FF108" s="872"/>
      <c r="FG108" s="872"/>
      <c r="FH108" s="872"/>
      <c r="FI108" s="872"/>
      <c r="FJ108" s="872"/>
      <c r="FK108" s="872"/>
      <c r="FL108" s="872"/>
      <c r="FM108" s="872"/>
      <c r="FN108" s="872"/>
      <c r="FO108" s="872"/>
      <c r="FP108" s="872"/>
      <c r="FQ108" s="872"/>
      <c r="FR108" s="872"/>
      <c r="FS108" s="872"/>
      <c r="FT108" s="872"/>
      <c r="FU108" s="872"/>
      <c r="FV108" s="872"/>
      <c r="FW108" s="872"/>
      <c r="FX108" s="872"/>
      <c r="FY108" s="872"/>
      <c r="FZ108" s="872"/>
      <c r="GA108" s="872"/>
      <c r="GB108" s="872"/>
      <c r="GC108" s="872"/>
      <c r="GD108" s="872"/>
      <c r="GE108" s="872"/>
      <c r="GF108" s="872"/>
      <c r="GG108" s="872"/>
      <c r="GH108" s="872"/>
      <c r="GI108" s="872"/>
      <c r="GJ108" s="872"/>
      <c r="GK108" s="872"/>
      <c r="GL108" s="872"/>
      <c r="GM108" s="872"/>
      <c r="GN108" s="872"/>
      <c r="GO108" s="872"/>
      <c r="GP108" s="872"/>
      <c r="GQ108" s="872"/>
      <c r="GR108" s="872"/>
      <c r="GS108" s="872"/>
      <c r="GT108" s="872"/>
      <c r="GU108" s="872"/>
      <c r="GV108" s="872"/>
      <c r="GW108" s="872"/>
      <c r="GX108" s="872"/>
      <c r="GY108" s="872"/>
      <c r="GZ108" s="872"/>
      <c r="HA108" s="872"/>
      <c r="HB108" s="872"/>
      <c r="HC108" s="872"/>
      <c r="HD108" s="872"/>
      <c r="HE108" s="872"/>
      <c r="HF108" s="872"/>
      <c r="HG108" s="872"/>
      <c r="HH108" s="872"/>
      <c r="HI108" s="872"/>
      <c r="HJ108" s="872"/>
      <c r="HK108" s="872"/>
      <c r="HL108" s="872"/>
      <c r="HM108" s="872"/>
      <c r="HN108" s="872"/>
      <c r="HO108" s="872"/>
      <c r="HP108" s="872"/>
      <c r="HQ108" s="872"/>
      <c r="HR108" s="872"/>
      <c r="HS108" s="872"/>
      <c r="HT108" s="872"/>
      <c r="HU108" s="872"/>
      <c r="HV108" s="872"/>
      <c r="HW108" s="872"/>
      <c r="HX108" s="872"/>
      <c r="HY108" s="872"/>
      <c r="HZ108" s="872"/>
      <c r="IA108" s="872"/>
      <c r="IB108" s="872"/>
      <c r="IC108" s="872"/>
      <c r="ID108" s="872"/>
      <c r="IE108" s="872"/>
      <c r="IF108" s="872"/>
      <c r="IG108" s="872"/>
      <c r="IH108" s="872"/>
      <c r="II108" s="872"/>
      <c r="IJ108" s="872"/>
      <c r="IK108" s="872"/>
      <c r="IL108" s="872"/>
      <c r="IM108" s="872"/>
      <c r="IN108" s="872"/>
      <c r="IO108" s="872"/>
      <c r="IP108" s="872"/>
      <c r="IQ108" s="872"/>
      <c r="IR108" s="872"/>
      <c r="IS108" s="872"/>
      <c r="IT108" s="872"/>
      <c r="IU108" s="872"/>
      <c r="IV108" s="872"/>
    </row>
    <row r="109" spans="1:256" ht="18">
      <c r="A109" s="1759" t="s">
        <v>538</v>
      </c>
      <c r="B109" s="1759"/>
      <c r="C109" s="1759"/>
      <c r="D109" s="1759"/>
      <c r="E109" s="873"/>
      <c r="F109" s="873"/>
      <c r="G109" s="873"/>
      <c r="H109" s="873"/>
      <c r="I109" s="873"/>
      <c r="J109" s="873" t="s">
        <v>757</v>
      </c>
      <c r="K109" s="1092"/>
      <c r="L109" s="1591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4"/>
      <c r="AO109" s="384"/>
      <c r="AP109" s="384"/>
      <c r="AQ109" s="384"/>
      <c r="AR109" s="384"/>
      <c r="AS109" s="384"/>
      <c r="AT109" s="384"/>
      <c r="AU109" s="384"/>
      <c r="AV109" s="384"/>
      <c r="AW109" s="384"/>
      <c r="AX109" s="384"/>
      <c r="AY109" s="384"/>
      <c r="AZ109" s="384"/>
      <c r="BA109" s="384"/>
      <c r="BB109" s="384"/>
      <c r="BC109" s="384"/>
      <c r="BD109" s="384"/>
      <c r="BE109" s="384"/>
      <c r="BF109" s="384"/>
      <c r="BG109" s="384"/>
      <c r="BH109" s="384"/>
      <c r="BI109" s="384"/>
      <c r="BJ109" s="384"/>
      <c r="BK109" s="384"/>
      <c r="BL109" s="384"/>
      <c r="BM109" s="384"/>
      <c r="BN109" s="384"/>
      <c r="BO109" s="384"/>
      <c r="BP109" s="384"/>
      <c r="BQ109" s="384"/>
      <c r="BR109" s="384"/>
      <c r="BS109" s="384"/>
      <c r="BT109" s="384"/>
      <c r="BU109" s="384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4"/>
      <c r="CP109" s="384"/>
      <c r="CQ109" s="384"/>
      <c r="CR109" s="384"/>
      <c r="CS109" s="384"/>
      <c r="CT109" s="384"/>
      <c r="CU109" s="384"/>
      <c r="CV109" s="384"/>
      <c r="CW109" s="384"/>
      <c r="CX109" s="384"/>
      <c r="CY109" s="384"/>
      <c r="CZ109" s="384"/>
      <c r="DA109" s="384"/>
      <c r="DB109" s="384"/>
      <c r="DC109" s="384"/>
      <c r="DD109" s="384"/>
      <c r="DE109" s="384"/>
      <c r="DF109" s="384"/>
      <c r="DG109" s="384"/>
      <c r="DH109" s="384"/>
      <c r="DI109" s="384"/>
      <c r="DJ109" s="384"/>
      <c r="DK109" s="384"/>
      <c r="DL109" s="384"/>
      <c r="DM109" s="384"/>
      <c r="DN109" s="384"/>
      <c r="DO109" s="384"/>
      <c r="DP109" s="384"/>
      <c r="DQ109" s="384"/>
      <c r="DR109" s="384"/>
      <c r="DS109" s="384"/>
      <c r="DT109" s="384"/>
      <c r="DU109" s="384"/>
      <c r="DV109" s="384"/>
      <c r="DW109" s="384"/>
      <c r="DX109" s="384"/>
      <c r="DY109" s="384"/>
      <c r="DZ109" s="384"/>
      <c r="EA109" s="384"/>
      <c r="EB109" s="384"/>
      <c r="EC109" s="384"/>
      <c r="ED109" s="384"/>
      <c r="EE109" s="384"/>
      <c r="EF109" s="384"/>
      <c r="EG109" s="384"/>
      <c r="EH109" s="384"/>
      <c r="EI109" s="384"/>
      <c r="EJ109" s="384"/>
      <c r="EK109" s="384"/>
      <c r="EL109" s="384"/>
      <c r="EM109" s="384"/>
      <c r="EN109" s="384"/>
      <c r="EO109" s="384"/>
      <c r="EP109" s="384"/>
      <c r="EQ109" s="384"/>
      <c r="ER109" s="384"/>
      <c r="ES109" s="384"/>
      <c r="ET109" s="384"/>
      <c r="EU109" s="384"/>
      <c r="EV109" s="384"/>
      <c r="EW109" s="384"/>
      <c r="EX109" s="384"/>
      <c r="EY109" s="384"/>
      <c r="EZ109" s="384"/>
      <c r="FA109" s="384"/>
      <c r="FB109" s="384"/>
      <c r="FC109" s="384"/>
      <c r="FD109" s="384"/>
      <c r="FE109" s="384"/>
      <c r="FF109" s="384"/>
      <c r="FG109" s="384"/>
      <c r="FH109" s="384"/>
      <c r="FI109" s="384"/>
      <c r="FJ109" s="384"/>
      <c r="FK109" s="384"/>
      <c r="FL109" s="384"/>
      <c r="FM109" s="384"/>
      <c r="FN109" s="384"/>
      <c r="FO109" s="384"/>
      <c r="FP109" s="384"/>
      <c r="FQ109" s="384"/>
      <c r="FR109" s="384"/>
      <c r="FS109" s="384"/>
      <c r="FT109" s="384"/>
      <c r="FU109" s="384"/>
      <c r="FV109" s="384"/>
      <c r="FW109" s="384"/>
      <c r="FX109" s="384"/>
      <c r="FY109" s="384"/>
      <c r="FZ109" s="384"/>
      <c r="GA109" s="384"/>
      <c r="GB109" s="384"/>
      <c r="GC109" s="384"/>
      <c r="GD109" s="384"/>
      <c r="GE109" s="384"/>
      <c r="GF109" s="384"/>
      <c r="GG109" s="384"/>
      <c r="GH109" s="384"/>
      <c r="GI109" s="384"/>
      <c r="GJ109" s="384"/>
      <c r="GK109" s="384"/>
      <c r="GL109" s="384"/>
      <c r="GM109" s="384"/>
      <c r="GN109" s="384"/>
      <c r="GO109" s="384"/>
      <c r="GP109" s="384"/>
      <c r="GQ109" s="384"/>
      <c r="GR109" s="384"/>
      <c r="GS109" s="384"/>
      <c r="GT109" s="384"/>
      <c r="GU109" s="384"/>
      <c r="GV109" s="384"/>
      <c r="GW109" s="384"/>
      <c r="GX109" s="384"/>
      <c r="GY109" s="384"/>
      <c r="GZ109" s="384"/>
      <c r="HA109" s="384"/>
      <c r="HB109" s="384"/>
      <c r="HC109" s="384"/>
      <c r="HD109" s="384"/>
      <c r="HE109" s="384"/>
      <c r="HF109" s="384"/>
      <c r="HG109" s="384"/>
      <c r="HH109" s="384"/>
      <c r="HI109" s="384"/>
      <c r="HJ109" s="384"/>
      <c r="HK109" s="384"/>
      <c r="HL109" s="384"/>
      <c r="HM109" s="384"/>
      <c r="HN109" s="384"/>
      <c r="HO109" s="384"/>
      <c r="HP109" s="384"/>
      <c r="HQ109" s="384"/>
      <c r="HR109" s="384"/>
      <c r="HS109" s="384"/>
      <c r="HT109" s="384"/>
      <c r="HU109" s="384"/>
      <c r="HV109" s="384"/>
      <c r="HW109" s="384"/>
      <c r="HX109" s="384"/>
      <c r="HY109" s="384"/>
      <c r="HZ109" s="384"/>
      <c r="IA109" s="384"/>
      <c r="IB109" s="384"/>
      <c r="IC109" s="384"/>
      <c r="ID109" s="384"/>
      <c r="IE109" s="384"/>
      <c r="IF109" s="384"/>
      <c r="IG109" s="384"/>
      <c r="IH109" s="384"/>
      <c r="II109" s="384"/>
      <c r="IJ109" s="384"/>
      <c r="IK109" s="384"/>
      <c r="IL109" s="384"/>
      <c r="IM109" s="384"/>
      <c r="IN109" s="384"/>
      <c r="IO109" s="384"/>
      <c r="IP109" s="384"/>
      <c r="IQ109" s="384"/>
      <c r="IR109" s="384"/>
      <c r="IS109" s="384"/>
      <c r="IT109" s="384"/>
      <c r="IU109" s="384"/>
      <c r="IV109" s="384"/>
    </row>
    <row r="110" spans="1:256" ht="13.5">
      <c r="A110" s="872"/>
      <c r="B110" s="1093"/>
      <c r="C110" s="1094"/>
      <c r="D110" s="1095"/>
      <c r="E110" s="1096"/>
      <c r="F110" s="1094"/>
      <c r="G110" s="1097"/>
      <c r="H110" s="1097"/>
      <c r="I110" s="1097"/>
      <c r="J110" s="1098"/>
      <c r="K110" s="1098"/>
      <c r="L110" s="1590"/>
      <c r="M110" s="872"/>
      <c r="N110" s="872"/>
      <c r="O110" s="872"/>
      <c r="P110" s="872"/>
      <c r="Q110" s="872"/>
      <c r="R110" s="872"/>
      <c r="S110" s="872"/>
      <c r="T110" s="872"/>
      <c r="U110" s="872"/>
      <c r="V110" s="872"/>
      <c r="W110" s="872"/>
      <c r="X110" s="872"/>
      <c r="Y110" s="872"/>
      <c r="Z110" s="872"/>
      <c r="AA110" s="872"/>
      <c r="AB110" s="872"/>
      <c r="AC110" s="872"/>
      <c r="AD110" s="872"/>
      <c r="AE110" s="872"/>
      <c r="AF110" s="872"/>
      <c r="AG110" s="872"/>
      <c r="AH110" s="872"/>
      <c r="AI110" s="872"/>
      <c r="AJ110" s="872"/>
      <c r="AK110" s="872"/>
      <c r="AL110" s="872"/>
      <c r="AM110" s="872"/>
      <c r="AN110" s="872"/>
      <c r="AO110" s="872"/>
      <c r="AP110" s="872"/>
      <c r="AQ110" s="872"/>
      <c r="AR110" s="872"/>
      <c r="AS110" s="872"/>
      <c r="AT110" s="872"/>
      <c r="AU110" s="872"/>
      <c r="AV110" s="872"/>
      <c r="AW110" s="872"/>
      <c r="AX110" s="872"/>
      <c r="AY110" s="872"/>
      <c r="AZ110" s="872"/>
      <c r="BA110" s="872"/>
      <c r="BB110" s="872"/>
      <c r="BC110" s="872"/>
      <c r="BD110" s="872"/>
      <c r="BE110" s="872"/>
      <c r="BF110" s="872"/>
      <c r="BG110" s="872"/>
      <c r="BH110" s="872"/>
      <c r="BI110" s="872"/>
      <c r="BJ110" s="872"/>
      <c r="BK110" s="872"/>
      <c r="BL110" s="872"/>
      <c r="BM110" s="872"/>
      <c r="BN110" s="872"/>
      <c r="BO110" s="872"/>
      <c r="BP110" s="872"/>
      <c r="BQ110" s="872"/>
      <c r="BR110" s="872"/>
      <c r="BS110" s="872"/>
      <c r="BT110" s="872"/>
      <c r="BU110" s="872"/>
      <c r="BV110" s="872"/>
      <c r="BW110" s="872"/>
      <c r="BX110" s="872"/>
      <c r="BY110" s="872"/>
      <c r="BZ110" s="872"/>
      <c r="CA110" s="872"/>
      <c r="CB110" s="872"/>
      <c r="CC110" s="872"/>
      <c r="CD110" s="872"/>
      <c r="CE110" s="872"/>
      <c r="CF110" s="872"/>
      <c r="CG110" s="872"/>
      <c r="CH110" s="872"/>
      <c r="CI110" s="872"/>
      <c r="CJ110" s="872"/>
      <c r="CK110" s="872"/>
      <c r="CL110" s="872"/>
      <c r="CM110" s="872"/>
      <c r="CN110" s="872"/>
      <c r="CO110" s="872"/>
      <c r="CP110" s="872"/>
      <c r="CQ110" s="872"/>
      <c r="CR110" s="872"/>
      <c r="CS110" s="872"/>
      <c r="CT110" s="872"/>
      <c r="CU110" s="872"/>
      <c r="CV110" s="872"/>
      <c r="CW110" s="872"/>
      <c r="CX110" s="872"/>
      <c r="CY110" s="872"/>
      <c r="CZ110" s="872"/>
      <c r="DA110" s="872"/>
      <c r="DB110" s="872"/>
      <c r="DC110" s="872"/>
      <c r="DD110" s="872"/>
      <c r="DE110" s="872"/>
      <c r="DF110" s="872"/>
      <c r="DG110" s="872"/>
      <c r="DH110" s="872"/>
      <c r="DI110" s="872"/>
      <c r="DJ110" s="872"/>
      <c r="DK110" s="872"/>
      <c r="DL110" s="872"/>
      <c r="DM110" s="872"/>
      <c r="DN110" s="872"/>
      <c r="DO110" s="872"/>
      <c r="DP110" s="872"/>
      <c r="DQ110" s="872"/>
      <c r="DR110" s="872"/>
      <c r="DS110" s="872"/>
      <c r="DT110" s="872"/>
      <c r="DU110" s="872"/>
      <c r="DV110" s="872"/>
      <c r="DW110" s="872"/>
      <c r="DX110" s="872"/>
      <c r="DY110" s="872"/>
      <c r="DZ110" s="872"/>
      <c r="EA110" s="872"/>
      <c r="EB110" s="872"/>
      <c r="EC110" s="872"/>
      <c r="ED110" s="872"/>
      <c r="EE110" s="872"/>
      <c r="EF110" s="872"/>
      <c r="EG110" s="872"/>
      <c r="EH110" s="872"/>
      <c r="EI110" s="872"/>
      <c r="EJ110" s="872"/>
      <c r="EK110" s="872"/>
      <c r="EL110" s="872"/>
      <c r="EM110" s="872"/>
      <c r="EN110" s="872"/>
      <c r="EO110" s="872"/>
      <c r="EP110" s="872"/>
      <c r="EQ110" s="872"/>
      <c r="ER110" s="872"/>
      <c r="ES110" s="872"/>
      <c r="ET110" s="872"/>
      <c r="EU110" s="872"/>
      <c r="EV110" s="872"/>
      <c r="EW110" s="872"/>
      <c r="EX110" s="872"/>
      <c r="EY110" s="872"/>
      <c r="EZ110" s="872"/>
      <c r="FA110" s="872"/>
      <c r="FB110" s="872"/>
      <c r="FC110" s="872"/>
      <c r="FD110" s="872"/>
      <c r="FE110" s="872"/>
      <c r="FF110" s="872"/>
      <c r="FG110" s="872"/>
      <c r="FH110" s="872"/>
      <c r="FI110" s="872"/>
      <c r="FJ110" s="872"/>
      <c r="FK110" s="872"/>
      <c r="FL110" s="872"/>
      <c r="FM110" s="872"/>
      <c r="FN110" s="872"/>
      <c r="FO110" s="872"/>
      <c r="FP110" s="872"/>
      <c r="FQ110" s="872"/>
      <c r="FR110" s="872"/>
      <c r="FS110" s="872"/>
      <c r="FT110" s="872"/>
      <c r="FU110" s="872"/>
      <c r="FV110" s="872"/>
      <c r="FW110" s="872"/>
      <c r="FX110" s="872"/>
      <c r="FY110" s="872"/>
      <c r="FZ110" s="872"/>
      <c r="GA110" s="872"/>
      <c r="GB110" s="872"/>
      <c r="GC110" s="872"/>
      <c r="GD110" s="872"/>
      <c r="GE110" s="872"/>
      <c r="GF110" s="872"/>
      <c r="GG110" s="872"/>
      <c r="GH110" s="872"/>
      <c r="GI110" s="872"/>
      <c r="GJ110" s="872"/>
      <c r="GK110" s="872"/>
      <c r="GL110" s="872"/>
      <c r="GM110" s="872"/>
      <c r="GN110" s="872"/>
      <c r="GO110" s="872"/>
      <c r="GP110" s="872"/>
      <c r="GQ110" s="872"/>
      <c r="GR110" s="872"/>
      <c r="GS110" s="872"/>
      <c r="GT110" s="872"/>
      <c r="GU110" s="872"/>
      <c r="GV110" s="872"/>
      <c r="GW110" s="872"/>
      <c r="GX110" s="872"/>
      <c r="GY110" s="872"/>
      <c r="GZ110" s="872"/>
      <c r="HA110" s="872"/>
      <c r="HB110" s="872"/>
      <c r="HC110" s="872"/>
      <c r="HD110" s="872"/>
      <c r="HE110" s="872"/>
      <c r="HF110" s="872"/>
      <c r="HG110" s="872"/>
      <c r="HH110" s="872"/>
      <c r="HI110" s="872"/>
      <c r="HJ110" s="872"/>
      <c r="HK110" s="872"/>
      <c r="HL110" s="872"/>
      <c r="HM110" s="872"/>
      <c r="HN110" s="872"/>
      <c r="HO110" s="872"/>
      <c r="HP110" s="872"/>
      <c r="HQ110" s="872"/>
      <c r="HR110" s="872"/>
      <c r="HS110" s="872"/>
      <c r="HT110" s="872"/>
      <c r="HU110" s="872"/>
      <c r="HV110" s="872"/>
      <c r="HW110" s="872"/>
      <c r="HX110" s="872"/>
      <c r="HY110" s="872"/>
      <c r="HZ110" s="872"/>
      <c r="IA110" s="872"/>
      <c r="IB110" s="872"/>
      <c r="IC110" s="872"/>
      <c r="ID110" s="872"/>
      <c r="IE110" s="872"/>
      <c r="IF110" s="872"/>
      <c r="IG110" s="872"/>
      <c r="IH110" s="872"/>
      <c r="II110" s="872"/>
      <c r="IJ110" s="872"/>
      <c r="IK110" s="872"/>
      <c r="IL110" s="872"/>
      <c r="IM110" s="872"/>
      <c r="IN110" s="872"/>
      <c r="IO110" s="872"/>
      <c r="IP110" s="872"/>
      <c r="IQ110" s="872"/>
      <c r="IR110" s="872"/>
      <c r="IS110" s="872"/>
      <c r="IT110" s="872"/>
      <c r="IU110" s="872"/>
      <c r="IV110" s="872"/>
    </row>
    <row r="111" spans="1:256" ht="21">
      <c r="A111" s="1099"/>
      <c r="B111" s="1099"/>
      <c r="C111" s="1100"/>
      <c r="D111" s="1100"/>
      <c r="E111" s="1100"/>
      <c r="F111" s="1100"/>
      <c r="G111" s="1101"/>
      <c r="H111" s="1100"/>
      <c r="I111" s="1100"/>
      <c r="J111" s="1100"/>
      <c r="K111" s="1102"/>
      <c r="L111" s="1592"/>
      <c r="M111" s="1100"/>
      <c r="N111" s="1100"/>
      <c r="O111" s="1100"/>
      <c r="P111" s="1100"/>
      <c r="Q111" s="1100"/>
      <c r="R111" s="1100"/>
      <c r="S111" s="1100"/>
      <c r="T111" s="1100"/>
      <c r="U111" s="1100"/>
      <c r="V111" s="1100"/>
      <c r="W111" s="1100"/>
      <c r="X111" s="1100"/>
      <c r="Y111" s="1100"/>
      <c r="Z111" s="1100"/>
      <c r="AA111" s="1100"/>
      <c r="AB111" s="1100"/>
      <c r="AC111" s="1100"/>
      <c r="AD111" s="1100"/>
      <c r="AE111" s="1100"/>
      <c r="AF111" s="1100"/>
      <c r="AG111" s="1100"/>
      <c r="AH111" s="1100"/>
      <c r="AI111" s="1100"/>
      <c r="AJ111" s="1100"/>
      <c r="AK111" s="1100"/>
      <c r="AL111" s="1100"/>
      <c r="AM111" s="1100"/>
      <c r="AN111" s="1100"/>
      <c r="AO111" s="1100"/>
      <c r="AP111" s="1100"/>
      <c r="AQ111" s="1100"/>
      <c r="AR111" s="1100"/>
      <c r="AS111" s="1100"/>
      <c r="AT111" s="1100"/>
      <c r="AU111" s="1100"/>
      <c r="AV111" s="1100"/>
      <c r="AW111" s="1100"/>
      <c r="AX111" s="1100"/>
      <c r="AY111" s="1100"/>
      <c r="AZ111" s="1100"/>
      <c r="BA111" s="1100"/>
      <c r="BB111" s="1100"/>
      <c r="BC111" s="1100"/>
      <c r="BD111" s="1100"/>
      <c r="BE111" s="1100"/>
      <c r="BF111" s="1100"/>
      <c r="BG111" s="1100"/>
      <c r="BH111" s="1100"/>
      <c r="BI111" s="1100"/>
      <c r="BJ111" s="1100"/>
      <c r="BK111" s="1100"/>
      <c r="BL111" s="1100"/>
      <c r="BM111" s="1100"/>
      <c r="BN111" s="1100"/>
      <c r="BO111" s="1100"/>
      <c r="BP111" s="1100"/>
      <c r="BQ111" s="1100"/>
      <c r="BR111" s="1100"/>
      <c r="BS111" s="1100"/>
      <c r="BT111" s="1100"/>
      <c r="BU111" s="1100"/>
      <c r="BV111" s="1100"/>
      <c r="BW111" s="1100"/>
      <c r="BX111" s="1100"/>
      <c r="BY111" s="1100"/>
      <c r="BZ111" s="1100"/>
      <c r="CA111" s="1100"/>
      <c r="CB111" s="1100"/>
      <c r="CC111" s="1100"/>
      <c r="CD111" s="1100"/>
      <c r="CE111" s="1100"/>
      <c r="CF111" s="1100"/>
      <c r="CG111" s="1100"/>
      <c r="CH111" s="1100"/>
      <c r="CI111" s="1100"/>
      <c r="CJ111" s="1100"/>
      <c r="CK111" s="1100"/>
      <c r="CL111" s="1100"/>
      <c r="CM111" s="1100"/>
      <c r="CN111" s="1100"/>
      <c r="CO111" s="1100"/>
      <c r="CP111" s="1100"/>
      <c r="CQ111" s="1100"/>
      <c r="CR111" s="1100"/>
      <c r="CS111" s="1100"/>
      <c r="CT111" s="1100"/>
      <c r="CU111" s="1100"/>
      <c r="CV111" s="1100"/>
      <c r="CW111" s="1100"/>
      <c r="CX111" s="1100"/>
      <c r="CY111" s="1100"/>
      <c r="CZ111" s="1100"/>
      <c r="DA111" s="1100"/>
      <c r="DB111" s="1100"/>
      <c r="DC111" s="1100"/>
      <c r="DD111" s="1100"/>
      <c r="DE111" s="1100"/>
      <c r="DF111" s="1100"/>
      <c r="DG111" s="1100"/>
      <c r="DH111" s="1100"/>
      <c r="DI111" s="1100"/>
      <c r="DJ111" s="1100"/>
      <c r="DK111" s="1100"/>
      <c r="DL111" s="1100"/>
      <c r="DM111" s="1100"/>
      <c r="DN111" s="1100"/>
      <c r="DO111" s="1100"/>
      <c r="DP111" s="1100"/>
      <c r="DQ111" s="1100"/>
      <c r="DR111" s="1100"/>
      <c r="DS111" s="1100"/>
      <c r="DT111" s="1100"/>
      <c r="DU111" s="1100"/>
      <c r="DV111" s="1100"/>
      <c r="DW111" s="1100"/>
      <c r="DX111" s="1100"/>
      <c r="DY111" s="1100"/>
      <c r="DZ111" s="1100"/>
      <c r="EA111" s="1100"/>
      <c r="EB111" s="1100"/>
      <c r="EC111" s="1100"/>
      <c r="ED111" s="1100"/>
      <c r="EE111" s="1100"/>
      <c r="EF111" s="1100"/>
      <c r="EG111" s="1100"/>
      <c r="EH111" s="1100"/>
      <c r="EI111" s="1100"/>
      <c r="EJ111" s="1100"/>
      <c r="EK111" s="1100"/>
      <c r="EL111" s="1100"/>
      <c r="EM111" s="1100"/>
      <c r="EN111" s="1100"/>
      <c r="EO111" s="1100"/>
      <c r="EP111" s="1100"/>
      <c r="EQ111" s="1100"/>
      <c r="ER111" s="1100"/>
      <c r="ES111" s="1100"/>
      <c r="ET111" s="1100"/>
      <c r="EU111" s="1100"/>
      <c r="EV111" s="1100"/>
      <c r="EW111" s="1100"/>
      <c r="EX111" s="1100"/>
      <c r="EY111" s="1100"/>
      <c r="EZ111" s="1100"/>
      <c r="FA111" s="1100"/>
      <c r="FB111" s="1100"/>
      <c r="FC111" s="1100"/>
      <c r="FD111" s="1100"/>
      <c r="FE111" s="1100"/>
      <c r="FF111" s="1100"/>
      <c r="FG111" s="1100"/>
      <c r="FH111" s="1100"/>
      <c r="FI111" s="1100"/>
      <c r="FJ111" s="1100"/>
      <c r="FK111" s="1100"/>
      <c r="FL111" s="1100"/>
      <c r="FM111" s="1100"/>
      <c r="FN111" s="1100"/>
      <c r="FO111" s="1100"/>
      <c r="FP111" s="1100"/>
      <c r="FQ111" s="1100"/>
      <c r="FR111" s="1100"/>
      <c r="FS111" s="1100"/>
      <c r="FT111" s="1100"/>
      <c r="FU111" s="1100"/>
      <c r="FV111" s="1100"/>
      <c r="FW111" s="1100"/>
      <c r="FX111" s="1100"/>
      <c r="FY111" s="1100"/>
      <c r="FZ111" s="1100"/>
      <c r="GA111" s="1100"/>
      <c r="GB111" s="1100"/>
      <c r="GC111" s="1100"/>
      <c r="GD111" s="1100"/>
      <c r="GE111" s="1100"/>
      <c r="GF111" s="1100"/>
      <c r="GG111" s="1100"/>
      <c r="GH111" s="1100"/>
      <c r="GI111" s="1100"/>
      <c r="GJ111" s="1100"/>
      <c r="GK111" s="1100"/>
      <c r="GL111" s="1100"/>
      <c r="GM111" s="1100"/>
      <c r="GN111" s="1100"/>
      <c r="GO111" s="1100"/>
      <c r="GP111" s="1100"/>
      <c r="GQ111" s="1100"/>
      <c r="GR111" s="1100"/>
      <c r="GS111" s="1100"/>
      <c r="GT111" s="1100"/>
      <c r="GU111" s="1100"/>
      <c r="GV111" s="1100"/>
      <c r="GW111" s="1100"/>
      <c r="GX111" s="1100"/>
      <c r="GY111" s="1100"/>
      <c r="GZ111" s="1100"/>
      <c r="HA111" s="1100"/>
      <c r="HB111" s="1100"/>
      <c r="HC111" s="1100"/>
      <c r="HD111" s="1100"/>
      <c r="HE111" s="1100"/>
      <c r="HF111" s="1100"/>
      <c r="HG111" s="1100"/>
      <c r="HH111" s="1100"/>
      <c r="HI111" s="1100"/>
      <c r="HJ111" s="1100"/>
      <c r="HK111" s="1100"/>
      <c r="HL111" s="1100"/>
      <c r="HM111" s="1100"/>
      <c r="HN111" s="1100"/>
      <c r="HO111" s="1100"/>
      <c r="HP111" s="1100"/>
      <c r="HQ111" s="1100"/>
      <c r="HR111" s="1100"/>
      <c r="HS111" s="1100"/>
      <c r="HT111" s="1100"/>
      <c r="HU111" s="1100"/>
      <c r="HV111" s="1100"/>
      <c r="HW111" s="1100"/>
      <c r="HX111" s="1100"/>
      <c r="HY111" s="1100"/>
      <c r="HZ111" s="1100"/>
      <c r="IA111" s="1100"/>
      <c r="IB111" s="1100"/>
      <c r="IC111" s="1100"/>
      <c r="ID111" s="1100"/>
      <c r="IE111" s="1100"/>
      <c r="IF111" s="1100"/>
      <c r="IG111" s="1100"/>
      <c r="IH111" s="1100"/>
      <c r="II111" s="1100"/>
      <c r="IJ111" s="1100"/>
      <c r="IK111" s="1100"/>
      <c r="IL111" s="1100"/>
      <c r="IM111" s="1100"/>
      <c r="IN111" s="1100"/>
      <c r="IO111" s="1100"/>
      <c r="IP111" s="1100"/>
      <c r="IQ111" s="1100"/>
      <c r="IR111" s="1100"/>
      <c r="IS111" s="1100"/>
      <c r="IT111" s="1100"/>
      <c r="IU111" s="1100"/>
      <c r="IV111" s="1100"/>
    </row>
    <row r="112" spans="1:256" ht="21">
      <c r="A112" s="1103"/>
      <c r="B112" s="1103"/>
      <c r="C112" s="958"/>
      <c r="D112" s="958"/>
      <c r="E112" s="958"/>
      <c r="F112" s="958"/>
      <c r="G112" s="958"/>
      <c r="H112" s="958"/>
      <c r="I112" s="958"/>
      <c r="J112" s="1593"/>
      <c r="K112" s="1104"/>
      <c r="L112" s="1594"/>
      <c r="M112" s="958"/>
      <c r="N112" s="958"/>
      <c r="O112" s="958"/>
      <c r="P112" s="958"/>
      <c r="Q112" s="958"/>
      <c r="R112" s="958"/>
      <c r="S112" s="958"/>
      <c r="T112" s="958"/>
      <c r="U112" s="958"/>
      <c r="V112" s="958"/>
      <c r="W112" s="958"/>
      <c r="X112" s="958"/>
      <c r="Y112" s="958"/>
      <c r="Z112" s="958"/>
      <c r="AA112" s="958"/>
      <c r="AB112" s="958"/>
      <c r="AC112" s="958"/>
      <c r="AD112" s="958"/>
      <c r="AE112" s="958"/>
      <c r="AF112" s="958"/>
      <c r="AG112" s="958"/>
      <c r="AH112" s="958"/>
      <c r="AI112" s="958"/>
      <c r="AJ112" s="958"/>
      <c r="AK112" s="958"/>
      <c r="AL112" s="958"/>
      <c r="AM112" s="958"/>
      <c r="AN112" s="958"/>
      <c r="AO112" s="958"/>
      <c r="AP112" s="958"/>
      <c r="AQ112" s="958"/>
      <c r="AR112" s="958"/>
      <c r="AS112" s="958"/>
      <c r="AT112" s="958"/>
      <c r="AU112" s="958"/>
      <c r="AV112" s="958"/>
      <c r="AW112" s="958"/>
      <c r="AX112" s="958"/>
      <c r="AY112" s="958"/>
      <c r="AZ112" s="958"/>
      <c r="BA112" s="958"/>
      <c r="BB112" s="958"/>
      <c r="BC112" s="958"/>
      <c r="BD112" s="958"/>
      <c r="BE112" s="958"/>
      <c r="BF112" s="958"/>
      <c r="BG112" s="958"/>
      <c r="BH112" s="958"/>
      <c r="BI112" s="958"/>
      <c r="BJ112" s="958"/>
      <c r="BK112" s="958"/>
      <c r="BL112" s="958"/>
      <c r="BM112" s="958"/>
      <c r="BN112" s="958"/>
      <c r="BO112" s="958"/>
      <c r="BP112" s="958"/>
      <c r="BQ112" s="958"/>
      <c r="BR112" s="958"/>
      <c r="BS112" s="958"/>
      <c r="BT112" s="958"/>
      <c r="BU112" s="958"/>
      <c r="BV112" s="958"/>
      <c r="BW112" s="958"/>
      <c r="BX112" s="958"/>
      <c r="BY112" s="958"/>
      <c r="BZ112" s="958"/>
      <c r="CA112" s="958"/>
      <c r="CB112" s="958"/>
      <c r="CC112" s="958"/>
      <c r="CD112" s="958"/>
      <c r="CE112" s="958"/>
      <c r="CF112" s="958"/>
      <c r="CG112" s="958"/>
      <c r="CH112" s="958"/>
      <c r="CI112" s="958"/>
      <c r="CJ112" s="958"/>
      <c r="CK112" s="958"/>
      <c r="CL112" s="958"/>
      <c r="CM112" s="958"/>
      <c r="CN112" s="958"/>
      <c r="CO112" s="958"/>
      <c r="CP112" s="958"/>
      <c r="CQ112" s="958"/>
      <c r="CR112" s="958"/>
      <c r="CS112" s="958"/>
      <c r="CT112" s="958"/>
      <c r="CU112" s="958"/>
      <c r="CV112" s="958"/>
      <c r="CW112" s="958"/>
      <c r="CX112" s="958"/>
      <c r="CY112" s="958"/>
      <c r="CZ112" s="958"/>
      <c r="DA112" s="958"/>
      <c r="DB112" s="958"/>
      <c r="DC112" s="958"/>
      <c r="DD112" s="958"/>
      <c r="DE112" s="958"/>
      <c r="DF112" s="958"/>
      <c r="DG112" s="958"/>
      <c r="DH112" s="958"/>
      <c r="DI112" s="958"/>
      <c r="DJ112" s="958"/>
      <c r="DK112" s="958"/>
      <c r="DL112" s="958"/>
      <c r="DM112" s="958"/>
      <c r="DN112" s="958"/>
      <c r="DO112" s="958"/>
      <c r="DP112" s="958"/>
      <c r="DQ112" s="958"/>
      <c r="DR112" s="958"/>
      <c r="DS112" s="958"/>
      <c r="DT112" s="958"/>
      <c r="DU112" s="958"/>
      <c r="DV112" s="958"/>
      <c r="DW112" s="958"/>
      <c r="DX112" s="958"/>
      <c r="DY112" s="958"/>
      <c r="DZ112" s="958"/>
      <c r="EA112" s="958"/>
      <c r="EB112" s="958"/>
      <c r="EC112" s="958"/>
      <c r="ED112" s="958"/>
      <c r="EE112" s="958"/>
      <c r="EF112" s="958"/>
      <c r="EG112" s="958"/>
      <c r="EH112" s="958"/>
      <c r="EI112" s="958"/>
      <c r="EJ112" s="958"/>
      <c r="EK112" s="958"/>
      <c r="EL112" s="958"/>
      <c r="EM112" s="958"/>
      <c r="EN112" s="958"/>
      <c r="EO112" s="958"/>
      <c r="EP112" s="958"/>
      <c r="EQ112" s="958"/>
      <c r="ER112" s="958"/>
      <c r="ES112" s="958"/>
      <c r="ET112" s="958"/>
      <c r="EU112" s="958"/>
      <c r="EV112" s="958"/>
      <c r="EW112" s="958"/>
      <c r="EX112" s="958"/>
      <c r="EY112" s="958"/>
      <c r="EZ112" s="958"/>
      <c r="FA112" s="958"/>
      <c r="FB112" s="958"/>
      <c r="FC112" s="958"/>
      <c r="FD112" s="958"/>
      <c r="FE112" s="958"/>
      <c r="FF112" s="958"/>
      <c r="FG112" s="958"/>
      <c r="FH112" s="958"/>
      <c r="FI112" s="958"/>
      <c r="FJ112" s="958"/>
      <c r="FK112" s="958"/>
      <c r="FL112" s="958"/>
      <c r="FM112" s="958"/>
      <c r="FN112" s="958"/>
      <c r="FO112" s="958"/>
      <c r="FP112" s="958"/>
      <c r="FQ112" s="958"/>
      <c r="FR112" s="958"/>
      <c r="FS112" s="958"/>
      <c r="FT112" s="958"/>
      <c r="FU112" s="958"/>
      <c r="FV112" s="958"/>
      <c r="FW112" s="958"/>
      <c r="FX112" s="958"/>
      <c r="FY112" s="958"/>
      <c r="FZ112" s="958"/>
      <c r="GA112" s="958"/>
      <c r="GB112" s="958"/>
      <c r="GC112" s="958"/>
      <c r="GD112" s="958"/>
      <c r="GE112" s="958"/>
      <c r="GF112" s="958"/>
      <c r="GG112" s="958"/>
      <c r="GH112" s="958"/>
      <c r="GI112" s="958"/>
      <c r="GJ112" s="958"/>
      <c r="GK112" s="958"/>
      <c r="GL112" s="958"/>
      <c r="GM112" s="958"/>
      <c r="GN112" s="958"/>
      <c r="GO112" s="958"/>
      <c r="GP112" s="958"/>
      <c r="GQ112" s="958"/>
      <c r="GR112" s="958"/>
      <c r="GS112" s="958"/>
      <c r="GT112" s="958"/>
      <c r="GU112" s="958"/>
      <c r="GV112" s="958"/>
      <c r="GW112" s="958"/>
      <c r="GX112" s="958"/>
      <c r="GY112" s="958"/>
      <c r="GZ112" s="958"/>
      <c r="HA112" s="958"/>
      <c r="HB112" s="958"/>
      <c r="HC112" s="958"/>
      <c r="HD112" s="958"/>
      <c r="HE112" s="958"/>
      <c r="HF112" s="958"/>
      <c r="HG112" s="958"/>
      <c r="HH112" s="958"/>
      <c r="HI112" s="958"/>
      <c r="HJ112" s="958"/>
      <c r="HK112" s="958"/>
      <c r="HL112" s="958"/>
      <c r="HM112" s="958"/>
      <c r="HN112" s="958"/>
      <c r="HO112" s="958"/>
      <c r="HP112" s="958"/>
      <c r="HQ112" s="958"/>
      <c r="HR112" s="958"/>
      <c r="HS112" s="958"/>
      <c r="HT112" s="958"/>
      <c r="HU112" s="958"/>
      <c r="HV112" s="958"/>
      <c r="HW112" s="958"/>
      <c r="HX112" s="958"/>
      <c r="HY112" s="958"/>
      <c r="HZ112" s="958"/>
      <c r="IA112" s="958"/>
      <c r="IB112" s="958"/>
      <c r="IC112" s="958"/>
      <c r="ID112" s="958"/>
      <c r="IE112" s="958"/>
      <c r="IF112" s="958"/>
      <c r="IG112" s="958"/>
      <c r="IH112" s="958"/>
      <c r="II112" s="958"/>
      <c r="IJ112" s="958"/>
      <c r="IK112" s="958"/>
      <c r="IL112" s="958"/>
      <c r="IM112" s="958"/>
      <c r="IN112" s="958"/>
      <c r="IO112" s="958"/>
      <c r="IP112" s="958"/>
      <c r="IQ112" s="958"/>
      <c r="IR112" s="958"/>
      <c r="IS112" s="958"/>
      <c r="IT112" s="958"/>
      <c r="IU112" s="958"/>
      <c r="IV112" s="958"/>
    </row>
    <row r="113" spans="1:256" ht="21">
      <c r="A113" s="909"/>
      <c r="B113" s="1105"/>
      <c r="C113" s="1106"/>
      <c r="D113" s="909"/>
      <c r="E113" s="1107"/>
      <c r="F113" s="1106"/>
      <c r="G113" s="1108"/>
      <c r="H113" s="1108"/>
      <c r="I113" s="1108"/>
      <c r="J113" s="1401"/>
      <c r="K113" s="1401"/>
      <c r="L113" s="1595"/>
      <c r="M113" s="909"/>
      <c r="N113" s="909"/>
      <c r="O113" s="909"/>
      <c r="P113" s="909"/>
      <c r="Q113" s="909"/>
      <c r="R113" s="909"/>
      <c r="S113" s="909"/>
      <c r="T113" s="909"/>
      <c r="U113" s="909"/>
      <c r="V113" s="909"/>
      <c r="W113" s="909"/>
      <c r="X113" s="909"/>
      <c r="Y113" s="909"/>
      <c r="Z113" s="909"/>
      <c r="AA113" s="909"/>
      <c r="AB113" s="909"/>
      <c r="AC113" s="909"/>
      <c r="AD113" s="909"/>
      <c r="AE113" s="909"/>
      <c r="AF113" s="909"/>
      <c r="AG113" s="909"/>
      <c r="AH113" s="909"/>
      <c r="AI113" s="909"/>
      <c r="AJ113" s="909"/>
      <c r="AK113" s="909"/>
      <c r="AL113" s="909"/>
      <c r="AM113" s="909"/>
      <c r="AN113" s="909"/>
      <c r="AO113" s="909"/>
      <c r="AP113" s="909"/>
      <c r="AQ113" s="909"/>
      <c r="AR113" s="909"/>
      <c r="AS113" s="909"/>
      <c r="AT113" s="909"/>
      <c r="AU113" s="909"/>
      <c r="AV113" s="909"/>
      <c r="AW113" s="909"/>
      <c r="AX113" s="909"/>
      <c r="AY113" s="909"/>
      <c r="AZ113" s="909"/>
      <c r="BA113" s="909"/>
      <c r="BB113" s="909"/>
      <c r="BC113" s="909"/>
      <c r="BD113" s="909"/>
      <c r="BE113" s="909"/>
      <c r="BF113" s="909"/>
      <c r="BG113" s="909"/>
      <c r="BH113" s="909"/>
      <c r="BI113" s="909"/>
      <c r="BJ113" s="909"/>
      <c r="BK113" s="909"/>
      <c r="BL113" s="909"/>
      <c r="BM113" s="909"/>
      <c r="BN113" s="909"/>
      <c r="BO113" s="909"/>
      <c r="BP113" s="909"/>
      <c r="BQ113" s="909"/>
      <c r="BR113" s="909"/>
      <c r="BS113" s="909"/>
      <c r="BT113" s="909"/>
      <c r="BU113" s="909"/>
      <c r="BV113" s="909"/>
      <c r="BW113" s="909"/>
      <c r="BX113" s="909"/>
      <c r="BY113" s="909"/>
      <c r="BZ113" s="909"/>
      <c r="CA113" s="909"/>
      <c r="CB113" s="909"/>
      <c r="CC113" s="909"/>
      <c r="CD113" s="909"/>
      <c r="CE113" s="909"/>
      <c r="CF113" s="909"/>
      <c r="CG113" s="909"/>
      <c r="CH113" s="909"/>
      <c r="CI113" s="909"/>
      <c r="CJ113" s="909"/>
      <c r="CK113" s="909"/>
      <c r="CL113" s="909"/>
      <c r="CM113" s="909"/>
      <c r="CN113" s="909"/>
      <c r="CO113" s="909"/>
      <c r="CP113" s="909"/>
      <c r="CQ113" s="909"/>
      <c r="CR113" s="909"/>
      <c r="CS113" s="909"/>
      <c r="CT113" s="909"/>
      <c r="CU113" s="909"/>
      <c r="CV113" s="909"/>
      <c r="CW113" s="909"/>
      <c r="CX113" s="909"/>
      <c r="CY113" s="909"/>
      <c r="CZ113" s="909"/>
      <c r="DA113" s="909"/>
      <c r="DB113" s="909"/>
      <c r="DC113" s="909"/>
      <c r="DD113" s="909"/>
      <c r="DE113" s="909"/>
      <c r="DF113" s="909"/>
      <c r="DG113" s="909"/>
      <c r="DH113" s="909"/>
      <c r="DI113" s="909"/>
      <c r="DJ113" s="909"/>
      <c r="DK113" s="909"/>
      <c r="DL113" s="909"/>
      <c r="DM113" s="909"/>
      <c r="DN113" s="909"/>
      <c r="DO113" s="909"/>
      <c r="DP113" s="909"/>
      <c r="DQ113" s="909"/>
      <c r="DR113" s="909"/>
      <c r="DS113" s="909"/>
      <c r="DT113" s="909"/>
      <c r="DU113" s="909"/>
      <c r="DV113" s="909"/>
      <c r="DW113" s="909"/>
      <c r="DX113" s="909"/>
      <c r="DY113" s="909"/>
      <c r="DZ113" s="909"/>
      <c r="EA113" s="909"/>
      <c r="EB113" s="909"/>
      <c r="EC113" s="909"/>
      <c r="ED113" s="909"/>
      <c r="EE113" s="909"/>
      <c r="EF113" s="909"/>
      <c r="EG113" s="909"/>
      <c r="EH113" s="909"/>
      <c r="EI113" s="909"/>
      <c r="EJ113" s="909"/>
      <c r="EK113" s="909"/>
      <c r="EL113" s="909"/>
      <c r="EM113" s="909"/>
      <c r="EN113" s="909"/>
      <c r="EO113" s="909"/>
      <c r="EP113" s="909"/>
      <c r="EQ113" s="909"/>
      <c r="ER113" s="909"/>
      <c r="ES113" s="909"/>
      <c r="ET113" s="909"/>
      <c r="EU113" s="909"/>
      <c r="EV113" s="909"/>
      <c r="EW113" s="909"/>
      <c r="EX113" s="909"/>
      <c r="EY113" s="909"/>
      <c r="EZ113" s="909"/>
      <c r="FA113" s="909"/>
      <c r="FB113" s="909"/>
      <c r="FC113" s="909"/>
      <c r="FD113" s="909"/>
      <c r="FE113" s="909"/>
      <c r="FF113" s="909"/>
      <c r="FG113" s="909"/>
      <c r="FH113" s="909"/>
      <c r="FI113" s="909"/>
      <c r="FJ113" s="909"/>
      <c r="FK113" s="909"/>
      <c r="FL113" s="909"/>
      <c r="FM113" s="909"/>
      <c r="FN113" s="909"/>
      <c r="FO113" s="909"/>
      <c r="FP113" s="909"/>
      <c r="FQ113" s="909"/>
      <c r="FR113" s="909"/>
      <c r="FS113" s="909"/>
      <c r="FT113" s="909"/>
      <c r="FU113" s="909"/>
      <c r="FV113" s="909"/>
      <c r="FW113" s="909"/>
      <c r="FX113" s="909"/>
      <c r="FY113" s="909"/>
      <c r="FZ113" s="909"/>
      <c r="GA113" s="909"/>
      <c r="GB113" s="909"/>
      <c r="GC113" s="909"/>
      <c r="GD113" s="909"/>
      <c r="GE113" s="909"/>
      <c r="GF113" s="909"/>
      <c r="GG113" s="909"/>
      <c r="GH113" s="909"/>
      <c r="GI113" s="909"/>
      <c r="GJ113" s="909"/>
      <c r="GK113" s="909"/>
      <c r="GL113" s="909"/>
      <c r="GM113" s="909"/>
      <c r="GN113" s="909"/>
      <c r="GO113" s="909"/>
      <c r="GP113" s="909"/>
      <c r="GQ113" s="909"/>
      <c r="GR113" s="909"/>
      <c r="GS113" s="909"/>
      <c r="GT113" s="909"/>
      <c r="GU113" s="909"/>
      <c r="GV113" s="909"/>
      <c r="GW113" s="909"/>
      <c r="GX113" s="909"/>
      <c r="GY113" s="909"/>
      <c r="GZ113" s="909"/>
      <c r="HA113" s="909"/>
      <c r="HB113" s="909"/>
      <c r="HC113" s="909"/>
      <c r="HD113" s="909"/>
      <c r="HE113" s="909"/>
      <c r="HF113" s="909"/>
      <c r="HG113" s="909"/>
      <c r="HH113" s="909"/>
      <c r="HI113" s="909"/>
      <c r="HJ113" s="909"/>
      <c r="HK113" s="909"/>
      <c r="HL113" s="909"/>
      <c r="HM113" s="909"/>
      <c r="HN113" s="909"/>
      <c r="HO113" s="909"/>
      <c r="HP113" s="909"/>
      <c r="HQ113" s="909"/>
      <c r="HR113" s="909"/>
      <c r="HS113" s="909"/>
      <c r="HT113" s="909"/>
      <c r="HU113" s="909"/>
      <c r="HV113" s="909"/>
      <c r="HW113" s="909"/>
      <c r="HX113" s="909"/>
      <c r="HY113" s="909"/>
      <c r="HZ113" s="909"/>
      <c r="IA113" s="909"/>
      <c r="IB113" s="909"/>
      <c r="IC113" s="909"/>
      <c r="ID113" s="909"/>
      <c r="IE113" s="909"/>
      <c r="IF113" s="909"/>
      <c r="IG113" s="909"/>
      <c r="IH113" s="909"/>
      <c r="II113" s="909"/>
      <c r="IJ113" s="909"/>
      <c r="IK113" s="909"/>
      <c r="IL113" s="909"/>
      <c r="IM113" s="909"/>
      <c r="IN113" s="909"/>
      <c r="IO113" s="909"/>
      <c r="IP113" s="909"/>
      <c r="IQ113" s="909"/>
      <c r="IR113" s="909"/>
      <c r="IS113" s="909"/>
      <c r="IT113" s="909"/>
      <c r="IU113" s="909"/>
      <c r="IV113" s="909"/>
    </row>
    <row r="114" spans="2:11" ht="13.5">
      <c r="B114" s="865"/>
      <c r="C114" s="865"/>
      <c r="D114" s="865"/>
      <c r="E114" s="865"/>
      <c r="F114" s="865"/>
      <c r="G114" s="865"/>
      <c r="H114" s="865"/>
      <c r="I114" s="865"/>
      <c r="J114" s="865"/>
      <c r="K114" s="1109"/>
    </row>
    <row r="115" spans="2:11" ht="13.5">
      <c r="B115" s="865"/>
      <c r="C115" s="865"/>
      <c r="D115" s="865"/>
      <c r="E115" s="865"/>
      <c r="F115" s="865"/>
      <c r="G115" s="865"/>
      <c r="H115" s="865"/>
      <c r="I115" s="865"/>
      <c r="J115" s="865"/>
      <c r="K115" s="1109"/>
    </row>
  </sheetData>
  <sheetProtection/>
  <mergeCells count="120">
    <mergeCell ref="A64:A65"/>
    <mergeCell ref="D60:D61"/>
    <mergeCell ref="F60:F61"/>
    <mergeCell ref="A62:A63"/>
    <mergeCell ref="B62:B63"/>
    <mergeCell ref="C62:C63"/>
    <mergeCell ref="D62:D63"/>
    <mergeCell ref="F62:F63"/>
    <mergeCell ref="C64:C65"/>
    <mergeCell ref="D64:D65"/>
    <mergeCell ref="A10:C10"/>
    <mergeCell ref="I7:L7"/>
    <mergeCell ref="A8:L8"/>
    <mergeCell ref="A9:K9"/>
    <mergeCell ref="D10:K10"/>
    <mergeCell ref="A60:A61"/>
    <mergeCell ref="B60:B61"/>
    <mergeCell ref="C60:C61"/>
    <mergeCell ref="I13:I14"/>
    <mergeCell ref="J13:J14"/>
    <mergeCell ref="A74:A75"/>
    <mergeCell ref="B74:B75"/>
    <mergeCell ref="C74:C75"/>
    <mergeCell ref="F64:F65"/>
    <mergeCell ref="A67:A68"/>
    <mergeCell ref="B67:B68"/>
    <mergeCell ref="C67:C68"/>
    <mergeCell ref="D67:D68"/>
    <mergeCell ref="F67:F68"/>
    <mergeCell ref="B64:B65"/>
    <mergeCell ref="A82:A83"/>
    <mergeCell ref="B82:B83"/>
    <mergeCell ref="C82:C83"/>
    <mergeCell ref="D82:D83"/>
    <mergeCell ref="F82:F83"/>
    <mergeCell ref="A84:A85"/>
    <mergeCell ref="B84:B85"/>
    <mergeCell ref="C84:C85"/>
    <mergeCell ref="D84:D85"/>
    <mergeCell ref="F84:F85"/>
    <mergeCell ref="A86:A87"/>
    <mergeCell ref="B86:B87"/>
    <mergeCell ref="C86:C87"/>
    <mergeCell ref="D86:D87"/>
    <mergeCell ref="F86:F87"/>
    <mergeCell ref="A89:A90"/>
    <mergeCell ref="B89:B90"/>
    <mergeCell ref="C89:C90"/>
    <mergeCell ref="D89:D90"/>
    <mergeCell ref="F89:F90"/>
    <mergeCell ref="C91:C92"/>
    <mergeCell ref="D91:D92"/>
    <mergeCell ref="F91:F92"/>
    <mergeCell ref="A93:A94"/>
    <mergeCell ref="B93:B94"/>
    <mergeCell ref="C93:C94"/>
    <mergeCell ref="D93:D94"/>
    <mergeCell ref="F93:F94"/>
    <mergeCell ref="A11:C11"/>
    <mergeCell ref="A12:C12"/>
    <mergeCell ref="A13:A14"/>
    <mergeCell ref="B13:B14"/>
    <mergeCell ref="C13:C14"/>
    <mergeCell ref="D13:D14"/>
    <mergeCell ref="K13:K14"/>
    <mergeCell ref="L13:L14"/>
    <mergeCell ref="A30:A31"/>
    <mergeCell ref="B30:B31"/>
    <mergeCell ref="C30:C31"/>
    <mergeCell ref="D30:D31"/>
    <mergeCell ref="E13:E14"/>
    <mergeCell ref="F13:F14"/>
    <mergeCell ref="G13:G14"/>
    <mergeCell ref="H13:H14"/>
    <mergeCell ref="A48:A49"/>
    <mergeCell ref="B48:B49"/>
    <mergeCell ref="C48:C49"/>
    <mergeCell ref="D48:D49"/>
    <mergeCell ref="F48:F49"/>
    <mergeCell ref="A50:A51"/>
    <mergeCell ref="B50:B51"/>
    <mergeCell ref="C50:C51"/>
    <mergeCell ref="D50:D51"/>
    <mergeCell ref="F50:F51"/>
    <mergeCell ref="A54:A55"/>
    <mergeCell ref="B54:B55"/>
    <mergeCell ref="C54:C55"/>
    <mergeCell ref="D54:D55"/>
    <mergeCell ref="F54:F55"/>
    <mergeCell ref="A72:A73"/>
    <mergeCell ref="B72:B73"/>
    <mergeCell ref="C72:C73"/>
    <mergeCell ref="D72:D73"/>
    <mergeCell ref="F72:F73"/>
    <mergeCell ref="F96:F97"/>
    <mergeCell ref="D74:D75"/>
    <mergeCell ref="F74:F75"/>
    <mergeCell ref="A76:A77"/>
    <mergeCell ref="B76:B77"/>
    <mergeCell ref="C76:C77"/>
    <mergeCell ref="D76:D77"/>
    <mergeCell ref="F76:F77"/>
    <mergeCell ref="A91:A92"/>
    <mergeCell ref="B91:B92"/>
    <mergeCell ref="L105:L106"/>
    <mergeCell ref="A78:A79"/>
    <mergeCell ref="B78:B79"/>
    <mergeCell ref="C78:C79"/>
    <mergeCell ref="D78:D79"/>
    <mergeCell ref="F78:F79"/>
    <mergeCell ref="A96:A97"/>
    <mergeCell ref="B96:B97"/>
    <mergeCell ref="C96:C97"/>
    <mergeCell ref="D96:D97"/>
    <mergeCell ref="A109:D109"/>
    <mergeCell ref="A105:A106"/>
    <mergeCell ref="B105:B106"/>
    <mergeCell ref="C105:C106"/>
    <mergeCell ref="D105:D106"/>
    <mergeCell ref="F105:F106"/>
  </mergeCells>
  <printOptions/>
  <pageMargins left="1.1811023622047245" right="0.3937007874015748" top="0.7874015748031497" bottom="0.7874015748031497" header="0.31496062992125984" footer="0.31496062992125984"/>
  <pageSetup fitToHeight="0" horizontalDpi="600" verticalDpi="600" orientation="landscape" paperSize="9" scale="40" r:id="rId1"/>
  <rowBreaks count="7" manualBreakCount="7">
    <brk id="24" max="11" man="1"/>
    <brk id="35" max="11" man="1"/>
    <brk id="44" max="11" man="1"/>
    <brk id="54" max="11" man="1"/>
    <brk id="65" max="11" man="1"/>
    <brk id="80" max="11" man="1"/>
    <brk id="9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U24"/>
  <sheetViews>
    <sheetView view="pageBreakPreview" zoomScale="73" zoomScaleSheetLayoutView="73" zoomScalePageLayoutView="0" workbookViewId="0" topLeftCell="A1">
      <selection activeCell="F2" sqref="F2:G4"/>
    </sheetView>
  </sheetViews>
  <sheetFormatPr defaultColWidth="9.375" defaultRowHeight="12.75"/>
  <cols>
    <col min="1" max="1" width="12.375" style="40" customWidth="1"/>
    <col min="2" max="2" width="11.625" style="40" customWidth="1"/>
    <col min="3" max="3" width="12.50390625" style="895" customWidth="1"/>
    <col min="4" max="4" width="50.375" style="40" customWidth="1"/>
    <col min="5" max="5" width="65.50390625" style="40" customWidth="1"/>
    <col min="6" max="6" width="16.125" style="40" customWidth="1"/>
    <col min="7" max="7" width="14.875" style="40" customWidth="1"/>
    <col min="8" max="8" width="12.375" style="40" customWidth="1"/>
    <col min="9" max="16384" width="9.375" style="40" customWidth="1"/>
  </cols>
  <sheetData>
    <row r="1" spans="6:8" ht="15">
      <c r="F1" s="896" t="s">
        <v>656</v>
      </c>
      <c r="G1" s="81"/>
      <c r="H1" s="81"/>
    </row>
    <row r="2" spans="6:8" ht="15">
      <c r="F2" s="1704" t="s">
        <v>799</v>
      </c>
      <c r="G2" s="69"/>
      <c r="H2" s="81"/>
    </row>
    <row r="3" spans="6:7" ht="15">
      <c r="F3" s="1705" t="s">
        <v>800</v>
      </c>
      <c r="G3" s="359"/>
    </row>
    <row r="4" spans="6:8" ht="15">
      <c r="F4" s="1706" t="s">
        <v>801</v>
      </c>
      <c r="G4" s="289"/>
      <c r="H4" s="81"/>
    </row>
    <row r="5" spans="6:8" ht="15">
      <c r="F5" s="896"/>
      <c r="H5" s="81"/>
    </row>
    <row r="6" ht="15">
      <c r="F6" s="81"/>
    </row>
    <row r="7" spans="1:8" ht="38.25" customHeight="1">
      <c r="A7" s="1941" t="s">
        <v>732</v>
      </c>
      <c r="B7" s="1941"/>
      <c r="C7" s="1941"/>
      <c r="D7" s="1941"/>
      <c r="E7" s="1941"/>
      <c r="F7" s="1941"/>
      <c r="G7" s="1941"/>
      <c r="H7" s="1941"/>
    </row>
    <row r="8" spans="1:8" ht="24.75" customHeight="1">
      <c r="A8" s="1830">
        <v>15591000000</v>
      </c>
      <c r="B8" s="1830"/>
      <c r="C8" s="1830"/>
      <c r="D8" s="897"/>
      <c r="E8" s="897"/>
      <c r="F8" s="897"/>
      <c r="G8" s="897"/>
      <c r="H8" s="897"/>
    </row>
    <row r="9" spans="1:6" ht="18">
      <c r="A9" s="1837" t="s">
        <v>330</v>
      </c>
      <c r="B9" s="1837"/>
      <c r="C9" s="1837"/>
      <c r="D9" s="897"/>
      <c r="E9" s="897"/>
      <c r="F9" s="898"/>
    </row>
    <row r="10" spans="1:8" ht="18" thickBot="1">
      <c r="A10" s="951"/>
      <c r="B10" s="951"/>
      <c r="C10" s="951"/>
      <c r="D10" s="897"/>
      <c r="E10" s="897"/>
      <c r="F10" s="898"/>
      <c r="G10" s="1034" t="s">
        <v>302</v>
      </c>
      <c r="H10" s="311"/>
    </row>
    <row r="11" spans="1:8" ht="12.75" customHeight="1">
      <c r="A11" s="1942" t="s">
        <v>592</v>
      </c>
      <c r="B11" s="1945" t="s">
        <v>593</v>
      </c>
      <c r="C11" s="1945" t="s">
        <v>303</v>
      </c>
      <c r="D11" s="1945" t="s">
        <v>594</v>
      </c>
      <c r="E11" s="1948" t="s">
        <v>595</v>
      </c>
      <c r="F11" s="1930" t="s">
        <v>501</v>
      </c>
      <c r="G11" s="1933" t="s">
        <v>728</v>
      </c>
      <c r="H11" s="1935" t="s">
        <v>239</v>
      </c>
    </row>
    <row r="12" spans="1:8" ht="12.75" customHeight="1">
      <c r="A12" s="1943"/>
      <c r="B12" s="1946"/>
      <c r="C12" s="1946"/>
      <c r="D12" s="1946"/>
      <c r="E12" s="1949"/>
      <c r="F12" s="1931"/>
      <c r="G12" s="1934"/>
      <c r="H12" s="1936"/>
    </row>
    <row r="13" spans="1:14" ht="12.75" customHeight="1">
      <c r="A13" s="1943"/>
      <c r="B13" s="1946"/>
      <c r="C13" s="1946"/>
      <c r="D13" s="1946"/>
      <c r="E13" s="1949"/>
      <c r="F13" s="1931"/>
      <c r="G13" s="1934"/>
      <c r="H13" s="1936"/>
      <c r="M13" s="49"/>
      <c r="N13" s="49"/>
    </row>
    <row r="14" spans="1:8" ht="70.5" customHeight="1" thickBot="1">
      <c r="A14" s="1944"/>
      <c r="B14" s="1947"/>
      <c r="C14" s="1947"/>
      <c r="D14" s="1947"/>
      <c r="E14" s="1949"/>
      <c r="F14" s="1932"/>
      <c r="G14" s="1934"/>
      <c r="H14" s="1936"/>
    </row>
    <row r="15" spans="1:255" ht="15.75" thickBot="1">
      <c r="A15" s="899" t="s">
        <v>304</v>
      </c>
      <c r="B15" s="900" t="s">
        <v>305</v>
      </c>
      <c r="C15" s="900" t="s">
        <v>306</v>
      </c>
      <c r="D15" s="901" t="s">
        <v>307</v>
      </c>
      <c r="E15" s="902">
        <v>5</v>
      </c>
      <c r="F15" s="903">
        <v>6</v>
      </c>
      <c r="G15" s="904">
        <v>7</v>
      </c>
      <c r="H15" s="905">
        <v>8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</row>
    <row r="16" spans="1:255" ht="43.5" customHeight="1" thickBot="1">
      <c r="A16" s="906" t="s">
        <v>77</v>
      </c>
      <c r="B16" s="143"/>
      <c r="C16" s="907"/>
      <c r="D16" s="1937" t="s">
        <v>596</v>
      </c>
      <c r="E16" s="1938"/>
      <c r="F16" s="908">
        <f>F17</f>
        <v>93504</v>
      </c>
      <c r="G16" s="908">
        <f>G17</f>
        <v>93504</v>
      </c>
      <c r="H16" s="993">
        <v>1</v>
      </c>
      <c r="I16" s="909"/>
      <c r="J16" s="909"/>
      <c r="K16" s="909"/>
      <c r="L16" s="909"/>
      <c r="M16" s="909"/>
      <c r="N16" s="909"/>
      <c r="O16" s="909"/>
      <c r="P16" s="909"/>
      <c r="Q16" s="909"/>
      <c r="R16" s="909"/>
      <c r="S16" s="909"/>
      <c r="T16" s="909"/>
      <c r="U16" s="909"/>
      <c r="V16" s="909"/>
      <c r="W16" s="909"/>
      <c r="X16" s="909"/>
      <c r="Y16" s="909"/>
      <c r="Z16" s="909"/>
      <c r="AA16" s="909"/>
      <c r="AB16" s="909"/>
      <c r="AC16" s="909"/>
      <c r="AD16" s="909"/>
      <c r="AE16" s="909"/>
      <c r="AF16" s="909"/>
      <c r="AG16" s="909"/>
      <c r="AH16" s="909"/>
      <c r="AI16" s="909"/>
      <c r="AJ16" s="909"/>
      <c r="AK16" s="909"/>
      <c r="AL16" s="909"/>
      <c r="AM16" s="909"/>
      <c r="AN16" s="909"/>
      <c r="AO16" s="909"/>
      <c r="AP16" s="909"/>
      <c r="AQ16" s="909"/>
      <c r="AR16" s="909"/>
      <c r="AS16" s="909"/>
      <c r="AT16" s="909"/>
      <c r="AU16" s="909"/>
      <c r="AV16" s="909"/>
      <c r="AW16" s="909"/>
      <c r="AX16" s="909"/>
      <c r="AY16" s="909"/>
      <c r="AZ16" s="909"/>
      <c r="BA16" s="909"/>
      <c r="BB16" s="909"/>
      <c r="BC16" s="909"/>
      <c r="BD16" s="909"/>
      <c r="BE16" s="909"/>
      <c r="BF16" s="909"/>
      <c r="BG16" s="909"/>
      <c r="BH16" s="909"/>
      <c r="BI16" s="909"/>
      <c r="BJ16" s="909"/>
      <c r="BK16" s="909"/>
      <c r="BL16" s="909"/>
      <c r="BM16" s="909"/>
      <c r="BN16" s="909"/>
      <c r="BO16" s="909"/>
      <c r="BP16" s="909"/>
      <c r="BQ16" s="909"/>
      <c r="BR16" s="909"/>
      <c r="BS16" s="909"/>
      <c r="BT16" s="909"/>
      <c r="BU16" s="909"/>
      <c r="BV16" s="909"/>
      <c r="BW16" s="909"/>
      <c r="BX16" s="909"/>
      <c r="BY16" s="909"/>
      <c r="BZ16" s="909"/>
      <c r="CA16" s="909"/>
      <c r="CB16" s="909"/>
      <c r="CC16" s="909"/>
      <c r="CD16" s="909"/>
      <c r="CE16" s="909"/>
      <c r="CF16" s="909"/>
      <c r="CG16" s="909"/>
      <c r="CH16" s="909"/>
      <c r="CI16" s="909"/>
      <c r="CJ16" s="909"/>
      <c r="CK16" s="909"/>
      <c r="CL16" s="909"/>
      <c r="CM16" s="909"/>
      <c r="CN16" s="909"/>
      <c r="CO16" s="909"/>
      <c r="CP16" s="909"/>
      <c r="CQ16" s="909"/>
      <c r="CR16" s="909"/>
      <c r="CS16" s="909"/>
      <c r="CT16" s="909"/>
      <c r="CU16" s="909"/>
      <c r="CV16" s="909"/>
      <c r="CW16" s="909"/>
      <c r="CX16" s="909"/>
      <c r="CY16" s="909"/>
      <c r="CZ16" s="909"/>
      <c r="DA16" s="909"/>
      <c r="DB16" s="909"/>
      <c r="DC16" s="909"/>
      <c r="DD16" s="909"/>
      <c r="DE16" s="909"/>
      <c r="DF16" s="909"/>
      <c r="DG16" s="909"/>
      <c r="DH16" s="909"/>
      <c r="DI16" s="909"/>
      <c r="DJ16" s="909"/>
      <c r="DK16" s="909"/>
      <c r="DL16" s="909"/>
      <c r="DM16" s="909"/>
      <c r="DN16" s="909"/>
      <c r="DO16" s="909"/>
      <c r="DP16" s="909"/>
      <c r="DQ16" s="909"/>
      <c r="DR16" s="909"/>
      <c r="DS16" s="909"/>
      <c r="DT16" s="909"/>
      <c r="DU16" s="909"/>
      <c r="DV16" s="909"/>
      <c r="DW16" s="909"/>
      <c r="DX16" s="909"/>
      <c r="DY16" s="909"/>
      <c r="DZ16" s="909"/>
      <c r="EA16" s="909"/>
      <c r="EB16" s="909"/>
      <c r="EC16" s="909"/>
      <c r="ED16" s="909"/>
      <c r="EE16" s="909"/>
      <c r="EF16" s="909"/>
      <c r="EG16" s="909"/>
      <c r="EH16" s="909"/>
      <c r="EI16" s="909"/>
      <c r="EJ16" s="909"/>
      <c r="EK16" s="909"/>
      <c r="EL16" s="909"/>
      <c r="EM16" s="909"/>
      <c r="EN16" s="909"/>
      <c r="EO16" s="909"/>
      <c r="EP16" s="909"/>
      <c r="EQ16" s="909"/>
      <c r="ER16" s="909"/>
      <c r="ES16" s="909"/>
      <c r="ET16" s="909"/>
      <c r="EU16" s="909"/>
      <c r="EV16" s="909"/>
      <c r="EW16" s="909"/>
      <c r="EX16" s="909"/>
      <c r="EY16" s="909"/>
      <c r="EZ16" s="909"/>
      <c r="FA16" s="909"/>
      <c r="FB16" s="909"/>
      <c r="FC16" s="909"/>
      <c r="FD16" s="909"/>
      <c r="FE16" s="909"/>
      <c r="FF16" s="909"/>
      <c r="FG16" s="909"/>
      <c r="FH16" s="909"/>
      <c r="FI16" s="909"/>
      <c r="FJ16" s="909"/>
      <c r="FK16" s="909"/>
      <c r="FL16" s="909"/>
      <c r="FM16" s="909"/>
      <c r="FN16" s="909"/>
      <c r="FO16" s="909"/>
      <c r="FP16" s="909"/>
      <c r="FQ16" s="909"/>
      <c r="FR16" s="909"/>
      <c r="FS16" s="909"/>
      <c r="FT16" s="909"/>
      <c r="FU16" s="909"/>
      <c r="FV16" s="909"/>
      <c r="FW16" s="909"/>
      <c r="FX16" s="909"/>
      <c r="FY16" s="909"/>
      <c r="FZ16" s="909"/>
      <c r="GA16" s="909"/>
      <c r="GB16" s="909"/>
      <c r="GC16" s="909"/>
      <c r="GD16" s="909"/>
      <c r="GE16" s="909"/>
      <c r="GF16" s="909"/>
      <c r="GG16" s="909"/>
      <c r="GH16" s="909"/>
      <c r="GI16" s="909"/>
      <c r="GJ16" s="909"/>
      <c r="GK16" s="909"/>
      <c r="GL16" s="909"/>
      <c r="GM16" s="909"/>
      <c r="GN16" s="909"/>
      <c r="GO16" s="909"/>
      <c r="GP16" s="909"/>
      <c r="GQ16" s="909"/>
      <c r="GR16" s="909"/>
      <c r="GS16" s="909"/>
      <c r="GT16" s="909"/>
      <c r="GU16" s="909"/>
      <c r="GV16" s="909"/>
      <c r="GW16" s="909"/>
      <c r="GX16" s="909"/>
      <c r="GY16" s="909"/>
      <c r="GZ16" s="909"/>
      <c r="HA16" s="909"/>
      <c r="HB16" s="909"/>
      <c r="HC16" s="909"/>
      <c r="HD16" s="909"/>
      <c r="HE16" s="909"/>
      <c r="HF16" s="909"/>
      <c r="HG16" s="909"/>
      <c r="HH16" s="909"/>
      <c r="HI16" s="909"/>
      <c r="HJ16" s="909"/>
      <c r="HK16" s="909"/>
      <c r="HL16" s="909"/>
      <c r="HM16" s="909"/>
      <c r="HN16" s="909"/>
      <c r="HO16" s="909"/>
      <c r="HP16" s="909"/>
      <c r="HQ16" s="909"/>
      <c r="HR16" s="909"/>
      <c r="HS16" s="909"/>
      <c r="HT16" s="909"/>
      <c r="HU16" s="909"/>
      <c r="HV16" s="909"/>
      <c r="HW16" s="909"/>
      <c r="HX16" s="909"/>
      <c r="HY16" s="909"/>
      <c r="HZ16" s="909"/>
      <c r="IA16" s="909"/>
      <c r="IB16" s="909"/>
      <c r="IC16" s="909"/>
      <c r="ID16" s="909"/>
      <c r="IE16" s="909"/>
      <c r="IF16" s="909"/>
      <c r="IG16" s="909"/>
      <c r="IH16" s="909"/>
      <c r="II16" s="909"/>
      <c r="IJ16" s="909"/>
      <c r="IK16" s="909"/>
      <c r="IL16" s="909"/>
      <c r="IM16" s="909"/>
      <c r="IN16" s="909"/>
      <c r="IO16" s="909"/>
      <c r="IP16" s="909"/>
      <c r="IQ16" s="909"/>
      <c r="IR16" s="909"/>
      <c r="IS16" s="909"/>
      <c r="IT16" s="909"/>
      <c r="IU16" s="909"/>
    </row>
    <row r="17" spans="1:255" ht="39" customHeight="1" thickBot="1">
      <c r="A17" s="144" t="s">
        <v>78</v>
      </c>
      <c r="B17" s="910"/>
      <c r="C17" s="911"/>
      <c r="D17" s="1939" t="s">
        <v>596</v>
      </c>
      <c r="E17" s="1940"/>
      <c r="F17" s="912">
        <f>F18</f>
        <v>93504</v>
      </c>
      <c r="G17" s="912">
        <f>G18</f>
        <v>93504</v>
      </c>
      <c r="H17" s="928">
        <v>1</v>
      </c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3"/>
      <c r="AG17" s="913"/>
      <c r="AH17" s="913"/>
      <c r="AI17" s="913"/>
      <c r="AJ17" s="913"/>
      <c r="AK17" s="913"/>
      <c r="AL17" s="913"/>
      <c r="AM17" s="913"/>
      <c r="AN17" s="913"/>
      <c r="AO17" s="913"/>
      <c r="AP17" s="913"/>
      <c r="AQ17" s="913"/>
      <c r="AR17" s="913"/>
      <c r="AS17" s="913"/>
      <c r="AT17" s="913"/>
      <c r="AU17" s="913"/>
      <c r="AV17" s="913"/>
      <c r="AW17" s="913"/>
      <c r="AX17" s="913"/>
      <c r="AY17" s="913"/>
      <c r="AZ17" s="913"/>
      <c r="BA17" s="913"/>
      <c r="BB17" s="913"/>
      <c r="BC17" s="913"/>
      <c r="BD17" s="913"/>
      <c r="BE17" s="913"/>
      <c r="BF17" s="913"/>
      <c r="BG17" s="913"/>
      <c r="BH17" s="913"/>
      <c r="BI17" s="913"/>
      <c r="BJ17" s="913"/>
      <c r="BK17" s="913"/>
      <c r="BL17" s="913"/>
      <c r="BM17" s="913"/>
      <c r="BN17" s="913"/>
      <c r="BO17" s="913"/>
      <c r="BP17" s="913"/>
      <c r="BQ17" s="913"/>
      <c r="BR17" s="913"/>
      <c r="BS17" s="913"/>
      <c r="BT17" s="913"/>
      <c r="BU17" s="913"/>
      <c r="BV17" s="913"/>
      <c r="BW17" s="913"/>
      <c r="BX17" s="913"/>
      <c r="BY17" s="913"/>
      <c r="BZ17" s="913"/>
      <c r="CA17" s="913"/>
      <c r="CB17" s="913"/>
      <c r="CC17" s="913"/>
      <c r="CD17" s="913"/>
      <c r="CE17" s="913"/>
      <c r="CF17" s="913"/>
      <c r="CG17" s="913"/>
      <c r="CH17" s="913"/>
      <c r="CI17" s="913"/>
      <c r="CJ17" s="913"/>
      <c r="CK17" s="913"/>
      <c r="CL17" s="913"/>
      <c r="CM17" s="913"/>
      <c r="CN17" s="913"/>
      <c r="CO17" s="913"/>
      <c r="CP17" s="913"/>
      <c r="CQ17" s="913"/>
      <c r="CR17" s="913"/>
      <c r="CS17" s="913"/>
      <c r="CT17" s="913"/>
      <c r="CU17" s="913"/>
      <c r="CV17" s="913"/>
      <c r="CW17" s="913"/>
      <c r="CX17" s="913"/>
      <c r="CY17" s="913"/>
      <c r="CZ17" s="913"/>
      <c r="DA17" s="913"/>
      <c r="DB17" s="913"/>
      <c r="DC17" s="913"/>
      <c r="DD17" s="913"/>
      <c r="DE17" s="913"/>
      <c r="DF17" s="913"/>
      <c r="DG17" s="913"/>
      <c r="DH17" s="913"/>
      <c r="DI17" s="913"/>
      <c r="DJ17" s="913"/>
      <c r="DK17" s="913"/>
      <c r="DL17" s="913"/>
      <c r="DM17" s="913"/>
      <c r="DN17" s="913"/>
      <c r="DO17" s="913"/>
      <c r="DP17" s="913"/>
      <c r="DQ17" s="913"/>
      <c r="DR17" s="913"/>
      <c r="DS17" s="913"/>
      <c r="DT17" s="913"/>
      <c r="DU17" s="913"/>
      <c r="DV17" s="913"/>
      <c r="DW17" s="913"/>
      <c r="DX17" s="913"/>
      <c r="DY17" s="913"/>
      <c r="DZ17" s="913"/>
      <c r="EA17" s="913"/>
      <c r="EB17" s="913"/>
      <c r="EC17" s="913"/>
      <c r="ED17" s="913"/>
      <c r="EE17" s="913"/>
      <c r="EF17" s="913"/>
      <c r="EG17" s="913"/>
      <c r="EH17" s="913"/>
      <c r="EI17" s="913"/>
      <c r="EJ17" s="913"/>
      <c r="EK17" s="913"/>
      <c r="EL17" s="913"/>
      <c r="EM17" s="913"/>
      <c r="EN17" s="913"/>
      <c r="EO17" s="913"/>
      <c r="EP17" s="913"/>
      <c r="EQ17" s="913"/>
      <c r="ER17" s="913"/>
      <c r="ES17" s="913"/>
      <c r="ET17" s="913"/>
      <c r="EU17" s="913"/>
      <c r="EV17" s="913"/>
      <c r="EW17" s="913"/>
      <c r="EX17" s="913"/>
      <c r="EY17" s="913"/>
      <c r="EZ17" s="913"/>
      <c r="FA17" s="913"/>
      <c r="FB17" s="913"/>
      <c r="FC17" s="913"/>
      <c r="FD17" s="913"/>
      <c r="FE17" s="913"/>
      <c r="FF17" s="913"/>
      <c r="FG17" s="913"/>
      <c r="FH17" s="913"/>
      <c r="FI17" s="913"/>
      <c r="FJ17" s="913"/>
      <c r="FK17" s="913"/>
      <c r="FL17" s="913"/>
      <c r="FM17" s="913"/>
      <c r="FN17" s="913"/>
      <c r="FO17" s="913"/>
      <c r="FP17" s="913"/>
      <c r="FQ17" s="913"/>
      <c r="FR17" s="913"/>
      <c r="FS17" s="913"/>
      <c r="FT17" s="913"/>
      <c r="FU17" s="913"/>
      <c r="FV17" s="913"/>
      <c r="FW17" s="913"/>
      <c r="FX17" s="913"/>
      <c r="FY17" s="913"/>
      <c r="FZ17" s="913"/>
      <c r="GA17" s="913"/>
      <c r="GB17" s="913"/>
      <c r="GC17" s="913"/>
      <c r="GD17" s="913"/>
      <c r="GE17" s="913"/>
      <c r="GF17" s="913"/>
      <c r="GG17" s="913"/>
      <c r="GH17" s="913"/>
      <c r="GI17" s="913"/>
      <c r="GJ17" s="913"/>
      <c r="GK17" s="913"/>
      <c r="GL17" s="913"/>
      <c r="GM17" s="913"/>
      <c r="GN17" s="913"/>
      <c r="GO17" s="913"/>
      <c r="GP17" s="913"/>
      <c r="GQ17" s="913"/>
      <c r="GR17" s="913"/>
      <c r="GS17" s="913"/>
      <c r="GT17" s="913"/>
      <c r="GU17" s="913"/>
      <c r="GV17" s="913"/>
      <c r="GW17" s="913"/>
      <c r="GX17" s="913"/>
      <c r="GY17" s="913"/>
      <c r="GZ17" s="913"/>
      <c r="HA17" s="913"/>
      <c r="HB17" s="913"/>
      <c r="HC17" s="913"/>
      <c r="HD17" s="913"/>
      <c r="HE17" s="913"/>
      <c r="HF17" s="913"/>
      <c r="HG17" s="913"/>
      <c r="HH17" s="913"/>
      <c r="HI17" s="913"/>
      <c r="HJ17" s="913"/>
      <c r="HK17" s="913"/>
      <c r="HL17" s="913"/>
      <c r="HM17" s="913"/>
      <c r="HN17" s="913"/>
      <c r="HO17" s="913"/>
      <c r="HP17" s="913"/>
      <c r="HQ17" s="913"/>
      <c r="HR17" s="913"/>
      <c r="HS17" s="913"/>
      <c r="HT17" s="913"/>
      <c r="HU17" s="913"/>
      <c r="HV17" s="913"/>
      <c r="HW17" s="913"/>
      <c r="HX17" s="913"/>
      <c r="HY17" s="913"/>
      <c r="HZ17" s="913"/>
      <c r="IA17" s="913"/>
      <c r="IB17" s="913"/>
      <c r="IC17" s="913"/>
      <c r="ID17" s="913"/>
      <c r="IE17" s="913"/>
      <c r="IF17" s="913"/>
      <c r="IG17" s="913"/>
      <c r="IH17" s="913"/>
      <c r="II17" s="913"/>
      <c r="IJ17" s="913"/>
      <c r="IK17" s="913"/>
      <c r="IL17" s="913"/>
      <c r="IM17" s="913"/>
      <c r="IN17" s="913"/>
      <c r="IO17" s="913"/>
      <c r="IP17" s="913"/>
      <c r="IQ17" s="913"/>
      <c r="IR17" s="913"/>
      <c r="IS17" s="913"/>
      <c r="IT17" s="913"/>
      <c r="IU17" s="913"/>
    </row>
    <row r="18" spans="1:255" ht="150" customHeight="1">
      <c r="A18" s="783" t="s">
        <v>492</v>
      </c>
      <c r="B18" s="914">
        <v>7691</v>
      </c>
      <c r="C18" s="784" t="s">
        <v>195</v>
      </c>
      <c r="D18" s="1928" t="s">
        <v>494</v>
      </c>
      <c r="E18" s="915" t="s">
        <v>597</v>
      </c>
      <c r="F18" s="916">
        <v>93504</v>
      </c>
      <c r="G18" s="917">
        <f>G19</f>
        <v>93504</v>
      </c>
      <c r="H18" s="929">
        <v>1</v>
      </c>
      <c r="I18" s="909"/>
      <c r="J18" s="909"/>
      <c r="K18" s="909"/>
      <c r="L18" s="909"/>
      <c r="M18" s="909"/>
      <c r="N18" s="909"/>
      <c r="O18" s="909"/>
      <c r="P18" s="909"/>
      <c r="Q18" s="909"/>
      <c r="R18" s="909"/>
      <c r="S18" s="909"/>
      <c r="T18" s="909"/>
      <c r="U18" s="909"/>
      <c r="V18" s="909"/>
      <c r="W18" s="909"/>
      <c r="X18" s="909"/>
      <c r="Y18" s="909"/>
      <c r="Z18" s="909"/>
      <c r="AA18" s="909"/>
      <c r="AB18" s="909"/>
      <c r="AC18" s="909"/>
      <c r="AD18" s="909"/>
      <c r="AE18" s="909"/>
      <c r="AF18" s="909"/>
      <c r="AG18" s="909"/>
      <c r="AH18" s="909"/>
      <c r="AI18" s="909"/>
      <c r="AJ18" s="909"/>
      <c r="AK18" s="909"/>
      <c r="AL18" s="909"/>
      <c r="AM18" s="909"/>
      <c r="AN18" s="909"/>
      <c r="AO18" s="909"/>
      <c r="AP18" s="909"/>
      <c r="AQ18" s="909"/>
      <c r="AR18" s="909"/>
      <c r="AS18" s="909"/>
      <c r="AT18" s="909"/>
      <c r="AU18" s="909"/>
      <c r="AV18" s="909"/>
      <c r="AW18" s="909"/>
      <c r="AX18" s="909"/>
      <c r="AY18" s="909"/>
      <c r="AZ18" s="909"/>
      <c r="BA18" s="909"/>
      <c r="BB18" s="909"/>
      <c r="BC18" s="909"/>
      <c r="BD18" s="909"/>
      <c r="BE18" s="909"/>
      <c r="BF18" s="909"/>
      <c r="BG18" s="909"/>
      <c r="BH18" s="909"/>
      <c r="BI18" s="909"/>
      <c r="BJ18" s="909"/>
      <c r="BK18" s="909"/>
      <c r="BL18" s="909"/>
      <c r="BM18" s="909"/>
      <c r="BN18" s="909"/>
      <c r="BO18" s="909"/>
      <c r="BP18" s="909"/>
      <c r="BQ18" s="909"/>
      <c r="BR18" s="909"/>
      <c r="BS18" s="909"/>
      <c r="BT18" s="909"/>
      <c r="BU18" s="909"/>
      <c r="BV18" s="909"/>
      <c r="BW18" s="909"/>
      <c r="BX18" s="909"/>
      <c r="BY18" s="909"/>
      <c r="BZ18" s="909"/>
      <c r="CA18" s="909"/>
      <c r="CB18" s="909"/>
      <c r="CC18" s="909"/>
      <c r="CD18" s="909"/>
      <c r="CE18" s="909"/>
      <c r="CF18" s="909"/>
      <c r="CG18" s="909"/>
      <c r="CH18" s="909"/>
      <c r="CI18" s="909"/>
      <c r="CJ18" s="909"/>
      <c r="CK18" s="909"/>
      <c r="CL18" s="909"/>
      <c r="CM18" s="909"/>
      <c r="CN18" s="909"/>
      <c r="CO18" s="909"/>
      <c r="CP18" s="909"/>
      <c r="CQ18" s="909"/>
      <c r="CR18" s="909"/>
      <c r="CS18" s="909"/>
      <c r="CT18" s="909"/>
      <c r="CU18" s="909"/>
      <c r="CV18" s="909"/>
      <c r="CW18" s="909"/>
      <c r="CX18" s="909"/>
      <c r="CY18" s="909"/>
      <c r="CZ18" s="909"/>
      <c r="DA18" s="909"/>
      <c r="DB18" s="909"/>
      <c r="DC18" s="909"/>
      <c r="DD18" s="909"/>
      <c r="DE18" s="909"/>
      <c r="DF18" s="909"/>
      <c r="DG18" s="909"/>
      <c r="DH18" s="909"/>
      <c r="DI18" s="909"/>
      <c r="DJ18" s="909"/>
      <c r="DK18" s="909"/>
      <c r="DL18" s="909"/>
      <c r="DM18" s="909"/>
      <c r="DN18" s="909"/>
      <c r="DO18" s="909"/>
      <c r="DP18" s="909"/>
      <c r="DQ18" s="909"/>
      <c r="DR18" s="909"/>
      <c r="DS18" s="909"/>
      <c r="DT18" s="909"/>
      <c r="DU18" s="909"/>
      <c r="DV18" s="909"/>
      <c r="DW18" s="909"/>
      <c r="DX18" s="909"/>
      <c r="DY18" s="909"/>
      <c r="DZ18" s="909"/>
      <c r="EA18" s="909"/>
      <c r="EB18" s="909"/>
      <c r="EC18" s="909"/>
      <c r="ED18" s="909"/>
      <c r="EE18" s="909"/>
      <c r="EF18" s="909"/>
      <c r="EG18" s="909"/>
      <c r="EH18" s="909"/>
      <c r="EI18" s="909"/>
      <c r="EJ18" s="909"/>
      <c r="EK18" s="909"/>
      <c r="EL18" s="909"/>
      <c r="EM18" s="909"/>
      <c r="EN18" s="909"/>
      <c r="EO18" s="909"/>
      <c r="EP18" s="909"/>
      <c r="EQ18" s="909"/>
      <c r="ER18" s="909"/>
      <c r="ES18" s="909"/>
      <c r="ET18" s="909"/>
      <c r="EU18" s="909"/>
      <c r="EV18" s="909"/>
      <c r="EW18" s="909"/>
      <c r="EX18" s="909"/>
      <c r="EY18" s="909"/>
      <c r="EZ18" s="909"/>
      <c r="FA18" s="909"/>
      <c r="FB18" s="909"/>
      <c r="FC18" s="909"/>
      <c r="FD18" s="909"/>
      <c r="FE18" s="909"/>
      <c r="FF18" s="909"/>
      <c r="FG18" s="909"/>
      <c r="FH18" s="909"/>
      <c r="FI18" s="909"/>
      <c r="FJ18" s="909"/>
      <c r="FK18" s="909"/>
      <c r="FL18" s="909"/>
      <c r="FM18" s="909"/>
      <c r="FN18" s="909"/>
      <c r="FO18" s="909"/>
      <c r="FP18" s="909"/>
      <c r="FQ18" s="909"/>
      <c r="FR18" s="909"/>
      <c r="FS18" s="909"/>
      <c r="FT18" s="909"/>
      <c r="FU18" s="909"/>
      <c r="FV18" s="909"/>
      <c r="FW18" s="909"/>
      <c r="FX18" s="909"/>
      <c r="FY18" s="909"/>
      <c r="FZ18" s="909"/>
      <c r="GA18" s="909"/>
      <c r="GB18" s="909"/>
      <c r="GC18" s="909"/>
      <c r="GD18" s="909"/>
      <c r="GE18" s="909"/>
      <c r="GF18" s="909"/>
      <c r="GG18" s="909"/>
      <c r="GH18" s="909"/>
      <c r="GI18" s="909"/>
      <c r="GJ18" s="909"/>
      <c r="GK18" s="909"/>
      <c r="GL18" s="909"/>
      <c r="GM18" s="909"/>
      <c r="GN18" s="909"/>
      <c r="GO18" s="909"/>
      <c r="GP18" s="909"/>
      <c r="GQ18" s="909"/>
      <c r="GR18" s="909"/>
      <c r="GS18" s="909"/>
      <c r="GT18" s="909"/>
      <c r="GU18" s="909"/>
      <c r="GV18" s="909"/>
      <c r="GW18" s="909"/>
      <c r="GX18" s="909"/>
      <c r="GY18" s="909"/>
      <c r="GZ18" s="909"/>
      <c r="HA18" s="909"/>
      <c r="HB18" s="909"/>
      <c r="HC18" s="909"/>
      <c r="HD18" s="909"/>
      <c r="HE18" s="909"/>
      <c r="HF18" s="909"/>
      <c r="HG18" s="909"/>
      <c r="HH18" s="909"/>
      <c r="HI18" s="909"/>
      <c r="HJ18" s="909"/>
      <c r="HK18" s="909"/>
      <c r="HL18" s="909"/>
      <c r="HM18" s="909"/>
      <c r="HN18" s="909"/>
      <c r="HO18" s="909"/>
      <c r="HP18" s="909"/>
      <c r="HQ18" s="909"/>
      <c r="HR18" s="909"/>
      <c r="HS18" s="909"/>
      <c r="HT18" s="909"/>
      <c r="HU18" s="909"/>
      <c r="HV18" s="909"/>
      <c r="HW18" s="909"/>
      <c r="HX18" s="909"/>
      <c r="HY18" s="909"/>
      <c r="HZ18" s="909"/>
      <c r="IA18" s="909"/>
      <c r="IB18" s="909"/>
      <c r="IC18" s="909"/>
      <c r="ID18" s="909"/>
      <c r="IE18" s="909"/>
      <c r="IF18" s="909"/>
      <c r="IG18" s="909"/>
      <c r="IH18" s="909"/>
      <c r="II18" s="909"/>
      <c r="IJ18" s="909"/>
      <c r="IK18" s="909"/>
      <c r="IL18" s="909"/>
      <c r="IM18" s="909"/>
      <c r="IN18" s="909"/>
      <c r="IO18" s="909"/>
      <c r="IP18" s="909"/>
      <c r="IQ18" s="909"/>
      <c r="IR18" s="909"/>
      <c r="IS18" s="909"/>
      <c r="IT18" s="909"/>
      <c r="IU18" s="909"/>
    </row>
    <row r="19" spans="1:255" ht="39.75" customHeight="1" thickBot="1">
      <c r="A19" s="783"/>
      <c r="B19" s="934"/>
      <c r="C19" s="784"/>
      <c r="D19" s="1929"/>
      <c r="E19" s="1440" t="s">
        <v>564</v>
      </c>
      <c r="F19" s="1441">
        <v>93504</v>
      </c>
      <c r="G19" s="1442">
        <v>93504</v>
      </c>
      <c r="H19" s="1443">
        <v>1</v>
      </c>
      <c r="I19" s="909"/>
      <c r="J19" s="909"/>
      <c r="K19" s="909"/>
      <c r="L19" s="909"/>
      <c r="M19" s="909"/>
      <c r="N19" s="909"/>
      <c r="O19" s="909"/>
      <c r="P19" s="909"/>
      <c r="Q19" s="909"/>
      <c r="R19" s="909"/>
      <c r="S19" s="909"/>
      <c r="T19" s="909"/>
      <c r="U19" s="909"/>
      <c r="V19" s="909"/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909"/>
      <c r="AH19" s="909"/>
      <c r="AI19" s="909"/>
      <c r="AJ19" s="909"/>
      <c r="AK19" s="909"/>
      <c r="AL19" s="909"/>
      <c r="AM19" s="909"/>
      <c r="AN19" s="909"/>
      <c r="AO19" s="909"/>
      <c r="AP19" s="909"/>
      <c r="AQ19" s="909"/>
      <c r="AR19" s="909"/>
      <c r="AS19" s="909"/>
      <c r="AT19" s="909"/>
      <c r="AU19" s="909"/>
      <c r="AV19" s="909"/>
      <c r="AW19" s="909"/>
      <c r="AX19" s="909"/>
      <c r="AY19" s="909"/>
      <c r="AZ19" s="909"/>
      <c r="BA19" s="909"/>
      <c r="BB19" s="909"/>
      <c r="BC19" s="909"/>
      <c r="BD19" s="909"/>
      <c r="BE19" s="909"/>
      <c r="BF19" s="909"/>
      <c r="BG19" s="909"/>
      <c r="BH19" s="909"/>
      <c r="BI19" s="909"/>
      <c r="BJ19" s="909"/>
      <c r="BK19" s="909"/>
      <c r="BL19" s="909"/>
      <c r="BM19" s="909"/>
      <c r="BN19" s="909"/>
      <c r="BO19" s="909"/>
      <c r="BP19" s="909"/>
      <c r="BQ19" s="909"/>
      <c r="BR19" s="909"/>
      <c r="BS19" s="909"/>
      <c r="BT19" s="909"/>
      <c r="BU19" s="909"/>
      <c r="BV19" s="909"/>
      <c r="BW19" s="909"/>
      <c r="BX19" s="909"/>
      <c r="BY19" s="909"/>
      <c r="BZ19" s="909"/>
      <c r="CA19" s="909"/>
      <c r="CB19" s="909"/>
      <c r="CC19" s="909"/>
      <c r="CD19" s="909"/>
      <c r="CE19" s="909"/>
      <c r="CF19" s="909"/>
      <c r="CG19" s="909"/>
      <c r="CH19" s="909"/>
      <c r="CI19" s="909"/>
      <c r="CJ19" s="909"/>
      <c r="CK19" s="909"/>
      <c r="CL19" s="909"/>
      <c r="CM19" s="909"/>
      <c r="CN19" s="909"/>
      <c r="CO19" s="909"/>
      <c r="CP19" s="909"/>
      <c r="CQ19" s="909"/>
      <c r="CR19" s="909"/>
      <c r="CS19" s="909"/>
      <c r="CT19" s="909"/>
      <c r="CU19" s="909"/>
      <c r="CV19" s="909"/>
      <c r="CW19" s="909"/>
      <c r="CX19" s="909"/>
      <c r="CY19" s="909"/>
      <c r="CZ19" s="909"/>
      <c r="DA19" s="909"/>
      <c r="DB19" s="909"/>
      <c r="DC19" s="909"/>
      <c r="DD19" s="909"/>
      <c r="DE19" s="909"/>
      <c r="DF19" s="909"/>
      <c r="DG19" s="909"/>
      <c r="DH19" s="909"/>
      <c r="DI19" s="909"/>
      <c r="DJ19" s="909"/>
      <c r="DK19" s="909"/>
      <c r="DL19" s="909"/>
      <c r="DM19" s="909"/>
      <c r="DN19" s="909"/>
      <c r="DO19" s="909"/>
      <c r="DP19" s="909"/>
      <c r="DQ19" s="909"/>
      <c r="DR19" s="909"/>
      <c r="DS19" s="909"/>
      <c r="DT19" s="909"/>
      <c r="DU19" s="909"/>
      <c r="DV19" s="909"/>
      <c r="DW19" s="909"/>
      <c r="DX19" s="909"/>
      <c r="DY19" s="909"/>
      <c r="DZ19" s="909"/>
      <c r="EA19" s="909"/>
      <c r="EB19" s="909"/>
      <c r="EC19" s="909"/>
      <c r="ED19" s="909"/>
      <c r="EE19" s="909"/>
      <c r="EF19" s="909"/>
      <c r="EG19" s="909"/>
      <c r="EH19" s="909"/>
      <c r="EI19" s="909"/>
      <c r="EJ19" s="909"/>
      <c r="EK19" s="909"/>
      <c r="EL19" s="909"/>
      <c r="EM19" s="909"/>
      <c r="EN19" s="909"/>
      <c r="EO19" s="909"/>
      <c r="EP19" s="909"/>
      <c r="EQ19" s="909"/>
      <c r="ER19" s="909"/>
      <c r="ES19" s="909"/>
      <c r="ET19" s="909"/>
      <c r="EU19" s="909"/>
      <c r="EV19" s="909"/>
      <c r="EW19" s="909"/>
      <c r="EX19" s="909"/>
      <c r="EY19" s="909"/>
      <c r="EZ19" s="909"/>
      <c r="FA19" s="909"/>
      <c r="FB19" s="909"/>
      <c r="FC19" s="909"/>
      <c r="FD19" s="909"/>
      <c r="FE19" s="909"/>
      <c r="FF19" s="909"/>
      <c r="FG19" s="909"/>
      <c r="FH19" s="909"/>
      <c r="FI19" s="909"/>
      <c r="FJ19" s="909"/>
      <c r="FK19" s="909"/>
      <c r="FL19" s="909"/>
      <c r="FM19" s="909"/>
      <c r="FN19" s="909"/>
      <c r="FO19" s="909"/>
      <c r="FP19" s="909"/>
      <c r="FQ19" s="909"/>
      <c r="FR19" s="909"/>
      <c r="FS19" s="909"/>
      <c r="FT19" s="909"/>
      <c r="FU19" s="909"/>
      <c r="FV19" s="909"/>
      <c r="FW19" s="909"/>
      <c r="FX19" s="909"/>
      <c r="FY19" s="909"/>
      <c r="FZ19" s="909"/>
      <c r="GA19" s="909"/>
      <c r="GB19" s="909"/>
      <c r="GC19" s="909"/>
      <c r="GD19" s="909"/>
      <c r="GE19" s="909"/>
      <c r="GF19" s="909"/>
      <c r="GG19" s="909"/>
      <c r="GH19" s="909"/>
      <c r="GI19" s="909"/>
      <c r="GJ19" s="909"/>
      <c r="GK19" s="909"/>
      <c r="GL19" s="909"/>
      <c r="GM19" s="909"/>
      <c r="GN19" s="909"/>
      <c r="GO19" s="909"/>
      <c r="GP19" s="909"/>
      <c r="GQ19" s="909"/>
      <c r="GR19" s="909"/>
      <c r="GS19" s="909"/>
      <c r="GT19" s="909"/>
      <c r="GU19" s="909"/>
      <c r="GV19" s="909"/>
      <c r="GW19" s="909"/>
      <c r="GX19" s="909"/>
      <c r="GY19" s="909"/>
      <c r="GZ19" s="909"/>
      <c r="HA19" s="909"/>
      <c r="HB19" s="909"/>
      <c r="HC19" s="909"/>
      <c r="HD19" s="909"/>
      <c r="HE19" s="909"/>
      <c r="HF19" s="909"/>
      <c r="HG19" s="909"/>
      <c r="HH19" s="909"/>
      <c r="HI19" s="909"/>
      <c r="HJ19" s="909"/>
      <c r="HK19" s="909"/>
      <c r="HL19" s="909"/>
      <c r="HM19" s="909"/>
      <c r="HN19" s="909"/>
      <c r="HO19" s="909"/>
      <c r="HP19" s="909"/>
      <c r="HQ19" s="909"/>
      <c r="HR19" s="909"/>
      <c r="HS19" s="909"/>
      <c r="HT19" s="909"/>
      <c r="HU19" s="909"/>
      <c r="HV19" s="909"/>
      <c r="HW19" s="909"/>
      <c r="HX19" s="909"/>
      <c r="HY19" s="909"/>
      <c r="HZ19" s="909"/>
      <c r="IA19" s="909"/>
      <c r="IB19" s="909"/>
      <c r="IC19" s="909"/>
      <c r="ID19" s="909"/>
      <c r="IE19" s="909"/>
      <c r="IF19" s="909"/>
      <c r="IG19" s="909"/>
      <c r="IH19" s="909"/>
      <c r="II19" s="909"/>
      <c r="IJ19" s="909"/>
      <c r="IK19" s="909"/>
      <c r="IL19" s="909"/>
      <c r="IM19" s="909"/>
      <c r="IN19" s="909"/>
      <c r="IO19" s="909"/>
      <c r="IP19" s="909"/>
      <c r="IQ19" s="909"/>
      <c r="IR19" s="909"/>
      <c r="IS19" s="909"/>
      <c r="IT19" s="909"/>
      <c r="IU19" s="909"/>
    </row>
    <row r="20" spans="1:255" ht="21" thickBot="1">
      <c r="A20" s="918"/>
      <c r="B20" s="919"/>
      <c r="C20" s="920"/>
      <c r="D20" s="921" t="s">
        <v>598</v>
      </c>
      <c r="E20" s="1444"/>
      <c r="F20" s="1445">
        <f>F16</f>
        <v>93504</v>
      </c>
      <c r="G20" s="1445">
        <f>G16</f>
        <v>93504</v>
      </c>
      <c r="H20" s="993">
        <v>1</v>
      </c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2"/>
      <c r="V20" s="922"/>
      <c r="W20" s="922"/>
      <c r="X20" s="922"/>
      <c r="Y20" s="922"/>
      <c r="Z20" s="922"/>
      <c r="AA20" s="922"/>
      <c r="AB20" s="922"/>
      <c r="AC20" s="922"/>
      <c r="AD20" s="922"/>
      <c r="AE20" s="922"/>
      <c r="AF20" s="922"/>
      <c r="AG20" s="922"/>
      <c r="AH20" s="922"/>
      <c r="AI20" s="922"/>
      <c r="AJ20" s="922"/>
      <c r="AK20" s="922"/>
      <c r="AL20" s="922"/>
      <c r="AM20" s="922"/>
      <c r="AN20" s="922"/>
      <c r="AO20" s="922"/>
      <c r="AP20" s="922"/>
      <c r="AQ20" s="922"/>
      <c r="AR20" s="922"/>
      <c r="AS20" s="922"/>
      <c r="AT20" s="922"/>
      <c r="AU20" s="922"/>
      <c r="AV20" s="922"/>
      <c r="AW20" s="922"/>
      <c r="AX20" s="922"/>
      <c r="AY20" s="922"/>
      <c r="AZ20" s="922"/>
      <c r="BA20" s="922"/>
      <c r="BB20" s="922"/>
      <c r="BC20" s="922"/>
      <c r="BD20" s="922"/>
      <c r="BE20" s="922"/>
      <c r="BF20" s="922"/>
      <c r="BG20" s="922"/>
      <c r="BH20" s="922"/>
      <c r="BI20" s="922"/>
      <c r="BJ20" s="922"/>
      <c r="BK20" s="922"/>
      <c r="BL20" s="922"/>
      <c r="BM20" s="922"/>
      <c r="BN20" s="922"/>
      <c r="BO20" s="922"/>
      <c r="BP20" s="922"/>
      <c r="BQ20" s="922"/>
      <c r="BR20" s="922"/>
      <c r="BS20" s="922"/>
      <c r="BT20" s="922"/>
      <c r="BU20" s="922"/>
      <c r="BV20" s="922"/>
      <c r="BW20" s="922"/>
      <c r="BX20" s="922"/>
      <c r="BY20" s="922"/>
      <c r="BZ20" s="922"/>
      <c r="CA20" s="922"/>
      <c r="CB20" s="922"/>
      <c r="CC20" s="922"/>
      <c r="CD20" s="922"/>
      <c r="CE20" s="922"/>
      <c r="CF20" s="922"/>
      <c r="CG20" s="922"/>
      <c r="CH20" s="922"/>
      <c r="CI20" s="922"/>
      <c r="CJ20" s="922"/>
      <c r="CK20" s="922"/>
      <c r="CL20" s="922"/>
      <c r="CM20" s="922"/>
      <c r="CN20" s="922"/>
      <c r="CO20" s="922"/>
      <c r="CP20" s="922"/>
      <c r="CQ20" s="922"/>
      <c r="CR20" s="922"/>
      <c r="CS20" s="922"/>
      <c r="CT20" s="922"/>
      <c r="CU20" s="922"/>
      <c r="CV20" s="922"/>
      <c r="CW20" s="922"/>
      <c r="CX20" s="922"/>
      <c r="CY20" s="922"/>
      <c r="CZ20" s="922"/>
      <c r="DA20" s="922"/>
      <c r="DB20" s="922"/>
      <c r="DC20" s="922"/>
      <c r="DD20" s="922"/>
      <c r="DE20" s="922"/>
      <c r="DF20" s="922"/>
      <c r="DG20" s="922"/>
      <c r="DH20" s="922"/>
      <c r="DI20" s="922"/>
      <c r="DJ20" s="922"/>
      <c r="DK20" s="922"/>
      <c r="DL20" s="922"/>
      <c r="DM20" s="922"/>
      <c r="DN20" s="922"/>
      <c r="DO20" s="922"/>
      <c r="DP20" s="922"/>
      <c r="DQ20" s="922"/>
      <c r="DR20" s="922"/>
      <c r="DS20" s="922"/>
      <c r="DT20" s="922"/>
      <c r="DU20" s="922"/>
      <c r="DV20" s="922"/>
      <c r="DW20" s="922"/>
      <c r="DX20" s="922"/>
      <c r="DY20" s="922"/>
      <c r="DZ20" s="922"/>
      <c r="EA20" s="922"/>
      <c r="EB20" s="922"/>
      <c r="EC20" s="922"/>
      <c r="ED20" s="922"/>
      <c r="EE20" s="922"/>
      <c r="EF20" s="922"/>
      <c r="EG20" s="922"/>
      <c r="EH20" s="922"/>
      <c r="EI20" s="922"/>
      <c r="EJ20" s="922"/>
      <c r="EK20" s="922"/>
      <c r="EL20" s="922"/>
      <c r="EM20" s="922"/>
      <c r="EN20" s="922"/>
      <c r="EO20" s="922"/>
      <c r="EP20" s="922"/>
      <c r="EQ20" s="922"/>
      <c r="ER20" s="922"/>
      <c r="ES20" s="922"/>
      <c r="ET20" s="922"/>
      <c r="EU20" s="922"/>
      <c r="EV20" s="922"/>
      <c r="EW20" s="922"/>
      <c r="EX20" s="922"/>
      <c r="EY20" s="922"/>
      <c r="EZ20" s="922"/>
      <c r="FA20" s="922"/>
      <c r="FB20" s="922"/>
      <c r="FC20" s="922"/>
      <c r="FD20" s="922"/>
      <c r="FE20" s="922"/>
      <c r="FF20" s="922"/>
      <c r="FG20" s="922"/>
      <c r="FH20" s="922"/>
      <c r="FI20" s="922"/>
      <c r="FJ20" s="922"/>
      <c r="FK20" s="922"/>
      <c r="FL20" s="922"/>
      <c r="FM20" s="922"/>
      <c r="FN20" s="922"/>
      <c r="FO20" s="922"/>
      <c r="FP20" s="922"/>
      <c r="FQ20" s="922"/>
      <c r="FR20" s="922"/>
      <c r="FS20" s="922"/>
      <c r="FT20" s="922"/>
      <c r="FU20" s="922"/>
      <c r="FV20" s="922"/>
      <c r="FW20" s="922"/>
      <c r="FX20" s="922"/>
      <c r="FY20" s="922"/>
      <c r="FZ20" s="922"/>
      <c r="GA20" s="922"/>
      <c r="GB20" s="922"/>
      <c r="GC20" s="922"/>
      <c r="GD20" s="922"/>
      <c r="GE20" s="922"/>
      <c r="GF20" s="922"/>
      <c r="GG20" s="922"/>
      <c r="GH20" s="922"/>
      <c r="GI20" s="922"/>
      <c r="GJ20" s="922"/>
      <c r="GK20" s="922"/>
      <c r="GL20" s="922"/>
      <c r="GM20" s="922"/>
      <c r="GN20" s="922"/>
      <c r="GO20" s="922"/>
      <c r="GP20" s="922"/>
      <c r="GQ20" s="922"/>
      <c r="GR20" s="922"/>
      <c r="GS20" s="922"/>
      <c r="GT20" s="922"/>
      <c r="GU20" s="922"/>
      <c r="GV20" s="922"/>
      <c r="GW20" s="922"/>
      <c r="GX20" s="922"/>
      <c r="GY20" s="922"/>
      <c r="GZ20" s="922"/>
      <c r="HA20" s="922"/>
      <c r="HB20" s="922"/>
      <c r="HC20" s="922"/>
      <c r="HD20" s="922"/>
      <c r="HE20" s="922"/>
      <c r="HF20" s="922"/>
      <c r="HG20" s="922"/>
      <c r="HH20" s="922"/>
      <c r="HI20" s="922"/>
      <c r="HJ20" s="922"/>
      <c r="HK20" s="922"/>
      <c r="HL20" s="922"/>
      <c r="HM20" s="922"/>
      <c r="HN20" s="922"/>
      <c r="HO20" s="922"/>
      <c r="HP20" s="922"/>
      <c r="HQ20" s="922"/>
      <c r="HR20" s="922"/>
      <c r="HS20" s="922"/>
      <c r="HT20" s="922"/>
      <c r="HU20" s="922"/>
      <c r="HV20" s="922"/>
      <c r="HW20" s="922"/>
      <c r="HX20" s="922"/>
      <c r="HY20" s="922"/>
      <c r="HZ20" s="922"/>
      <c r="IA20" s="922"/>
      <c r="IB20" s="922"/>
      <c r="IC20" s="922"/>
      <c r="ID20" s="922"/>
      <c r="IE20" s="922"/>
      <c r="IF20" s="922"/>
      <c r="IG20" s="922"/>
      <c r="IH20" s="922"/>
      <c r="II20" s="922"/>
      <c r="IJ20" s="922"/>
      <c r="IK20" s="922"/>
      <c r="IL20" s="922"/>
      <c r="IM20" s="922"/>
      <c r="IN20" s="922"/>
      <c r="IO20" s="922"/>
      <c r="IP20" s="922"/>
      <c r="IQ20" s="922"/>
      <c r="IR20" s="922"/>
      <c r="IS20" s="922"/>
      <c r="IT20" s="922"/>
      <c r="IU20" s="922"/>
    </row>
    <row r="21" spans="1:255" ht="20.25">
      <c r="A21" s="935"/>
      <c r="B21" s="935"/>
      <c r="C21" s="946"/>
      <c r="D21" s="384"/>
      <c r="E21" s="947"/>
      <c r="F21" s="948"/>
      <c r="G21" s="948"/>
      <c r="H21" s="949"/>
      <c r="I21" s="922"/>
      <c r="J21" s="922"/>
      <c r="K21" s="922"/>
      <c r="L21" s="922"/>
      <c r="M21" s="922"/>
      <c r="N21" s="922"/>
      <c r="O21" s="922"/>
      <c r="P21" s="922"/>
      <c r="Q21" s="922"/>
      <c r="R21" s="922"/>
      <c r="S21" s="922"/>
      <c r="T21" s="922"/>
      <c r="U21" s="922"/>
      <c r="V21" s="922"/>
      <c r="W21" s="922"/>
      <c r="X21" s="922"/>
      <c r="Y21" s="922"/>
      <c r="Z21" s="922"/>
      <c r="AA21" s="922"/>
      <c r="AB21" s="922"/>
      <c r="AC21" s="922"/>
      <c r="AD21" s="922"/>
      <c r="AE21" s="922"/>
      <c r="AF21" s="922"/>
      <c r="AG21" s="922"/>
      <c r="AH21" s="922"/>
      <c r="AI21" s="922"/>
      <c r="AJ21" s="922"/>
      <c r="AK21" s="922"/>
      <c r="AL21" s="922"/>
      <c r="AM21" s="922"/>
      <c r="AN21" s="922"/>
      <c r="AO21" s="922"/>
      <c r="AP21" s="922"/>
      <c r="AQ21" s="922"/>
      <c r="AR21" s="922"/>
      <c r="AS21" s="922"/>
      <c r="AT21" s="922"/>
      <c r="AU21" s="922"/>
      <c r="AV21" s="922"/>
      <c r="AW21" s="922"/>
      <c r="AX21" s="922"/>
      <c r="AY21" s="922"/>
      <c r="AZ21" s="922"/>
      <c r="BA21" s="922"/>
      <c r="BB21" s="922"/>
      <c r="BC21" s="922"/>
      <c r="BD21" s="922"/>
      <c r="BE21" s="922"/>
      <c r="BF21" s="922"/>
      <c r="BG21" s="922"/>
      <c r="BH21" s="922"/>
      <c r="BI21" s="922"/>
      <c r="BJ21" s="922"/>
      <c r="BK21" s="922"/>
      <c r="BL21" s="922"/>
      <c r="BM21" s="922"/>
      <c r="BN21" s="922"/>
      <c r="BO21" s="922"/>
      <c r="BP21" s="922"/>
      <c r="BQ21" s="922"/>
      <c r="BR21" s="922"/>
      <c r="BS21" s="922"/>
      <c r="BT21" s="922"/>
      <c r="BU21" s="922"/>
      <c r="BV21" s="922"/>
      <c r="BW21" s="922"/>
      <c r="BX21" s="922"/>
      <c r="BY21" s="922"/>
      <c r="BZ21" s="922"/>
      <c r="CA21" s="922"/>
      <c r="CB21" s="922"/>
      <c r="CC21" s="922"/>
      <c r="CD21" s="922"/>
      <c r="CE21" s="922"/>
      <c r="CF21" s="922"/>
      <c r="CG21" s="922"/>
      <c r="CH21" s="922"/>
      <c r="CI21" s="922"/>
      <c r="CJ21" s="922"/>
      <c r="CK21" s="922"/>
      <c r="CL21" s="922"/>
      <c r="CM21" s="922"/>
      <c r="CN21" s="922"/>
      <c r="CO21" s="922"/>
      <c r="CP21" s="922"/>
      <c r="CQ21" s="922"/>
      <c r="CR21" s="922"/>
      <c r="CS21" s="922"/>
      <c r="CT21" s="922"/>
      <c r="CU21" s="922"/>
      <c r="CV21" s="922"/>
      <c r="CW21" s="922"/>
      <c r="CX21" s="922"/>
      <c r="CY21" s="922"/>
      <c r="CZ21" s="922"/>
      <c r="DA21" s="922"/>
      <c r="DB21" s="922"/>
      <c r="DC21" s="922"/>
      <c r="DD21" s="922"/>
      <c r="DE21" s="922"/>
      <c r="DF21" s="922"/>
      <c r="DG21" s="922"/>
      <c r="DH21" s="922"/>
      <c r="DI21" s="922"/>
      <c r="DJ21" s="922"/>
      <c r="DK21" s="922"/>
      <c r="DL21" s="922"/>
      <c r="DM21" s="922"/>
      <c r="DN21" s="922"/>
      <c r="DO21" s="922"/>
      <c r="DP21" s="922"/>
      <c r="DQ21" s="922"/>
      <c r="DR21" s="922"/>
      <c r="DS21" s="922"/>
      <c r="DT21" s="922"/>
      <c r="DU21" s="922"/>
      <c r="DV21" s="922"/>
      <c r="DW21" s="922"/>
      <c r="DX21" s="922"/>
      <c r="DY21" s="922"/>
      <c r="DZ21" s="922"/>
      <c r="EA21" s="922"/>
      <c r="EB21" s="922"/>
      <c r="EC21" s="922"/>
      <c r="ED21" s="922"/>
      <c r="EE21" s="922"/>
      <c r="EF21" s="922"/>
      <c r="EG21" s="922"/>
      <c r="EH21" s="922"/>
      <c r="EI21" s="922"/>
      <c r="EJ21" s="922"/>
      <c r="EK21" s="922"/>
      <c r="EL21" s="922"/>
      <c r="EM21" s="922"/>
      <c r="EN21" s="922"/>
      <c r="EO21" s="922"/>
      <c r="EP21" s="922"/>
      <c r="EQ21" s="922"/>
      <c r="ER21" s="922"/>
      <c r="ES21" s="922"/>
      <c r="ET21" s="922"/>
      <c r="EU21" s="922"/>
      <c r="EV21" s="922"/>
      <c r="EW21" s="922"/>
      <c r="EX21" s="922"/>
      <c r="EY21" s="922"/>
      <c r="EZ21" s="922"/>
      <c r="FA21" s="922"/>
      <c r="FB21" s="922"/>
      <c r="FC21" s="922"/>
      <c r="FD21" s="922"/>
      <c r="FE21" s="922"/>
      <c r="FF21" s="922"/>
      <c r="FG21" s="922"/>
      <c r="FH21" s="922"/>
      <c r="FI21" s="922"/>
      <c r="FJ21" s="922"/>
      <c r="FK21" s="922"/>
      <c r="FL21" s="922"/>
      <c r="FM21" s="922"/>
      <c r="FN21" s="922"/>
      <c r="FO21" s="922"/>
      <c r="FP21" s="922"/>
      <c r="FQ21" s="922"/>
      <c r="FR21" s="922"/>
      <c r="FS21" s="922"/>
      <c r="FT21" s="922"/>
      <c r="FU21" s="922"/>
      <c r="FV21" s="922"/>
      <c r="FW21" s="922"/>
      <c r="FX21" s="922"/>
      <c r="FY21" s="922"/>
      <c r="FZ21" s="922"/>
      <c r="GA21" s="922"/>
      <c r="GB21" s="922"/>
      <c r="GC21" s="922"/>
      <c r="GD21" s="922"/>
      <c r="GE21" s="922"/>
      <c r="GF21" s="922"/>
      <c r="GG21" s="922"/>
      <c r="GH21" s="922"/>
      <c r="GI21" s="922"/>
      <c r="GJ21" s="922"/>
      <c r="GK21" s="922"/>
      <c r="GL21" s="922"/>
      <c r="GM21" s="922"/>
      <c r="GN21" s="922"/>
      <c r="GO21" s="922"/>
      <c r="GP21" s="922"/>
      <c r="GQ21" s="922"/>
      <c r="GR21" s="922"/>
      <c r="GS21" s="922"/>
      <c r="GT21" s="922"/>
      <c r="GU21" s="922"/>
      <c r="GV21" s="922"/>
      <c r="GW21" s="922"/>
      <c r="GX21" s="922"/>
      <c r="GY21" s="922"/>
      <c r="GZ21" s="922"/>
      <c r="HA21" s="922"/>
      <c r="HB21" s="922"/>
      <c r="HC21" s="922"/>
      <c r="HD21" s="922"/>
      <c r="HE21" s="922"/>
      <c r="HF21" s="922"/>
      <c r="HG21" s="922"/>
      <c r="HH21" s="922"/>
      <c r="HI21" s="922"/>
      <c r="HJ21" s="922"/>
      <c r="HK21" s="922"/>
      <c r="HL21" s="922"/>
      <c r="HM21" s="922"/>
      <c r="HN21" s="922"/>
      <c r="HO21" s="922"/>
      <c r="HP21" s="922"/>
      <c r="HQ21" s="922"/>
      <c r="HR21" s="922"/>
      <c r="HS21" s="922"/>
      <c r="HT21" s="922"/>
      <c r="HU21" s="922"/>
      <c r="HV21" s="922"/>
      <c r="HW21" s="922"/>
      <c r="HX21" s="922"/>
      <c r="HY21" s="922"/>
      <c r="HZ21" s="922"/>
      <c r="IA21" s="922"/>
      <c r="IB21" s="922"/>
      <c r="IC21" s="922"/>
      <c r="ID21" s="922"/>
      <c r="IE21" s="922"/>
      <c r="IF21" s="922"/>
      <c r="IG21" s="922"/>
      <c r="IH21" s="922"/>
      <c r="II21" s="922"/>
      <c r="IJ21" s="922"/>
      <c r="IK21" s="922"/>
      <c r="IL21" s="922"/>
      <c r="IM21" s="922"/>
      <c r="IN21" s="922"/>
      <c r="IO21" s="922"/>
      <c r="IP21" s="922"/>
      <c r="IQ21" s="922"/>
      <c r="IR21" s="922"/>
      <c r="IS21" s="922"/>
      <c r="IT21" s="922"/>
      <c r="IU21" s="922"/>
    </row>
    <row r="22" spans="1:255" ht="17.25">
      <c r="A22" s="923"/>
      <c r="B22" s="923"/>
      <c r="C22" s="924"/>
      <c r="D22" s="923"/>
      <c r="E22" s="925"/>
      <c r="F22" s="926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  <c r="R22" s="923"/>
      <c r="S22" s="923"/>
      <c r="T22" s="923"/>
      <c r="U22" s="923"/>
      <c r="V22" s="923"/>
      <c r="W22" s="923"/>
      <c r="X22" s="923"/>
      <c r="Y22" s="923"/>
      <c r="Z22" s="923"/>
      <c r="AA22" s="923"/>
      <c r="AB22" s="923"/>
      <c r="AC22" s="923"/>
      <c r="AD22" s="923"/>
      <c r="AE22" s="923"/>
      <c r="AF22" s="923"/>
      <c r="AG22" s="923"/>
      <c r="AH22" s="923"/>
      <c r="AI22" s="923"/>
      <c r="AJ22" s="923"/>
      <c r="AK22" s="923"/>
      <c r="AL22" s="923"/>
      <c r="AM22" s="923"/>
      <c r="AN22" s="923"/>
      <c r="AO22" s="923"/>
      <c r="AP22" s="923"/>
      <c r="AQ22" s="923"/>
      <c r="AR22" s="923"/>
      <c r="AS22" s="923"/>
      <c r="AT22" s="923"/>
      <c r="AU22" s="923"/>
      <c r="AV22" s="923"/>
      <c r="AW22" s="923"/>
      <c r="AX22" s="923"/>
      <c r="AY22" s="923"/>
      <c r="AZ22" s="923"/>
      <c r="BA22" s="923"/>
      <c r="BB22" s="923"/>
      <c r="BC22" s="923"/>
      <c r="BD22" s="923"/>
      <c r="BE22" s="923"/>
      <c r="BF22" s="923"/>
      <c r="BG22" s="923"/>
      <c r="BH22" s="923"/>
      <c r="BI22" s="923"/>
      <c r="BJ22" s="923"/>
      <c r="BK22" s="923"/>
      <c r="BL22" s="923"/>
      <c r="BM22" s="923"/>
      <c r="BN22" s="923"/>
      <c r="BO22" s="923"/>
      <c r="BP22" s="923"/>
      <c r="BQ22" s="923"/>
      <c r="BR22" s="923"/>
      <c r="BS22" s="923"/>
      <c r="BT22" s="923"/>
      <c r="BU22" s="923"/>
      <c r="BV22" s="923"/>
      <c r="BW22" s="923"/>
      <c r="BX22" s="923"/>
      <c r="BY22" s="923"/>
      <c r="BZ22" s="923"/>
      <c r="CA22" s="923"/>
      <c r="CB22" s="923"/>
      <c r="CC22" s="923"/>
      <c r="CD22" s="923"/>
      <c r="CE22" s="923"/>
      <c r="CF22" s="923"/>
      <c r="CG22" s="923"/>
      <c r="CH22" s="923"/>
      <c r="CI22" s="923"/>
      <c r="CJ22" s="923"/>
      <c r="CK22" s="923"/>
      <c r="CL22" s="923"/>
      <c r="CM22" s="923"/>
      <c r="CN22" s="923"/>
      <c r="CO22" s="923"/>
      <c r="CP22" s="923"/>
      <c r="CQ22" s="923"/>
      <c r="CR22" s="923"/>
      <c r="CS22" s="923"/>
      <c r="CT22" s="923"/>
      <c r="CU22" s="923"/>
      <c r="CV22" s="923"/>
      <c r="CW22" s="923"/>
      <c r="CX22" s="923"/>
      <c r="CY22" s="923"/>
      <c r="CZ22" s="923"/>
      <c r="DA22" s="923"/>
      <c r="DB22" s="923"/>
      <c r="DC22" s="923"/>
      <c r="DD22" s="923"/>
      <c r="DE22" s="923"/>
      <c r="DF22" s="923"/>
      <c r="DG22" s="923"/>
      <c r="DH22" s="923"/>
      <c r="DI22" s="923"/>
      <c r="DJ22" s="923"/>
      <c r="DK22" s="923"/>
      <c r="DL22" s="923"/>
      <c r="DM22" s="923"/>
      <c r="DN22" s="923"/>
      <c r="DO22" s="923"/>
      <c r="DP22" s="923"/>
      <c r="DQ22" s="923"/>
      <c r="DR22" s="923"/>
      <c r="DS22" s="923"/>
      <c r="DT22" s="923"/>
      <c r="DU22" s="923"/>
      <c r="DV22" s="923"/>
      <c r="DW22" s="923"/>
      <c r="DX22" s="923"/>
      <c r="DY22" s="923"/>
      <c r="DZ22" s="923"/>
      <c r="EA22" s="923"/>
      <c r="EB22" s="923"/>
      <c r="EC22" s="923"/>
      <c r="ED22" s="923"/>
      <c r="EE22" s="923"/>
      <c r="EF22" s="923"/>
      <c r="EG22" s="923"/>
      <c r="EH22" s="923"/>
      <c r="EI22" s="923"/>
      <c r="EJ22" s="923"/>
      <c r="EK22" s="923"/>
      <c r="EL22" s="923"/>
      <c r="EM22" s="923"/>
      <c r="EN22" s="923"/>
      <c r="EO22" s="923"/>
      <c r="EP22" s="923"/>
      <c r="EQ22" s="923"/>
      <c r="ER22" s="923"/>
      <c r="ES22" s="923"/>
      <c r="ET22" s="923"/>
      <c r="EU22" s="923"/>
      <c r="EV22" s="923"/>
      <c r="EW22" s="923"/>
      <c r="EX22" s="923"/>
      <c r="EY22" s="923"/>
      <c r="EZ22" s="923"/>
      <c r="FA22" s="923"/>
      <c r="FB22" s="923"/>
      <c r="FC22" s="923"/>
      <c r="FD22" s="923"/>
      <c r="FE22" s="923"/>
      <c r="FF22" s="923"/>
      <c r="FG22" s="923"/>
      <c r="FH22" s="923"/>
      <c r="FI22" s="923"/>
      <c r="FJ22" s="923"/>
      <c r="FK22" s="923"/>
      <c r="FL22" s="923"/>
      <c r="FM22" s="923"/>
      <c r="FN22" s="923"/>
      <c r="FO22" s="923"/>
      <c r="FP22" s="923"/>
      <c r="FQ22" s="923"/>
      <c r="FR22" s="923"/>
      <c r="FS22" s="923"/>
      <c r="FT22" s="923"/>
      <c r="FU22" s="923"/>
      <c r="FV22" s="923"/>
      <c r="FW22" s="923"/>
      <c r="FX22" s="923"/>
      <c r="FY22" s="923"/>
      <c r="FZ22" s="923"/>
      <c r="GA22" s="923"/>
      <c r="GB22" s="923"/>
      <c r="GC22" s="923"/>
      <c r="GD22" s="923"/>
      <c r="GE22" s="923"/>
      <c r="GF22" s="923"/>
      <c r="GG22" s="923"/>
      <c r="GH22" s="923"/>
      <c r="GI22" s="923"/>
      <c r="GJ22" s="923"/>
      <c r="GK22" s="923"/>
      <c r="GL22" s="923"/>
      <c r="GM22" s="923"/>
      <c r="GN22" s="923"/>
      <c r="GO22" s="923"/>
      <c r="GP22" s="923"/>
      <c r="GQ22" s="923"/>
      <c r="GR22" s="923"/>
      <c r="GS22" s="923"/>
      <c r="GT22" s="923"/>
      <c r="GU22" s="923"/>
      <c r="GV22" s="923"/>
      <c r="GW22" s="923"/>
      <c r="GX22" s="923"/>
      <c r="GY22" s="923"/>
      <c r="GZ22" s="923"/>
      <c r="HA22" s="923"/>
      <c r="HB22" s="923"/>
      <c r="HC22" s="923"/>
      <c r="HD22" s="923"/>
      <c r="HE22" s="923"/>
      <c r="HF22" s="923"/>
      <c r="HG22" s="923"/>
      <c r="HH22" s="923"/>
      <c r="HI22" s="923"/>
      <c r="HJ22" s="923"/>
      <c r="HK22" s="923"/>
      <c r="HL22" s="923"/>
      <c r="HM22" s="923"/>
      <c r="HN22" s="923"/>
      <c r="HO22" s="923"/>
      <c r="HP22" s="923"/>
      <c r="HQ22" s="923"/>
      <c r="HR22" s="923"/>
      <c r="HS22" s="923"/>
      <c r="HT22" s="923"/>
      <c r="HU22" s="923"/>
      <c r="HV22" s="923"/>
      <c r="HW22" s="923"/>
      <c r="HX22" s="923"/>
      <c r="HY22" s="923"/>
      <c r="HZ22" s="923"/>
      <c r="IA22" s="923"/>
      <c r="IB22" s="923"/>
      <c r="IC22" s="923"/>
      <c r="ID22" s="923"/>
      <c r="IE22" s="923"/>
      <c r="IF22" s="923"/>
      <c r="IG22" s="923"/>
      <c r="IH22" s="923"/>
      <c r="II22" s="923"/>
      <c r="IJ22" s="923"/>
      <c r="IK22" s="923"/>
      <c r="IL22" s="923"/>
      <c r="IM22" s="923"/>
      <c r="IN22" s="923"/>
      <c r="IO22" s="923"/>
      <c r="IP22" s="923"/>
      <c r="IQ22" s="923"/>
      <c r="IR22" s="923"/>
      <c r="IS22" s="923"/>
      <c r="IT22" s="923"/>
      <c r="IU22" s="923"/>
    </row>
    <row r="23" spans="1:6" ht="17.25">
      <c r="A23" s="384" t="s">
        <v>538</v>
      </c>
      <c r="B23" s="384"/>
      <c r="D23" s="40"/>
      <c r="F23" s="780" t="s">
        <v>757</v>
      </c>
    </row>
    <row r="24" spans="1:6" ht="15">
      <c r="A24" s="86"/>
      <c r="B24" s="927"/>
      <c r="C24" s="927"/>
      <c r="D24" s="86"/>
      <c r="E24" s="86"/>
      <c r="F24" s="86"/>
    </row>
  </sheetData>
  <sheetProtection/>
  <mergeCells count="14">
    <mergeCell ref="A7:H7"/>
    <mergeCell ref="A11:A14"/>
    <mergeCell ref="B11:B14"/>
    <mergeCell ref="C11:C14"/>
    <mergeCell ref="D11:D14"/>
    <mergeCell ref="E11:E14"/>
    <mergeCell ref="A8:C8"/>
    <mergeCell ref="A9:C9"/>
    <mergeCell ref="D18:D19"/>
    <mergeCell ref="F11:F14"/>
    <mergeCell ref="G11:G14"/>
    <mergeCell ref="H11:H14"/>
    <mergeCell ref="D16:E16"/>
    <mergeCell ref="D17:E17"/>
  </mergeCells>
  <printOptions/>
  <pageMargins left="1.1811023622047245" right="0.3937007874015748" top="0.7874015748031497" bottom="0.7874015748031497" header="0.31496062992125984" footer="0.31496062992125984"/>
  <pageSetup fitToHeight="0" horizontalDpi="600" verticalDpi="600" orientation="landscape" paperSize="9" scale="65" r:id="rId1"/>
  <rowBreaks count="1" manualBreakCount="1">
    <brk id="23" max="7" man="1"/>
  </rowBreaks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V34"/>
  <sheetViews>
    <sheetView view="pageBreakPreview" zoomScaleSheetLayoutView="100" zoomScalePageLayoutView="0" workbookViewId="0" topLeftCell="A1">
      <selection activeCell="F2" sqref="F2:G4"/>
    </sheetView>
  </sheetViews>
  <sheetFormatPr defaultColWidth="9.375" defaultRowHeight="12.75"/>
  <cols>
    <col min="1" max="1" width="11.625" style="86" customWidth="1"/>
    <col min="2" max="2" width="8.875" style="86" customWidth="1"/>
    <col min="3" max="3" width="9.50390625" style="274" customWidth="1"/>
    <col min="4" max="4" width="24.50390625" style="86" customWidth="1"/>
    <col min="5" max="5" width="37.25390625" style="86" customWidth="1"/>
    <col min="6" max="6" width="15.375" style="86" customWidth="1"/>
    <col min="7" max="7" width="11.875" style="86" customWidth="1"/>
    <col min="8" max="8" width="17.375" style="86" customWidth="1"/>
    <col min="9" max="16384" width="9.375" style="86" customWidth="1"/>
  </cols>
  <sheetData>
    <row r="1" spans="6:7" ht="15">
      <c r="F1" s="73" t="s">
        <v>603</v>
      </c>
      <c r="G1" s="82"/>
    </row>
    <row r="2" spans="6:7" ht="15">
      <c r="F2" s="1704" t="s">
        <v>799</v>
      </c>
      <c r="G2" s="69"/>
    </row>
    <row r="3" spans="6:7" ht="15">
      <c r="F3" s="1705" t="s">
        <v>800</v>
      </c>
      <c r="G3" s="359"/>
    </row>
    <row r="4" spans="6:7" ht="15">
      <c r="F4" s="1706" t="s">
        <v>801</v>
      </c>
      <c r="G4" s="289"/>
    </row>
    <row r="5" spans="6:7" ht="15">
      <c r="F5" s="360"/>
      <c r="G5" s="360"/>
    </row>
    <row r="8" spans="1:256" ht="33.75" customHeight="1">
      <c r="A8" s="1923" t="s">
        <v>733</v>
      </c>
      <c r="B8" s="1923"/>
      <c r="C8" s="1923"/>
      <c r="D8" s="1923"/>
      <c r="E8" s="1923"/>
      <c r="F8" s="1923"/>
      <c r="G8" s="1923"/>
      <c r="H8" s="1923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5"/>
      <c r="FK8" s="325"/>
      <c r="FL8" s="325"/>
      <c r="FM8" s="325"/>
      <c r="FN8" s="325"/>
      <c r="FO8" s="325"/>
      <c r="FP8" s="325"/>
      <c r="FQ8" s="325"/>
      <c r="FR8" s="325"/>
      <c r="FS8" s="325"/>
      <c r="FT8" s="325"/>
      <c r="FU8" s="325"/>
      <c r="FV8" s="325"/>
      <c r="FW8" s="325"/>
      <c r="FX8" s="325"/>
      <c r="FY8" s="325"/>
      <c r="FZ8" s="325"/>
      <c r="GA8" s="325"/>
      <c r="GB8" s="325"/>
      <c r="GC8" s="325"/>
      <c r="GD8" s="325"/>
      <c r="GE8" s="325"/>
      <c r="GF8" s="325"/>
      <c r="GG8" s="325"/>
      <c r="GH8" s="325"/>
      <c r="GI8" s="325"/>
      <c r="GJ8" s="325"/>
      <c r="GK8" s="325"/>
      <c r="GL8" s="325"/>
      <c r="GM8" s="325"/>
      <c r="GN8" s="325"/>
      <c r="GO8" s="325"/>
      <c r="GP8" s="325"/>
      <c r="GQ8" s="325"/>
      <c r="GR8" s="325"/>
      <c r="GS8" s="325"/>
      <c r="GT8" s="325"/>
      <c r="GU8" s="325"/>
      <c r="GV8" s="325"/>
      <c r="GW8" s="325"/>
      <c r="GX8" s="325"/>
      <c r="GY8" s="325"/>
      <c r="GZ8" s="325"/>
      <c r="HA8" s="325"/>
      <c r="HB8" s="325"/>
      <c r="HC8" s="325"/>
      <c r="HD8" s="325"/>
      <c r="HE8" s="325"/>
      <c r="HF8" s="325"/>
      <c r="HG8" s="325"/>
      <c r="HH8" s="325"/>
      <c r="HI8" s="325"/>
      <c r="HJ8" s="325"/>
      <c r="HK8" s="325"/>
      <c r="HL8" s="325"/>
      <c r="HM8" s="325"/>
      <c r="HN8" s="325"/>
      <c r="HO8" s="325"/>
      <c r="HP8" s="325"/>
      <c r="HQ8" s="325"/>
      <c r="HR8" s="325"/>
      <c r="HS8" s="325"/>
      <c r="HT8" s="325"/>
      <c r="HU8" s="325"/>
      <c r="HV8" s="325"/>
      <c r="HW8" s="325"/>
      <c r="HX8" s="325"/>
      <c r="HY8" s="325"/>
      <c r="HZ8" s="325"/>
      <c r="IA8" s="325"/>
      <c r="IB8" s="325"/>
      <c r="IC8" s="325"/>
      <c r="ID8" s="325"/>
      <c r="IE8" s="325"/>
      <c r="IF8" s="325"/>
      <c r="IG8" s="325"/>
      <c r="IH8" s="325"/>
      <c r="II8" s="325"/>
      <c r="IJ8" s="325"/>
      <c r="IK8" s="325"/>
      <c r="IL8" s="325"/>
      <c r="IM8" s="325"/>
      <c r="IN8" s="325"/>
      <c r="IO8" s="325"/>
      <c r="IP8" s="325"/>
      <c r="IQ8" s="325"/>
      <c r="IR8" s="325"/>
      <c r="IS8" s="325"/>
      <c r="IT8" s="325"/>
      <c r="IU8" s="325"/>
      <c r="IV8" s="325"/>
    </row>
    <row r="9" spans="1:256" ht="34.5" customHeight="1">
      <c r="A9" s="1977">
        <v>15591000000</v>
      </c>
      <c r="B9" s="1977"/>
      <c r="C9" s="1977"/>
      <c r="D9" s="897"/>
      <c r="E9" s="897"/>
      <c r="F9" s="897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25"/>
      <c r="EM9" s="325"/>
      <c r="EN9" s="325"/>
      <c r="EO9" s="325"/>
      <c r="EP9" s="325"/>
      <c r="EQ9" s="325"/>
      <c r="ER9" s="325"/>
      <c r="ES9" s="325"/>
      <c r="ET9" s="325"/>
      <c r="EU9" s="325"/>
      <c r="EV9" s="325"/>
      <c r="EW9" s="325"/>
      <c r="EX9" s="325"/>
      <c r="EY9" s="325"/>
      <c r="EZ9" s="325"/>
      <c r="FA9" s="325"/>
      <c r="FB9" s="325"/>
      <c r="FC9" s="325"/>
      <c r="FD9" s="325"/>
      <c r="FE9" s="325"/>
      <c r="FF9" s="325"/>
      <c r="FG9" s="325"/>
      <c r="FH9" s="325"/>
      <c r="FI9" s="325"/>
      <c r="FJ9" s="325"/>
      <c r="FK9" s="325"/>
      <c r="FL9" s="325"/>
      <c r="FM9" s="325"/>
      <c r="FN9" s="325"/>
      <c r="FO9" s="325"/>
      <c r="FP9" s="325"/>
      <c r="FQ9" s="325"/>
      <c r="FR9" s="325"/>
      <c r="FS9" s="325"/>
      <c r="FT9" s="325"/>
      <c r="FU9" s="325"/>
      <c r="FV9" s="325"/>
      <c r="FW9" s="325"/>
      <c r="FX9" s="325"/>
      <c r="FY9" s="325"/>
      <c r="FZ9" s="325"/>
      <c r="GA9" s="325"/>
      <c r="GB9" s="325"/>
      <c r="GC9" s="325"/>
      <c r="GD9" s="325"/>
      <c r="GE9" s="325"/>
      <c r="GF9" s="325"/>
      <c r="GG9" s="325"/>
      <c r="GH9" s="325"/>
      <c r="GI9" s="325"/>
      <c r="GJ9" s="325"/>
      <c r="GK9" s="325"/>
      <c r="GL9" s="325"/>
      <c r="GM9" s="325"/>
      <c r="GN9" s="325"/>
      <c r="GO9" s="325"/>
      <c r="GP9" s="325"/>
      <c r="GQ9" s="325"/>
      <c r="GR9" s="325"/>
      <c r="GS9" s="325"/>
      <c r="GT9" s="325"/>
      <c r="GU9" s="325"/>
      <c r="GV9" s="325"/>
      <c r="GW9" s="325"/>
      <c r="GX9" s="325"/>
      <c r="GY9" s="325"/>
      <c r="GZ9" s="325"/>
      <c r="HA9" s="325"/>
      <c r="HB9" s="325"/>
      <c r="HC9" s="325"/>
      <c r="HD9" s="325"/>
      <c r="HE9" s="325"/>
      <c r="HF9" s="325"/>
      <c r="HG9" s="325"/>
      <c r="HH9" s="325"/>
      <c r="HI9" s="325"/>
      <c r="HJ9" s="325"/>
      <c r="HK9" s="325"/>
      <c r="HL9" s="325"/>
      <c r="HM9" s="325"/>
      <c r="HN9" s="325"/>
      <c r="HO9" s="325"/>
      <c r="HP9" s="325"/>
      <c r="HQ9" s="325"/>
      <c r="HR9" s="325"/>
      <c r="HS9" s="325"/>
      <c r="HT9" s="325"/>
      <c r="HU9" s="325"/>
      <c r="HV9" s="325"/>
      <c r="HW9" s="325"/>
      <c r="HX9" s="325"/>
      <c r="HY9" s="325"/>
      <c r="HZ9" s="325"/>
      <c r="IA9" s="325"/>
      <c r="IB9" s="325"/>
      <c r="IC9" s="325"/>
      <c r="ID9" s="325"/>
      <c r="IE9" s="325"/>
      <c r="IF9" s="325"/>
      <c r="IG9" s="325"/>
      <c r="IH9" s="325"/>
      <c r="II9" s="325"/>
      <c r="IJ9" s="325"/>
      <c r="IK9" s="325"/>
      <c r="IL9" s="325"/>
      <c r="IM9" s="325"/>
      <c r="IN9" s="325"/>
      <c r="IO9" s="325"/>
      <c r="IP9" s="325"/>
      <c r="IQ9" s="325"/>
      <c r="IR9" s="325"/>
      <c r="IS9" s="325"/>
      <c r="IT9" s="325"/>
      <c r="IU9" s="325"/>
      <c r="IV9" s="325"/>
    </row>
    <row r="10" spans="1:256" ht="18" thickBot="1">
      <c r="A10" s="1849" t="s">
        <v>330</v>
      </c>
      <c r="B10" s="1849"/>
      <c r="C10" s="1849"/>
      <c r="D10" s="897"/>
      <c r="E10" s="897"/>
      <c r="G10" s="1035" t="s">
        <v>302</v>
      </c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  <c r="FH10" s="325"/>
      <c r="FI10" s="325"/>
      <c r="FJ10" s="325"/>
      <c r="FK10" s="325"/>
      <c r="FL10" s="325"/>
      <c r="FM10" s="325"/>
      <c r="FN10" s="325"/>
      <c r="FO10" s="325"/>
      <c r="FP10" s="325"/>
      <c r="FQ10" s="325"/>
      <c r="FR10" s="325"/>
      <c r="FS10" s="325"/>
      <c r="FT10" s="325"/>
      <c r="FU10" s="325"/>
      <c r="FV10" s="325"/>
      <c r="FW10" s="325"/>
      <c r="FX10" s="325"/>
      <c r="FY10" s="325"/>
      <c r="FZ10" s="325"/>
      <c r="GA10" s="325"/>
      <c r="GB10" s="325"/>
      <c r="GC10" s="325"/>
      <c r="GD10" s="325"/>
      <c r="GE10" s="325"/>
      <c r="GF10" s="325"/>
      <c r="GG10" s="325"/>
      <c r="GH10" s="325"/>
      <c r="GI10" s="325"/>
      <c r="GJ10" s="325"/>
      <c r="GK10" s="325"/>
      <c r="GL10" s="325"/>
      <c r="GM10" s="325"/>
      <c r="GN10" s="325"/>
      <c r="GO10" s="325"/>
      <c r="GP10" s="325"/>
      <c r="GQ10" s="325"/>
      <c r="GR10" s="325"/>
      <c r="GS10" s="325"/>
      <c r="GT10" s="325"/>
      <c r="GU10" s="325"/>
      <c r="GV10" s="325"/>
      <c r="GW10" s="325"/>
      <c r="GX10" s="325"/>
      <c r="GY10" s="325"/>
      <c r="GZ10" s="325"/>
      <c r="HA10" s="325"/>
      <c r="HB10" s="325"/>
      <c r="HC10" s="325"/>
      <c r="HD10" s="325"/>
      <c r="HE10" s="325"/>
      <c r="HF10" s="325"/>
      <c r="HG10" s="325"/>
      <c r="HH10" s="325"/>
      <c r="HI10" s="325"/>
      <c r="HJ10" s="325"/>
      <c r="HK10" s="325"/>
      <c r="HL10" s="325"/>
      <c r="HM10" s="325"/>
      <c r="HN10" s="325"/>
      <c r="HO10" s="325"/>
      <c r="HP10" s="325"/>
      <c r="HQ10" s="325"/>
      <c r="HR10" s="325"/>
      <c r="HS10" s="325"/>
      <c r="HT10" s="325"/>
      <c r="HU10" s="325"/>
      <c r="HV10" s="325"/>
      <c r="HW10" s="325"/>
      <c r="HX10" s="325"/>
      <c r="HY10" s="325"/>
      <c r="HZ10" s="325"/>
      <c r="IA10" s="325"/>
      <c r="IB10" s="325"/>
      <c r="IC10" s="325"/>
      <c r="ID10" s="325"/>
      <c r="IE10" s="325"/>
      <c r="IF10" s="325"/>
      <c r="IG10" s="325"/>
      <c r="IH10" s="325"/>
      <c r="II10" s="325"/>
      <c r="IJ10" s="325"/>
      <c r="IK10" s="325"/>
      <c r="IL10" s="325"/>
      <c r="IM10" s="325"/>
      <c r="IN10" s="325"/>
      <c r="IO10" s="325"/>
      <c r="IP10" s="325"/>
      <c r="IQ10" s="325"/>
      <c r="IR10" s="325"/>
      <c r="IS10" s="325"/>
      <c r="IT10" s="325"/>
      <c r="IU10" s="325"/>
      <c r="IV10" s="325"/>
    </row>
    <row r="11" spans="1:8" ht="15">
      <c r="A11" s="1942" t="s">
        <v>334</v>
      </c>
      <c r="B11" s="1959" t="s">
        <v>335</v>
      </c>
      <c r="C11" s="1948" t="s">
        <v>303</v>
      </c>
      <c r="D11" s="1945" t="s">
        <v>343</v>
      </c>
      <c r="E11" s="1903" t="s">
        <v>585</v>
      </c>
      <c r="F11" s="1925" t="s">
        <v>632</v>
      </c>
      <c r="G11" s="1838" t="s">
        <v>728</v>
      </c>
      <c r="H11" s="1951" t="s">
        <v>239</v>
      </c>
    </row>
    <row r="12" spans="1:8" ht="152.25" customHeight="1" thickBot="1">
      <c r="A12" s="1958"/>
      <c r="B12" s="1960"/>
      <c r="C12" s="1961"/>
      <c r="D12" s="1962"/>
      <c r="E12" s="1904"/>
      <c r="F12" s="1926"/>
      <c r="G12" s="1839"/>
      <c r="H12" s="1952"/>
    </row>
    <row r="13" spans="1:256" ht="25.5" customHeight="1" thickBot="1">
      <c r="A13" s="1449" t="s">
        <v>304</v>
      </c>
      <c r="B13" s="1450" t="s">
        <v>305</v>
      </c>
      <c r="C13" s="321" t="s">
        <v>306</v>
      </c>
      <c r="D13" s="1330" t="s">
        <v>307</v>
      </c>
      <c r="E13" s="1330" t="s">
        <v>308</v>
      </c>
      <c r="F13" s="1451" t="s">
        <v>344</v>
      </c>
      <c r="G13" s="1452">
        <v>7</v>
      </c>
      <c r="H13" s="1453">
        <v>8</v>
      </c>
      <c r="I13" s="1016"/>
      <c r="J13" s="1016"/>
      <c r="K13" s="1016"/>
      <c r="L13" s="1016"/>
      <c r="M13" s="1016"/>
      <c r="N13" s="1016"/>
      <c r="O13" s="1016"/>
      <c r="P13" s="1016"/>
      <c r="Q13" s="1016"/>
      <c r="R13" s="1016"/>
      <c r="S13" s="1016"/>
      <c r="T13" s="1016"/>
      <c r="U13" s="1016"/>
      <c r="V13" s="1016"/>
      <c r="W13" s="1016"/>
      <c r="X13" s="1016"/>
      <c r="Y13" s="1016"/>
      <c r="Z13" s="1016"/>
      <c r="AA13" s="1016"/>
      <c r="AB13" s="1016"/>
      <c r="AC13" s="1016"/>
      <c r="AD13" s="1016"/>
      <c r="AE13" s="1016"/>
      <c r="AF13" s="1016"/>
      <c r="AG13" s="1016"/>
      <c r="AH13" s="1016"/>
      <c r="AI13" s="1016"/>
      <c r="AJ13" s="1016"/>
      <c r="AK13" s="1016"/>
      <c r="AL13" s="1016"/>
      <c r="AM13" s="1016"/>
      <c r="AN13" s="1016"/>
      <c r="AO13" s="1016"/>
      <c r="AP13" s="1016"/>
      <c r="AQ13" s="1016"/>
      <c r="AR13" s="1016"/>
      <c r="AS13" s="1016"/>
      <c r="AT13" s="1016"/>
      <c r="AU13" s="1016"/>
      <c r="AV13" s="1016"/>
      <c r="AW13" s="1016"/>
      <c r="AX13" s="1016"/>
      <c r="AY13" s="1016"/>
      <c r="AZ13" s="1016"/>
      <c r="BA13" s="1016"/>
      <c r="BB13" s="1016"/>
      <c r="BC13" s="1016"/>
      <c r="BD13" s="1016"/>
      <c r="BE13" s="1016"/>
      <c r="BF13" s="1016"/>
      <c r="BG13" s="1016"/>
      <c r="BH13" s="1016"/>
      <c r="BI13" s="1016"/>
      <c r="BJ13" s="1016"/>
      <c r="BK13" s="1016"/>
      <c r="BL13" s="1016"/>
      <c r="BM13" s="1016"/>
      <c r="BN13" s="1016"/>
      <c r="BO13" s="1016"/>
      <c r="BP13" s="1016"/>
      <c r="BQ13" s="1016"/>
      <c r="BR13" s="1016"/>
      <c r="BS13" s="1016"/>
      <c r="BT13" s="1016"/>
      <c r="BU13" s="1016"/>
      <c r="BV13" s="1016"/>
      <c r="BW13" s="1016"/>
      <c r="BX13" s="1016"/>
      <c r="BY13" s="1016"/>
      <c r="BZ13" s="1016"/>
      <c r="CA13" s="1016"/>
      <c r="CB13" s="1016"/>
      <c r="CC13" s="1016"/>
      <c r="CD13" s="1016"/>
      <c r="CE13" s="1016"/>
      <c r="CF13" s="1016"/>
      <c r="CG13" s="1016"/>
      <c r="CH13" s="1016"/>
      <c r="CI13" s="1016"/>
      <c r="CJ13" s="1016"/>
      <c r="CK13" s="1016"/>
      <c r="CL13" s="1016"/>
      <c r="CM13" s="1016"/>
      <c r="CN13" s="1016"/>
      <c r="CO13" s="1016"/>
      <c r="CP13" s="1016"/>
      <c r="CQ13" s="1016"/>
      <c r="CR13" s="1016"/>
      <c r="CS13" s="1016"/>
      <c r="CT13" s="1016"/>
      <c r="CU13" s="1016"/>
      <c r="CV13" s="1016"/>
      <c r="CW13" s="1016"/>
      <c r="CX13" s="1016"/>
      <c r="CY13" s="1016"/>
      <c r="CZ13" s="1016"/>
      <c r="DA13" s="1016"/>
      <c r="DB13" s="1016"/>
      <c r="DC13" s="1016"/>
      <c r="DD13" s="1016"/>
      <c r="DE13" s="1016"/>
      <c r="DF13" s="1016"/>
      <c r="DG13" s="1016"/>
      <c r="DH13" s="1016"/>
      <c r="DI13" s="1016"/>
      <c r="DJ13" s="1016"/>
      <c r="DK13" s="1016"/>
      <c r="DL13" s="1016"/>
      <c r="DM13" s="1016"/>
      <c r="DN13" s="1016"/>
      <c r="DO13" s="1016"/>
      <c r="DP13" s="1016"/>
      <c r="DQ13" s="1016"/>
      <c r="DR13" s="1016"/>
      <c r="DS13" s="1016"/>
      <c r="DT13" s="1016"/>
      <c r="DU13" s="1016"/>
      <c r="DV13" s="1016"/>
      <c r="DW13" s="1016"/>
      <c r="DX13" s="1016"/>
      <c r="DY13" s="1016"/>
      <c r="DZ13" s="1016"/>
      <c r="EA13" s="1016"/>
      <c r="EB13" s="1016"/>
      <c r="EC13" s="1016"/>
      <c r="ED13" s="1016"/>
      <c r="EE13" s="1016"/>
      <c r="EF13" s="1016"/>
      <c r="EG13" s="1016"/>
      <c r="EH13" s="1016"/>
      <c r="EI13" s="1016"/>
      <c r="EJ13" s="1016"/>
      <c r="EK13" s="1016"/>
      <c r="EL13" s="1016"/>
      <c r="EM13" s="1016"/>
      <c r="EN13" s="1016"/>
      <c r="EO13" s="1016"/>
      <c r="EP13" s="1016"/>
      <c r="EQ13" s="1016"/>
      <c r="ER13" s="1016"/>
      <c r="ES13" s="1016"/>
      <c r="ET13" s="1016"/>
      <c r="EU13" s="1016"/>
      <c r="EV13" s="1016"/>
      <c r="EW13" s="1016"/>
      <c r="EX13" s="1016"/>
      <c r="EY13" s="1016"/>
      <c r="EZ13" s="1016"/>
      <c r="FA13" s="1016"/>
      <c r="FB13" s="1016"/>
      <c r="FC13" s="1016"/>
      <c r="FD13" s="1016"/>
      <c r="FE13" s="1016"/>
      <c r="FF13" s="1016"/>
      <c r="FG13" s="1016"/>
      <c r="FH13" s="1016"/>
      <c r="FI13" s="1016"/>
      <c r="FJ13" s="1016"/>
      <c r="FK13" s="1016"/>
      <c r="FL13" s="1016"/>
      <c r="FM13" s="1016"/>
      <c r="FN13" s="1016"/>
      <c r="FO13" s="1016"/>
      <c r="FP13" s="1016"/>
      <c r="FQ13" s="1016"/>
      <c r="FR13" s="1016"/>
      <c r="FS13" s="1016"/>
      <c r="FT13" s="1016"/>
      <c r="FU13" s="1016"/>
      <c r="FV13" s="1016"/>
      <c r="FW13" s="1016"/>
      <c r="FX13" s="1016"/>
      <c r="FY13" s="1016"/>
      <c r="FZ13" s="1016"/>
      <c r="GA13" s="1016"/>
      <c r="GB13" s="1016"/>
      <c r="GC13" s="1016"/>
      <c r="GD13" s="1016"/>
      <c r="GE13" s="1016"/>
      <c r="GF13" s="1016"/>
      <c r="GG13" s="1016"/>
      <c r="GH13" s="1016"/>
      <c r="GI13" s="1016"/>
      <c r="GJ13" s="1016"/>
      <c r="GK13" s="1016"/>
      <c r="GL13" s="1016"/>
      <c r="GM13" s="1016"/>
      <c r="GN13" s="1016"/>
      <c r="GO13" s="1016"/>
      <c r="GP13" s="1016"/>
      <c r="GQ13" s="1016"/>
      <c r="GR13" s="1016"/>
      <c r="GS13" s="1016"/>
      <c r="GT13" s="1016"/>
      <c r="GU13" s="1016"/>
      <c r="GV13" s="1016"/>
      <c r="GW13" s="1016"/>
      <c r="GX13" s="1016"/>
      <c r="GY13" s="1016"/>
      <c r="GZ13" s="1016"/>
      <c r="HA13" s="1016"/>
      <c r="HB13" s="1016"/>
      <c r="HC13" s="1016"/>
      <c r="HD13" s="1016"/>
      <c r="HE13" s="1016"/>
      <c r="HF13" s="1016"/>
      <c r="HG13" s="1016"/>
      <c r="HH13" s="1016"/>
      <c r="HI13" s="1016"/>
      <c r="HJ13" s="1016"/>
      <c r="HK13" s="1016"/>
      <c r="HL13" s="1016"/>
      <c r="HM13" s="1016"/>
      <c r="HN13" s="1016"/>
      <c r="HO13" s="1016"/>
      <c r="HP13" s="1016"/>
      <c r="HQ13" s="1016"/>
      <c r="HR13" s="1016"/>
      <c r="HS13" s="1016"/>
      <c r="HT13" s="1016"/>
      <c r="HU13" s="1016"/>
      <c r="HV13" s="1016"/>
      <c r="HW13" s="1016"/>
      <c r="HX13" s="1016"/>
      <c r="HY13" s="1016"/>
      <c r="HZ13" s="1016"/>
      <c r="IA13" s="1016"/>
      <c r="IB13" s="1016"/>
      <c r="IC13" s="1016"/>
      <c r="ID13" s="1016"/>
      <c r="IE13" s="1016"/>
      <c r="IF13" s="1016"/>
      <c r="IG13" s="1016"/>
      <c r="IH13" s="1016"/>
      <c r="II13" s="1016"/>
      <c r="IJ13" s="1016"/>
      <c r="IK13" s="1016"/>
      <c r="IL13" s="1016"/>
      <c r="IM13" s="1016"/>
      <c r="IN13" s="1016"/>
      <c r="IO13" s="1016"/>
      <c r="IP13" s="1016"/>
      <c r="IQ13" s="1016"/>
      <c r="IR13" s="1016"/>
      <c r="IS13" s="1016"/>
      <c r="IT13" s="1016"/>
      <c r="IU13" s="1016"/>
      <c r="IV13" s="1016"/>
    </row>
    <row r="14" spans="1:256" ht="36.75" customHeight="1" thickBot="1">
      <c r="A14" s="1454" t="s">
        <v>84</v>
      </c>
      <c r="B14" s="1450"/>
      <c r="C14" s="321"/>
      <c r="D14" s="1955" t="s">
        <v>14</v>
      </c>
      <c r="E14" s="1956"/>
      <c r="F14" s="1461" t="str">
        <f aca="true" t="shared" si="0" ref="F14:G16">F15</f>
        <v>14175</v>
      </c>
      <c r="G14" s="1462">
        <f t="shared" si="0"/>
        <v>14175</v>
      </c>
      <c r="H14" s="1463">
        <f aca="true" t="shared" si="1" ref="H14:H22">G14/F14</f>
        <v>1</v>
      </c>
      <c r="I14" s="1016"/>
      <c r="J14" s="1016"/>
      <c r="K14" s="1016"/>
      <c r="L14" s="1016"/>
      <c r="M14" s="1016"/>
      <c r="N14" s="1016"/>
      <c r="O14" s="1016"/>
      <c r="P14" s="1016"/>
      <c r="Q14" s="1016"/>
      <c r="R14" s="1016"/>
      <c r="S14" s="1016"/>
      <c r="T14" s="1016"/>
      <c r="U14" s="1016"/>
      <c r="V14" s="1016"/>
      <c r="W14" s="1016"/>
      <c r="X14" s="1016"/>
      <c r="Y14" s="1016"/>
      <c r="Z14" s="1016"/>
      <c r="AA14" s="1016"/>
      <c r="AB14" s="1016"/>
      <c r="AC14" s="1016"/>
      <c r="AD14" s="1016"/>
      <c r="AE14" s="1016"/>
      <c r="AF14" s="1016"/>
      <c r="AG14" s="1016"/>
      <c r="AH14" s="1016"/>
      <c r="AI14" s="1016"/>
      <c r="AJ14" s="1016"/>
      <c r="AK14" s="1016"/>
      <c r="AL14" s="1016"/>
      <c r="AM14" s="1016"/>
      <c r="AN14" s="1016"/>
      <c r="AO14" s="1016"/>
      <c r="AP14" s="1016"/>
      <c r="AQ14" s="1016"/>
      <c r="AR14" s="1016"/>
      <c r="AS14" s="1016"/>
      <c r="AT14" s="1016"/>
      <c r="AU14" s="1016"/>
      <c r="AV14" s="1016"/>
      <c r="AW14" s="1016"/>
      <c r="AX14" s="1016"/>
      <c r="AY14" s="1016"/>
      <c r="AZ14" s="1016"/>
      <c r="BA14" s="1016"/>
      <c r="BB14" s="1016"/>
      <c r="BC14" s="1016"/>
      <c r="BD14" s="1016"/>
      <c r="BE14" s="1016"/>
      <c r="BF14" s="1016"/>
      <c r="BG14" s="1016"/>
      <c r="BH14" s="1016"/>
      <c r="BI14" s="1016"/>
      <c r="BJ14" s="1016"/>
      <c r="BK14" s="1016"/>
      <c r="BL14" s="1016"/>
      <c r="BM14" s="1016"/>
      <c r="BN14" s="1016"/>
      <c r="BO14" s="1016"/>
      <c r="BP14" s="1016"/>
      <c r="BQ14" s="1016"/>
      <c r="BR14" s="1016"/>
      <c r="BS14" s="1016"/>
      <c r="BT14" s="1016"/>
      <c r="BU14" s="1016"/>
      <c r="BV14" s="1016"/>
      <c r="BW14" s="1016"/>
      <c r="BX14" s="1016"/>
      <c r="BY14" s="1016"/>
      <c r="BZ14" s="1016"/>
      <c r="CA14" s="1016"/>
      <c r="CB14" s="1016"/>
      <c r="CC14" s="1016"/>
      <c r="CD14" s="1016"/>
      <c r="CE14" s="1016"/>
      <c r="CF14" s="1016"/>
      <c r="CG14" s="1016"/>
      <c r="CH14" s="1016"/>
      <c r="CI14" s="1016"/>
      <c r="CJ14" s="1016"/>
      <c r="CK14" s="1016"/>
      <c r="CL14" s="1016"/>
      <c r="CM14" s="1016"/>
      <c r="CN14" s="1016"/>
      <c r="CO14" s="1016"/>
      <c r="CP14" s="1016"/>
      <c r="CQ14" s="1016"/>
      <c r="CR14" s="1016"/>
      <c r="CS14" s="1016"/>
      <c r="CT14" s="1016"/>
      <c r="CU14" s="1016"/>
      <c r="CV14" s="1016"/>
      <c r="CW14" s="1016"/>
      <c r="CX14" s="1016"/>
      <c r="CY14" s="1016"/>
      <c r="CZ14" s="1016"/>
      <c r="DA14" s="1016"/>
      <c r="DB14" s="1016"/>
      <c r="DC14" s="1016"/>
      <c r="DD14" s="1016"/>
      <c r="DE14" s="1016"/>
      <c r="DF14" s="1016"/>
      <c r="DG14" s="1016"/>
      <c r="DH14" s="1016"/>
      <c r="DI14" s="1016"/>
      <c r="DJ14" s="1016"/>
      <c r="DK14" s="1016"/>
      <c r="DL14" s="1016"/>
      <c r="DM14" s="1016"/>
      <c r="DN14" s="1016"/>
      <c r="DO14" s="1016"/>
      <c r="DP14" s="1016"/>
      <c r="DQ14" s="1016"/>
      <c r="DR14" s="1016"/>
      <c r="DS14" s="1016"/>
      <c r="DT14" s="1016"/>
      <c r="DU14" s="1016"/>
      <c r="DV14" s="1016"/>
      <c r="DW14" s="1016"/>
      <c r="DX14" s="1016"/>
      <c r="DY14" s="1016"/>
      <c r="DZ14" s="1016"/>
      <c r="EA14" s="1016"/>
      <c r="EB14" s="1016"/>
      <c r="EC14" s="1016"/>
      <c r="ED14" s="1016"/>
      <c r="EE14" s="1016"/>
      <c r="EF14" s="1016"/>
      <c r="EG14" s="1016"/>
      <c r="EH14" s="1016"/>
      <c r="EI14" s="1016"/>
      <c r="EJ14" s="1016"/>
      <c r="EK14" s="1016"/>
      <c r="EL14" s="1016"/>
      <c r="EM14" s="1016"/>
      <c r="EN14" s="1016"/>
      <c r="EO14" s="1016"/>
      <c r="EP14" s="1016"/>
      <c r="EQ14" s="1016"/>
      <c r="ER14" s="1016"/>
      <c r="ES14" s="1016"/>
      <c r="ET14" s="1016"/>
      <c r="EU14" s="1016"/>
      <c r="EV14" s="1016"/>
      <c r="EW14" s="1016"/>
      <c r="EX14" s="1016"/>
      <c r="EY14" s="1016"/>
      <c r="EZ14" s="1016"/>
      <c r="FA14" s="1016"/>
      <c r="FB14" s="1016"/>
      <c r="FC14" s="1016"/>
      <c r="FD14" s="1016"/>
      <c r="FE14" s="1016"/>
      <c r="FF14" s="1016"/>
      <c r="FG14" s="1016"/>
      <c r="FH14" s="1016"/>
      <c r="FI14" s="1016"/>
      <c r="FJ14" s="1016"/>
      <c r="FK14" s="1016"/>
      <c r="FL14" s="1016"/>
      <c r="FM14" s="1016"/>
      <c r="FN14" s="1016"/>
      <c r="FO14" s="1016"/>
      <c r="FP14" s="1016"/>
      <c r="FQ14" s="1016"/>
      <c r="FR14" s="1016"/>
      <c r="FS14" s="1016"/>
      <c r="FT14" s="1016"/>
      <c r="FU14" s="1016"/>
      <c r="FV14" s="1016"/>
      <c r="FW14" s="1016"/>
      <c r="FX14" s="1016"/>
      <c r="FY14" s="1016"/>
      <c r="FZ14" s="1016"/>
      <c r="GA14" s="1016"/>
      <c r="GB14" s="1016"/>
      <c r="GC14" s="1016"/>
      <c r="GD14" s="1016"/>
      <c r="GE14" s="1016"/>
      <c r="GF14" s="1016"/>
      <c r="GG14" s="1016"/>
      <c r="GH14" s="1016"/>
      <c r="GI14" s="1016"/>
      <c r="GJ14" s="1016"/>
      <c r="GK14" s="1016"/>
      <c r="GL14" s="1016"/>
      <c r="GM14" s="1016"/>
      <c r="GN14" s="1016"/>
      <c r="GO14" s="1016"/>
      <c r="GP14" s="1016"/>
      <c r="GQ14" s="1016"/>
      <c r="GR14" s="1016"/>
      <c r="GS14" s="1016"/>
      <c r="GT14" s="1016"/>
      <c r="GU14" s="1016"/>
      <c r="GV14" s="1016"/>
      <c r="GW14" s="1016"/>
      <c r="GX14" s="1016"/>
      <c r="GY14" s="1016"/>
      <c r="GZ14" s="1016"/>
      <c r="HA14" s="1016"/>
      <c r="HB14" s="1016"/>
      <c r="HC14" s="1016"/>
      <c r="HD14" s="1016"/>
      <c r="HE14" s="1016"/>
      <c r="HF14" s="1016"/>
      <c r="HG14" s="1016"/>
      <c r="HH14" s="1016"/>
      <c r="HI14" s="1016"/>
      <c r="HJ14" s="1016"/>
      <c r="HK14" s="1016"/>
      <c r="HL14" s="1016"/>
      <c r="HM14" s="1016"/>
      <c r="HN14" s="1016"/>
      <c r="HO14" s="1016"/>
      <c r="HP14" s="1016"/>
      <c r="HQ14" s="1016"/>
      <c r="HR14" s="1016"/>
      <c r="HS14" s="1016"/>
      <c r="HT14" s="1016"/>
      <c r="HU14" s="1016"/>
      <c r="HV14" s="1016"/>
      <c r="HW14" s="1016"/>
      <c r="HX14" s="1016"/>
      <c r="HY14" s="1016"/>
      <c r="HZ14" s="1016"/>
      <c r="IA14" s="1016"/>
      <c r="IB14" s="1016"/>
      <c r="IC14" s="1016"/>
      <c r="ID14" s="1016"/>
      <c r="IE14" s="1016"/>
      <c r="IF14" s="1016"/>
      <c r="IG14" s="1016"/>
      <c r="IH14" s="1016"/>
      <c r="II14" s="1016"/>
      <c r="IJ14" s="1016"/>
      <c r="IK14" s="1016"/>
      <c r="IL14" s="1016"/>
      <c r="IM14" s="1016"/>
      <c r="IN14" s="1016"/>
      <c r="IO14" s="1016"/>
      <c r="IP14" s="1016"/>
      <c r="IQ14" s="1016"/>
      <c r="IR14" s="1016"/>
      <c r="IS14" s="1016"/>
      <c r="IT14" s="1016"/>
      <c r="IU14" s="1016"/>
      <c r="IV14" s="1016"/>
    </row>
    <row r="15" spans="1:256" ht="32.25" customHeight="1" thickBot="1">
      <c r="A15" s="1457" t="s">
        <v>85</v>
      </c>
      <c r="B15" s="1448"/>
      <c r="C15" s="1448"/>
      <c r="D15" s="1957" t="s">
        <v>14</v>
      </c>
      <c r="E15" s="1957"/>
      <c r="F15" s="1049" t="str">
        <f t="shared" si="0"/>
        <v>14175</v>
      </c>
      <c r="G15" s="1050">
        <f t="shared" si="0"/>
        <v>14175</v>
      </c>
      <c r="H15" s="1051">
        <f t="shared" si="1"/>
        <v>1</v>
      </c>
      <c r="I15" s="1016"/>
      <c r="J15" s="1016"/>
      <c r="K15" s="1016"/>
      <c r="L15" s="1016"/>
      <c r="M15" s="1016"/>
      <c r="N15" s="1016"/>
      <c r="O15" s="1016"/>
      <c r="P15" s="1016"/>
      <c r="Q15" s="1016"/>
      <c r="R15" s="1016"/>
      <c r="S15" s="1016"/>
      <c r="T15" s="1016"/>
      <c r="U15" s="1016"/>
      <c r="V15" s="1016"/>
      <c r="W15" s="1016"/>
      <c r="X15" s="1016"/>
      <c r="Y15" s="1016"/>
      <c r="Z15" s="1016"/>
      <c r="AA15" s="1016"/>
      <c r="AB15" s="1016"/>
      <c r="AC15" s="1016"/>
      <c r="AD15" s="1016"/>
      <c r="AE15" s="1016"/>
      <c r="AF15" s="1016"/>
      <c r="AG15" s="1016"/>
      <c r="AH15" s="1016"/>
      <c r="AI15" s="1016"/>
      <c r="AJ15" s="1016"/>
      <c r="AK15" s="1016"/>
      <c r="AL15" s="1016"/>
      <c r="AM15" s="1016"/>
      <c r="AN15" s="1016"/>
      <c r="AO15" s="1016"/>
      <c r="AP15" s="1016"/>
      <c r="AQ15" s="1016"/>
      <c r="AR15" s="1016"/>
      <c r="AS15" s="1016"/>
      <c r="AT15" s="1016"/>
      <c r="AU15" s="1016"/>
      <c r="AV15" s="1016"/>
      <c r="AW15" s="1016"/>
      <c r="AX15" s="1016"/>
      <c r="AY15" s="1016"/>
      <c r="AZ15" s="1016"/>
      <c r="BA15" s="1016"/>
      <c r="BB15" s="1016"/>
      <c r="BC15" s="1016"/>
      <c r="BD15" s="1016"/>
      <c r="BE15" s="1016"/>
      <c r="BF15" s="1016"/>
      <c r="BG15" s="1016"/>
      <c r="BH15" s="1016"/>
      <c r="BI15" s="1016"/>
      <c r="BJ15" s="1016"/>
      <c r="BK15" s="1016"/>
      <c r="BL15" s="1016"/>
      <c r="BM15" s="1016"/>
      <c r="BN15" s="1016"/>
      <c r="BO15" s="1016"/>
      <c r="BP15" s="1016"/>
      <c r="BQ15" s="1016"/>
      <c r="BR15" s="1016"/>
      <c r="BS15" s="1016"/>
      <c r="BT15" s="1016"/>
      <c r="BU15" s="1016"/>
      <c r="BV15" s="1016"/>
      <c r="BW15" s="1016"/>
      <c r="BX15" s="1016"/>
      <c r="BY15" s="1016"/>
      <c r="BZ15" s="1016"/>
      <c r="CA15" s="1016"/>
      <c r="CB15" s="1016"/>
      <c r="CC15" s="1016"/>
      <c r="CD15" s="1016"/>
      <c r="CE15" s="1016"/>
      <c r="CF15" s="1016"/>
      <c r="CG15" s="1016"/>
      <c r="CH15" s="1016"/>
      <c r="CI15" s="1016"/>
      <c r="CJ15" s="1016"/>
      <c r="CK15" s="1016"/>
      <c r="CL15" s="1016"/>
      <c r="CM15" s="1016"/>
      <c r="CN15" s="1016"/>
      <c r="CO15" s="1016"/>
      <c r="CP15" s="1016"/>
      <c r="CQ15" s="1016"/>
      <c r="CR15" s="1016"/>
      <c r="CS15" s="1016"/>
      <c r="CT15" s="1016"/>
      <c r="CU15" s="1016"/>
      <c r="CV15" s="1016"/>
      <c r="CW15" s="1016"/>
      <c r="CX15" s="1016"/>
      <c r="CY15" s="1016"/>
      <c r="CZ15" s="1016"/>
      <c r="DA15" s="1016"/>
      <c r="DB15" s="1016"/>
      <c r="DC15" s="1016"/>
      <c r="DD15" s="1016"/>
      <c r="DE15" s="1016"/>
      <c r="DF15" s="1016"/>
      <c r="DG15" s="1016"/>
      <c r="DH15" s="1016"/>
      <c r="DI15" s="1016"/>
      <c r="DJ15" s="1016"/>
      <c r="DK15" s="1016"/>
      <c r="DL15" s="1016"/>
      <c r="DM15" s="1016"/>
      <c r="DN15" s="1016"/>
      <c r="DO15" s="1016"/>
      <c r="DP15" s="1016"/>
      <c r="DQ15" s="1016"/>
      <c r="DR15" s="1016"/>
      <c r="DS15" s="1016"/>
      <c r="DT15" s="1016"/>
      <c r="DU15" s="1016"/>
      <c r="DV15" s="1016"/>
      <c r="DW15" s="1016"/>
      <c r="DX15" s="1016"/>
      <c r="DY15" s="1016"/>
      <c r="DZ15" s="1016"/>
      <c r="EA15" s="1016"/>
      <c r="EB15" s="1016"/>
      <c r="EC15" s="1016"/>
      <c r="ED15" s="1016"/>
      <c r="EE15" s="1016"/>
      <c r="EF15" s="1016"/>
      <c r="EG15" s="1016"/>
      <c r="EH15" s="1016"/>
      <c r="EI15" s="1016"/>
      <c r="EJ15" s="1016"/>
      <c r="EK15" s="1016"/>
      <c r="EL15" s="1016"/>
      <c r="EM15" s="1016"/>
      <c r="EN15" s="1016"/>
      <c r="EO15" s="1016"/>
      <c r="EP15" s="1016"/>
      <c r="EQ15" s="1016"/>
      <c r="ER15" s="1016"/>
      <c r="ES15" s="1016"/>
      <c r="ET15" s="1016"/>
      <c r="EU15" s="1016"/>
      <c r="EV15" s="1016"/>
      <c r="EW15" s="1016"/>
      <c r="EX15" s="1016"/>
      <c r="EY15" s="1016"/>
      <c r="EZ15" s="1016"/>
      <c r="FA15" s="1016"/>
      <c r="FB15" s="1016"/>
      <c r="FC15" s="1016"/>
      <c r="FD15" s="1016"/>
      <c r="FE15" s="1016"/>
      <c r="FF15" s="1016"/>
      <c r="FG15" s="1016"/>
      <c r="FH15" s="1016"/>
      <c r="FI15" s="1016"/>
      <c r="FJ15" s="1016"/>
      <c r="FK15" s="1016"/>
      <c r="FL15" s="1016"/>
      <c r="FM15" s="1016"/>
      <c r="FN15" s="1016"/>
      <c r="FO15" s="1016"/>
      <c r="FP15" s="1016"/>
      <c r="FQ15" s="1016"/>
      <c r="FR15" s="1016"/>
      <c r="FS15" s="1016"/>
      <c r="FT15" s="1016"/>
      <c r="FU15" s="1016"/>
      <c r="FV15" s="1016"/>
      <c r="FW15" s="1016"/>
      <c r="FX15" s="1016"/>
      <c r="FY15" s="1016"/>
      <c r="FZ15" s="1016"/>
      <c r="GA15" s="1016"/>
      <c r="GB15" s="1016"/>
      <c r="GC15" s="1016"/>
      <c r="GD15" s="1016"/>
      <c r="GE15" s="1016"/>
      <c r="GF15" s="1016"/>
      <c r="GG15" s="1016"/>
      <c r="GH15" s="1016"/>
      <c r="GI15" s="1016"/>
      <c r="GJ15" s="1016"/>
      <c r="GK15" s="1016"/>
      <c r="GL15" s="1016"/>
      <c r="GM15" s="1016"/>
      <c r="GN15" s="1016"/>
      <c r="GO15" s="1016"/>
      <c r="GP15" s="1016"/>
      <c r="GQ15" s="1016"/>
      <c r="GR15" s="1016"/>
      <c r="GS15" s="1016"/>
      <c r="GT15" s="1016"/>
      <c r="GU15" s="1016"/>
      <c r="GV15" s="1016"/>
      <c r="GW15" s="1016"/>
      <c r="GX15" s="1016"/>
      <c r="GY15" s="1016"/>
      <c r="GZ15" s="1016"/>
      <c r="HA15" s="1016"/>
      <c r="HB15" s="1016"/>
      <c r="HC15" s="1016"/>
      <c r="HD15" s="1016"/>
      <c r="HE15" s="1016"/>
      <c r="HF15" s="1016"/>
      <c r="HG15" s="1016"/>
      <c r="HH15" s="1016"/>
      <c r="HI15" s="1016"/>
      <c r="HJ15" s="1016"/>
      <c r="HK15" s="1016"/>
      <c r="HL15" s="1016"/>
      <c r="HM15" s="1016"/>
      <c r="HN15" s="1016"/>
      <c r="HO15" s="1016"/>
      <c r="HP15" s="1016"/>
      <c r="HQ15" s="1016"/>
      <c r="HR15" s="1016"/>
      <c r="HS15" s="1016"/>
      <c r="HT15" s="1016"/>
      <c r="HU15" s="1016"/>
      <c r="HV15" s="1016"/>
      <c r="HW15" s="1016"/>
      <c r="HX15" s="1016"/>
      <c r="HY15" s="1016"/>
      <c r="HZ15" s="1016"/>
      <c r="IA15" s="1016"/>
      <c r="IB15" s="1016"/>
      <c r="IC15" s="1016"/>
      <c r="ID15" s="1016"/>
      <c r="IE15" s="1016"/>
      <c r="IF15" s="1016"/>
      <c r="IG15" s="1016"/>
      <c r="IH15" s="1016"/>
      <c r="II15" s="1016"/>
      <c r="IJ15" s="1016"/>
      <c r="IK15" s="1016"/>
      <c r="IL15" s="1016"/>
      <c r="IM15" s="1016"/>
      <c r="IN15" s="1016"/>
      <c r="IO15" s="1016"/>
      <c r="IP15" s="1016"/>
      <c r="IQ15" s="1016"/>
      <c r="IR15" s="1016"/>
      <c r="IS15" s="1016"/>
      <c r="IT15" s="1016"/>
      <c r="IU15" s="1016"/>
      <c r="IV15" s="1016"/>
    </row>
    <row r="16" spans="1:256" ht="60.75" customHeight="1" thickBot="1">
      <c r="A16" s="1455" t="s">
        <v>726</v>
      </c>
      <c r="B16" s="1455" t="s">
        <v>474</v>
      </c>
      <c r="C16" s="1455" t="s">
        <v>197</v>
      </c>
      <c r="D16" s="1455" t="s">
        <v>143</v>
      </c>
      <c r="E16" s="1456" t="s">
        <v>734</v>
      </c>
      <c r="F16" s="1464" t="str">
        <f t="shared" si="0"/>
        <v>14175</v>
      </c>
      <c r="G16" s="1465">
        <f t="shared" si="0"/>
        <v>14175</v>
      </c>
      <c r="H16" s="1051">
        <f t="shared" si="1"/>
        <v>1</v>
      </c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6"/>
      <c r="AL16" s="1016"/>
      <c r="AM16" s="1016"/>
      <c r="AN16" s="1016"/>
      <c r="AO16" s="1016"/>
      <c r="AP16" s="1016"/>
      <c r="AQ16" s="1016"/>
      <c r="AR16" s="1016"/>
      <c r="AS16" s="1016"/>
      <c r="AT16" s="1016"/>
      <c r="AU16" s="1016"/>
      <c r="AV16" s="1016"/>
      <c r="AW16" s="1016"/>
      <c r="AX16" s="1016"/>
      <c r="AY16" s="1016"/>
      <c r="AZ16" s="1016"/>
      <c r="BA16" s="1016"/>
      <c r="BB16" s="1016"/>
      <c r="BC16" s="1016"/>
      <c r="BD16" s="1016"/>
      <c r="BE16" s="1016"/>
      <c r="BF16" s="1016"/>
      <c r="BG16" s="1016"/>
      <c r="BH16" s="1016"/>
      <c r="BI16" s="1016"/>
      <c r="BJ16" s="1016"/>
      <c r="BK16" s="1016"/>
      <c r="BL16" s="1016"/>
      <c r="BM16" s="1016"/>
      <c r="BN16" s="1016"/>
      <c r="BO16" s="1016"/>
      <c r="BP16" s="1016"/>
      <c r="BQ16" s="1016"/>
      <c r="BR16" s="1016"/>
      <c r="BS16" s="1016"/>
      <c r="BT16" s="1016"/>
      <c r="BU16" s="1016"/>
      <c r="BV16" s="1016"/>
      <c r="BW16" s="1016"/>
      <c r="BX16" s="1016"/>
      <c r="BY16" s="1016"/>
      <c r="BZ16" s="1016"/>
      <c r="CA16" s="1016"/>
      <c r="CB16" s="1016"/>
      <c r="CC16" s="1016"/>
      <c r="CD16" s="1016"/>
      <c r="CE16" s="1016"/>
      <c r="CF16" s="1016"/>
      <c r="CG16" s="1016"/>
      <c r="CH16" s="1016"/>
      <c r="CI16" s="1016"/>
      <c r="CJ16" s="1016"/>
      <c r="CK16" s="1016"/>
      <c r="CL16" s="1016"/>
      <c r="CM16" s="1016"/>
      <c r="CN16" s="1016"/>
      <c r="CO16" s="1016"/>
      <c r="CP16" s="1016"/>
      <c r="CQ16" s="1016"/>
      <c r="CR16" s="1016"/>
      <c r="CS16" s="1016"/>
      <c r="CT16" s="1016"/>
      <c r="CU16" s="1016"/>
      <c r="CV16" s="1016"/>
      <c r="CW16" s="1016"/>
      <c r="CX16" s="1016"/>
      <c r="CY16" s="1016"/>
      <c r="CZ16" s="1016"/>
      <c r="DA16" s="1016"/>
      <c r="DB16" s="1016"/>
      <c r="DC16" s="1016"/>
      <c r="DD16" s="1016"/>
      <c r="DE16" s="1016"/>
      <c r="DF16" s="1016"/>
      <c r="DG16" s="1016"/>
      <c r="DH16" s="1016"/>
      <c r="DI16" s="1016"/>
      <c r="DJ16" s="1016"/>
      <c r="DK16" s="1016"/>
      <c r="DL16" s="1016"/>
      <c r="DM16" s="1016"/>
      <c r="DN16" s="1016"/>
      <c r="DO16" s="1016"/>
      <c r="DP16" s="1016"/>
      <c r="DQ16" s="1016"/>
      <c r="DR16" s="1016"/>
      <c r="DS16" s="1016"/>
      <c r="DT16" s="1016"/>
      <c r="DU16" s="1016"/>
      <c r="DV16" s="1016"/>
      <c r="DW16" s="1016"/>
      <c r="DX16" s="1016"/>
      <c r="DY16" s="1016"/>
      <c r="DZ16" s="1016"/>
      <c r="EA16" s="1016"/>
      <c r="EB16" s="1016"/>
      <c r="EC16" s="1016"/>
      <c r="ED16" s="1016"/>
      <c r="EE16" s="1016"/>
      <c r="EF16" s="1016"/>
      <c r="EG16" s="1016"/>
      <c r="EH16" s="1016"/>
      <c r="EI16" s="1016"/>
      <c r="EJ16" s="1016"/>
      <c r="EK16" s="1016"/>
      <c r="EL16" s="1016"/>
      <c r="EM16" s="1016"/>
      <c r="EN16" s="1016"/>
      <c r="EO16" s="1016"/>
      <c r="EP16" s="1016"/>
      <c r="EQ16" s="1016"/>
      <c r="ER16" s="1016"/>
      <c r="ES16" s="1016"/>
      <c r="ET16" s="1016"/>
      <c r="EU16" s="1016"/>
      <c r="EV16" s="1016"/>
      <c r="EW16" s="1016"/>
      <c r="EX16" s="1016"/>
      <c r="EY16" s="1016"/>
      <c r="EZ16" s="1016"/>
      <c r="FA16" s="1016"/>
      <c r="FB16" s="1016"/>
      <c r="FC16" s="1016"/>
      <c r="FD16" s="1016"/>
      <c r="FE16" s="1016"/>
      <c r="FF16" s="1016"/>
      <c r="FG16" s="1016"/>
      <c r="FH16" s="1016"/>
      <c r="FI16" s="1016"/>
      <c r="FJ16" s="1016"/>
      <c r="FK16" s="1016"/>
      <c r="FL16" s="1016"/>
      <c r="FM16" s="1016"/>
      <c r="FN16" s="1016"/>
      <c r="FO16" s="1016"/>
      <c r="FP16" s="1016"/>
      <c r="FQ16" s="1016"/>
      <c r="FR16" s="1016"/>
      <c r="FS16" s="1016"/>
      <c r="FT16" s="1016"/>
      <c r="FU16" s="1016"/>
      <c r="FV16" s="1016"/>
      <c r="FW16" s="1016"/>
      <c r="FX16" s="1016"/>
      <c r="FY16" s="1016"/>
      <c r="FZ16" s="1016"/>
      <c r="GA16" s="1016"/>
      <c r="GB16" s="1016"/>
      <c r="GC16" s="1016"/>
      <c r="GD16" s="1016"/>
      <c r="GE16" s="1016"/>
      <c r="GF16" s="1016"/>
      <c r="GG16" s="1016"/>
      <c r="GH16" s="1016"/>
      <c r="GI16" s="1016"/>
      <c r="GJ16" s="1016"/>
      <c r="GK16" s="1016"/>
      <c r="GL16" s="1016"/>
      <c r="GM16" s="1016"/>
      <c r="GN16" s="1016"/>
      <c r="GO16" s="1016"/>
      <c r="GP16" s="1016"/>
      <c r="GQ16" s="1016"/>
      <c r="GR16" s="1016"/>
      <c r="GS16" s="1016"/>
      <c r="GT16" s="1016"/>
      <c r="GU16" s="1016"/>
      <c r="GV16" s="1016"/>
      <c r="GW16" s="1016"/>
      <c r="GX16" s="1016"/>
      <c r="GY16" s="1016"/>
      <c r="GZ16" s="1016"/>
      <c r="HA16" s="1016"/>
      <c r="HB16" s="1016"/>
      <c r="HC16" s="1016"/>
      <c r="HD16" s="1016"/>
      <c r="HE16" s="1016"/>
      <c r="HF16" s="1016"/>
      <c r="HG16" s="1016"/>
      <c r="HH16" s="1016"/>
      <c r="HI16" s="1016"/>
      <c r="HJ16" s="1016"/>
      <c r="HK16" s="1016"/>
      <c r="HL16" s="1016"/>
      <c r="HM16" s="1016"/>
      <c r="HN16" s="1016"/>
      <c r="HO16" s="1016"/>
      <c r="HP16" s="1016"/>
      <c r="HQ16" s="1016"/>
      <c r="HR16" s="1016"/>
      <c r="HS16" s="1016"/>
      <c r="HT16" s="1016"/>
      <c r="HU16" s="1016"/>
      <c r="HV16" s="1016"/>
      <c r="HW16" s="1016"/>
      <c r="HX16" s="1016"/>
      <c r="HY16" s="1016"/>
      <c r="HZ16" s="1016"/>
      <c r="IA16" s="1016"/>
      <c r="IB16" s="1016"/>
      <c r="IC16" s="1016"/>
      <c r="ID16" s="1016"/>
      <c r="IE16" s="1016"/>
      <c r="IF16" s="1016"/>
      <c r="IG16" s="1016"/>
      <c r="IH16" s="1016"/>
      <c r="II16" s="1016"/>
      <c r="IJ16" s="1016"/>
      <c r="IK16" s="1016"/>
      <c r="IL16" s="1016"/>
      <c r="IM16" s="1016"/>
      <c r="IN16" s="1016"/>
      <c r="IO16" s="1016"/>
      <c r="IP16" s="1016"/>
      <c r="IQ16" s="1016"/>
      <c r="IR16" s="1016"/>
      <c r="IS16" s="1016"/>
      <c r="IT16" s="1016"/>
      <c r="IU16" s="1016"/>
      <c r="IV16" s="1016"/>
    </row>
    <row r="17" spans="1:256" ht="24" customHeight="1" thickBot="1">
      <c r="A17" s="1455"/>
      <c r="B17" s="1455"/>
      <c r="C17" s="1455"/>
      <c r="D17" s="1455"/>
      <c r="E17" s="1456" t="s">
        <v>185</v>
      </c>
      <c r="F17" s="1464" t="s">
        <v>735</v>
      </c>
      <c r="G17" s="1465">
        <v>14175</v>
      </c>
      <c r="H17" s="1051">
        <f t="shared" si="1"/>
        <v>1</v>
      </c>
      <c r="I17" s="1016"/>
      <c r="J17" s="1016"/>
      <c r="K17" s="1016"/>
      <c r="L17" s="1016"/>
      <c r="M17" s="1016"/>
      <c r="N17" s="1016"/>
      <c r="O17" s="1016"/>
      <c r="P17" s="1016"/>
      <c r="Q17" s="1016"/>
      <c r="R17" s="1016"/>
      <c r="S17" s="1016"/>
      <c r="T17" s="1016"/>
      <c r="U17" s="1016"/>
      <c r="V17" s="1016"/>
      <c r="W17" s="1016"/>
      <c r="X17" s="1016"/>
      <c r="Y17" s="1016"/>
      <c r="Z17" s="1016"/>
      <c r="AA17" s="1016"/>
      <c r="AB17" s="1016"/>
      <c r="AC17" s="1016"/>
      <c r="AD17" s="1016"/>
      <c r="AE17" s="1016"/>
      <c r="AF17" s="1016"/>
      <c r="AG17" s="1016"/>
      <c r="AH17" s="1016"/>
      <c r="AI17" s="1016"/>
      <c r="AJ17" s="1016"/>
      <c r="AK17" s="1016"/>
      <c r="AL17" s="1016"/>
      <c r="AM17" s="1016"/>
      <c r="AN17" s="1016"/>
      <c r="AO17" s="1016"/>
      <c r="AP17" s="1016"/>
      <c r="AQ17" s="1016"/>
      <c r="AR17" s="1016"/>
      <c r="AS17" s="1016"/>
      <c r="AT17" s="1016"/>
      <c r="AU17" s="1016"/>
      <c r="AV17" s="1016"/>
      <c r="AW17" s="1016"/>
      <c r="AX17" s="1016"/>
      <c r="AY17" s="1016"/>
      <c r="AZ17" s="1016"/>
      <c r="BA17" s="1016"/>
      <c r="BB17" s="1016"/>
      <c r="BC17" s="1016"/>
      <c r="BD17" s="1016"/>
      <c r="BE17" s="1016"/>
      <c r="BF17" s="1016"/>
      <c r="BG17" s="1016"/>
      <c r="BH17" s="1016"/>
      <c r="BI17" s="1016"/>
      <c r="BJ17" s="1016"/>
      <c r="BK17" s="1016"/>
      <c r="BL17" s="1016"/>
      <c r="BM17" s="1016"/>
      <c r="BN17" s="1016"/>
      <c r="BO17" s="1016"/>
      <c r="BP17" s="1016"/>
      <c r="BQ17" s="1016"/>
      <c r="BR17" s="1016"/>
      <c r="BS17" s="1016"/>
      <c r="BT17" s="1016"/>
      <c r="BU17" s="1016"/>
      <c r="BV17" s="1016"/>
      <c r="BW17" s="1016"/>
      <c r="BX17" s="1016"/>
      <c r="BY17" s="1016"/>
      <c r="BZ17" s="1016"/>
      <c r="CA17" s="1016"/>
      <c r="CB17" s="1016"/>
      <c r="CC17" s="1016"/>
      <c r="CD17" s="1016"/>
      <c r="CE17" s="1016"/>
      <c r="CF17" s="1016"/>
      <c r="CG17" s="1016"/>
      <c r="CH17" s="1016"/>
      <c r="CI17" s="1016"/>
      <c r="CJ17" s="1016"/>
      <c r="CK17" s="1016"/>
      <c r="CL17" s="1016"/>
      <c r="CM17" s="1016"/>
      <c r="CN17" s="1016"/>
      <c r="CO17" s="1016"/>
      <c r="CP17" s="1016"/>
      <c r="CQ17" s="1016"/>
      <c r="CR17" s="1016"/>
      <c r="CS17" s="1016"/>
      <c r="CT17" s="1016"/>
      <c r="CU17" s="1016"/>
      <c r="CV17" s="1016"/>
      <c r="CW17" s="1016"/>
      <c r="CX17" s="1016"/>
      <c r="CY17" s="1016"/>
      <c r="CZ17" s="1016"/>
      <c r="DA17" s="1016"/>
      <c r="DB17" s="1016"/>
      <c r="DC17" s="1016"/>
      <c r="DD17" s="1016"/>
      <c r="DE17" s="1016"/>
      <c r="DF17" s="1016"/>
      <c r="DG17" s="1016"/>
      <c r="DH17" s="1016"/>
      <c r="DI17" s="1016"/>
      <c r="DJ17" s="1016"/>
      <c r="DK17" s="1016"/>
      <c r="DL17" s="1016"/>
      <c r="DM17" s="1016"/>
      <c r="DN17" s="1016"/>
      <c r="DO17" s="1016"/>
      <c r="DP17" s="1016"/>
      <c r="DQ17" s="1016"/>
      <c r="DR17" s="1016"/>
      <c r="DS17" s="1016"/>
      <c r="DT17" s="1016"/>
      <c r="DU17" s="1016"/>
      <c r="DV17" s="1016"/>
      <c r="DW17" s="1016"/>
      <c r="DX17" s="1016"/>
      <c r="DY17" s="1016"/>
      <c r="DZ17" s="1016"/>
      <c r="EA17" s="1016"/>
      <c r="EB17" s="1016"/>
      <c r="EC17" s="1016"/>
      <c r="ED17" s="1016"/>
      <c r="EE17" s="1016"/>
      <c r="EF17" s="1016"/>
      <c r="EG17" s="1016"/>
      <c r="EH17" s="1016"/>
      <c r="EI17" s="1016"/>
      <c r="EJ17" s="1016"/>
      <c r="EK17" s="1016"/>
      <c r="EL17" s="1016"/>
      <c r="EM17" s="1016"/>
      <c r="EN17" s="1016"/>
      <c r="EO17" s="1016"/>
      <c r="EP17" s="1016"/>
      <c r="EQ17" s="1016"/>
      <c r="ER17" s="1016"/>
      <c r="ES17" s="1016"/>
      <c r="ET17" s="1016"/>
      <c r="EU17" s="1016"/>
      <c r="EV17" s="1016"/>
      <c r="EW17" s="1016"/>
      <c r="EX17" s="1016"/>
      <c r="EY17" s="1016"/>
      <c r="EZ17" s="1016"/>
      <c r="FA17" s="1016"/>
      <c r="FB17" s="1016"/>
      <c r="FC17" s="1016"/>
      <c r="FD17" s="1016"/>
      <c r="FE17" s="1016"/>
      <c r="FF17" s="1016"/>
      <c r="FG17" s="1016"/>
      <c r="FH17" s="1016"/>
      <c r="FI17" s="1016"/>
      <c r="FJ17" s="1016"/>
      <c r="FK17" s="1016"/>
      <c r="FL17" s="1016"/>
      <c r="FM17" s="1016"/>
      <c r="FN17" s="1016"/>
      <c r="FO17" s="1016"/>
      <c r="FP17" s="1016"/>
      <c r="FQ17" s="1016"/>
      <c r="FR17" s="1016"/>
      <c r="FS17" s="1016"/>
      <c r="FT17" s="1016"/>
      <c r="FU17" s="1016"/>
      <c r="FV17" s="1016"/>
      <c r="FW17" s="1016"/>
      <c r="FX17" s="1016"/>
      <c r="FY17" s="1016"/>
      <c r="FZ17" s="1016"/>
      <c r="GA17" s="1016"/>
      <c r="GB17" s="1016"/>
      <c r="GC17" s="1016"/>
      <c r="GD17" s="1016"/>
      <c r="GE17" s="1016"/>
      <c r="GF17" s="1016"/>
      <c r="GG17" s="1016"/>
      <c r="GH17" s="1016"/>
      <c r="GI17" s="1016"/>
      <c r="GJ17" s="1016"/>
      <c r="GK17" s="1016"/>
      <c r="GL17" s="1016"/>
      <c r="GM17" s="1016"/>
      <c r="GN17" s="1016"/>
      <c r="GO17" s="1016"/>
      <c r="GP17" s="1016"/>
      <c r="GQ17" s="1016"/>
      <c r="GR17" s="1016"/>
      <c r="GS17" s="1016"/>
      <c r="GT17" s="1016"/>
      <c r="GU17" s="1016"/>
      <c r="GV17" s="1016"/>
      <c r="GW17" s="1016"/>
      <c r="GX17" s="1016"/>
      <c r="GY17" s="1016"/>
      <c r="GZ17" s="1016"/>
      <c r="HA17" s="1016"/>
      <c r="HB17" s="1016"/>
      <c r="HC17" s="1016"/>
      <c r="HD17" s="1016"/>
      <c r="HE17" s="1016"/>
      <c r="HF17" s="1016"/>
      <c r="HG17" s="1016"/>
      <c r="HH17" s="1016"/>
      <c r="HI17" s="1016"/>
      <c r="HJ17" s="1016"/>
      <c r="HK17" s="1016"/>
      <c r="HL17" s="1016"/>
      <c r="HM17" s="1016"/>
      <c r="HN17" s="1016"/>
      <c r="HO17" s="1016"/>
      <c r="HP17" s="1016"/>
      <c r="HQ17" s="1016"/>
      <c r="HR17" s="1016"/>
      <c r="HS17" s="1016"/>
      <c r="HT17" s="1016"/>
      <c r="HU17" s="1016"/>
      <c r="HV17" s="1016"/>
      <c r="HW17" s="1016"/>
      <c r="HX17" s="1016"/>
      <c r="HY17" s="1016"/>
      <c r="HZ17" s="1016"/>
      <c r="IA17" s="1016"/>
      <c r="IB17" s="1016"/>
      <c r="IC17" s="1016"/>
      <c r="ID17" s="1016"/>
      <c r="IE17" s="1016"/>
      <c r="IF17" s="1016"/>
      <c r="IG17" s="1016"/>
      <c r="IH17" s="1016"/>
      <c r="II17" s="1016"/>
      <c r="IJ17" s="1016"/>
      <c r="IK17" s="1016"/>
      <c r="IL17" s="1016"/>
      <c r="IM17" s="1016"/>
      <c r="IN17" s="1016"/>
      <c r="IO17" s="1016"/>
      <c r="IP17" s="1016"/>
      <c r="IQ17" s="1016"/>
      <c r="IR17" s="1016"/>
      <c r="IS17" s="1016"/>
      <c r="IT17" s="1016"/>
      <c r="IU17" s="1016"/>
      <c r="IV17" s="1016"/>
    </row>
    <row r="18" spans="1:256" ht="42" customHeight="1" thickBot="1">
      <c r="A18" s="1458">
        <v>1200000</v>
      </c>
      <c r="B18" s="1459"/>
      <c r="C18" s="1460"/>
      <c r="D18" s="1953" t="s">
        <v>586</v>
      </c>
      <c r="E18" s="1953"/>
      <c r="F18" s="1461">
        <f>F19</f>
        <v>474800</v>
      </c>
      <c r="G18" s="1462">
        <f>G19</f>
        <v>214424.5</v>
      </c>
      <c r="H18" s="1463">
        <f t="shared" si="1"/>
        <v>0.45161015164279694</v>
      </c>
      <c r="I18" s="1017"/>
      <c r="J18" s="1017"/>
      <c r="K18" s="1017"/>
      <c r="L18" s="1040"/>
      <c r="M18" s="1017"/>
      <c r="N18" s="1017"/>
      <c r="O18" s="1017"/>
      <c r="P18" s="1017"/>
      <c r="Q18" s="1017"/>
      <c r="R18" s="1017"/>
      <c r="S18" s="1017"/>
      <c r="T18" s="1017"/>
      <c r="U18" s="1017"/>
      <c r="V18" s="1017"/>
      <c r="W18" s="1017"/>
      <c r="X18" s="1017"/>
      <c r="Y18" s="1017"/>
      <c r="Z18" s="1017"/>
      <c r="AA18" s="1017"/>
      <c r="AB18" s="1017"/>
      <c r="AC18" s="1017"/>
      <c r="AD18" s="1017"/>
      <c r="AE18" s="1017"/>
      <c r="AF18" s="1017"/>
      <c r="AG18" s="1017"/>
      <c r="AH18" s="1017"/>
      <c r="AI18" s="1017"/>
      <c r="AJ18" s="1017"/>
      <c r="AK18" s="1017"/>
      <c r="AL18" s="1017"/>
      <c r="AM18" s="1017"/>
      <c r="AN18" s="1017"/>
      <c r="AO18" s="1017"/>
      <c r="AP18" s="1017"/>
      <c r="AQ18" s="1017"/>
      <c r="AR18" s="1017"/>
      <c r="AS18" s="1017"/>
      <c r="AT18" s="1017"/>
      <c r="AU18" s="1017"/>
      <c r="AV18" s="1017"/>
      <c r="AW18" s="1017"/>
      <c r="AX18" s="1017"/>
      <c r="AY18" s="1017"/>
      <c r="AZ18" s="1017"/>
      <c r="BA18" s="1017"/>
      <c r="BB18" s="1017"/>
      <c r="BC18" s="1017"/>
      <c r="BD18" s="1017"/>
      <c r="BE18" s="1017"/>
      <c r="BF18" s="1017"/>
      <c r="BG18" s="1017"/>
      <c r="BH18" s="1017"/>
      <c r="BI18" s="1017"/>
      <c r="BJ18" s="1017"/>
      <c r="BK18" s="1017"/>
      <c r="BL18" s="1017"/>
      <c r="BM18" s="1017"/>
      <c r="BN18" s="1017"/>
      <c r="BO18" s="1017"/>
      <c r="BP18" s="1017"/>
      <c r="BQ18" s="1017"/>
      <c r="BR18" s="1017"/>
      <c r="BS18" s="1017"/>
      <c r="BT18" s="1017"/>
      <c r="BU18" s="1017"/>
      <c r="BV18" s="1017"/>
      <c r="BW18" s="1017"/>
      <c r="BX18" s="1017"/>
      <c r="BY18" s="1017"/>
      <c r="BZ18" s="1017"/>
      <c r="CA18" s="1017"/>
      <c r="CB18" s="1017"/>
      <c r="CC18" s="1017"/>
      <c r="CD18" s="1017"/>
      <c r="CE18" s="1017"/>
      <c r="CF18" s="1017"/>
      <c r="CG18" s="1017"/>
      <c r="CH18" s="1017"/>
      <c r="CI18" s="1017"/>
      <c r="CJ18" s="1017"/>
      <c r="CK18" s="1017"/>
      <c r="CL18" s="1017"/>
      <c r="CM18" s="1017"/>
      <c r="CN18" s="1017"/>
      <c r="CO18" s="1017"/>
      <c r="CP18" s="1017"/>
      <c r="CQ18" s="1017"/>
      <c r="CR18" s="1017"/>
      <c r="CS18" s="1017"/>
      <c r="CT18" s="1017"/>
      <c r="CU18" s="1017"/>
      <c r="CV18" s="1017"/>
      <c r="CW18" s="1017"/>
      <c r="CX18" s="1017"/>
      <c r="CY18" s="1017"/>
      <c r="CZ18" s="1017"/>
      <c r="DA18" s="1017"/>
      <c r="DB18" s="1017"/>
      <c r="DC18" s="1017"/>
      <c r="DD18" s="1017"/>
      <c r="DE18" s="1017"/>
      <c r="DF18" s="1017"/>
      <c r="DG18" s="1017"/>
      <c r="DH18" s="1017"/>
      <c r="DI18" s="1017"/>
      <c r="DJ18" s="1017"/>
      <c r="DK18" s="1017"/>
      <c r="DL18" s="1017"/>
      <c r="DM18" s="1017"/>
      <c r="DN18" s="1017"/>
      <c r="DO18" s="1017"/>
      <c r="DP18" s="1017"/>
      <c r="DQ18" s="1017"/>
      <c r="DR18" s="1017"/>
      <c r="DS18" s="1017"/>
      <c r="DT18" s="1017"/>
      <c r="DU18" s="1017"/>
      <c r="DV18" s="1017"/>
      <c r="DW18" s="1017"/>
      <c r="DX18" s="1017"/>
      <c r="DY18" s="1017"/>
      <c r="DZ18" s="1017"/>
      <c r="EA18" s="1017"/>
      <c r="EB18" s="1017"/>
      <c r="EC18" s="1017"/>
      <c r="ED18" s="1017"/>
      <c r="EE18" s="1017"/>
      <c r="EF18" s="1017"/>
      <c r="EG18" s="1017"/>
      <c r="EH18" s="1017"/>
      <c r="EI18" s="1017"/>
      <c r="EJ18" s="1017"/>
      <c r="EK18" s="1017"/>
      <c r="EL18" s="1017"/>
      <c r="EM18" s="1017"/>
      <c r="EN18" s="1017"/>
      <c r="EO18" s="1017"/>
      <c r="EP18" s="1017"/>
      <c r="EQ18" s="1017"/>
      <c r="ER18" s="1017"/>
      <c r="ES18" s="1017"/>
      <c r="ET18" s="1017"/>
      <c r="EU18" s="1017"/>
      <c r="EV18" s="1017"/>
      <c r="EW18" s="1017"/>
      <c r="EX18" s="1017"/>
      <c r="EY18" s="1017"/>
      <c r="EZ18" s="1017"/>
      <c r="FA18" s="1017"/>
      <c r="FB18" s="1017"/>
      <c r="FC18" s="1017"/>
      <c r="FD18" s="1017"/>
      <c r="FE18" s="1017"/>
      <c r="FF18" s="1017"/>
      <c r="FG18" s="1017"/>
      <c r="FH18" s="1017"/>
      <c r="FI18" s="1017"/>
      <c r="FJ18" s="1017"/>
      <c r="FK18" s="1017"/>
      <c r="FL18" s="1017"/>
      <c r="FM18" s="1017"/>
      <c r="FN18" s="1017"/>
      <c r="FO18" s="1017"/>
      <c r="FP18" s="1017"/>
      <c r="FQ18" s="1017"/>
      <c r="FR18" s="1017"/>
      <c r="FS18" s="1017"/>
      <c r="FT18" s="1017"/>
      <c r="FU18" s="1017"/>
      <c r="FV18" s="1017"/>
      <c r="FW18" s="1017"/>
      <c r="FX18" s="1017"/>
      <c r="FY18" s="1017"/>
      <c r="FZ18" s="1017"/>
      <c r="GA18" s="1017"/>
      <c r="GB18" s="1017"/>
      <c r="GC18" s="1017"/>
      <c r="GD18" s="1017"/>
      <c r="GE18" s="1017"/>
      <c r="GF18" s="1017"/>
      <c r="GG18" s="1017"/>
      <c r="GH18" s="1017"/>
      <c r="GI18" s="1017"/>
      <c r="GJ18" s="1017"/>
      <c r="GK18" s="1017"/>
      <c r="GL18" s="1017"/>
      <c r="GM18" s="1017"/>
      <c r="GN18" s="1017"/>
      <c r="GO18" s="1017"/>
      <c r="GP18" s="1017"/>
      <c r="GQ18" s="1017"/>
      <c r="GR18" s="1017"/>
      <c r="GS18" s="1017"/>
      <c r="GT18" s="1017"/>
      <c r="GU18" s="1017"/>
      <c r="GV18" s="1017"/>
      <c r="GW18" s="1017"/>
      <c r="GX18" s="1017"/>
      <c r="GY18" s="1017"/>
      <c r="GZ18" s="1017"/>
      <c r="HA18" s="1017"/>
      <c r="HB18" s="1017"/>
      <c r="HC18" s="1017"/>
      <c r="HD18" s="1017"/>
      <c r="HE18" s="1017"/>
      <c r="HF18" s="1017"/>
      <c r="HG18" s="1017"/>
      <c r="HH18" s="1017"/>
      <c r="HI18" s="1017"/>
      <c r="HJ18" s="1017"/>
      <c r="HK18" s="1017"/>
      <c r="HL18" s="1017"/>
      <c r="HM18" s="1017"/>
      <c r="HN18" s="1017"/>
      <c r="HO18" s="1017"/>
      <c r="HP18" s="1017"/>
      <c r="HQ18" s="1017"/>
      <c r="HR18" s="1017"/>
      <c r="HS18" s="1017"/>
      <c r="HT18" s="1017"/>
      <c r="HU18" s="1017"/>
      <c r="HV18" s="1017"/>
      <c r="HW18" s="1017"/>
      <c r="HX18" s="1017"/>
      <c r="HY18" s="1017"/>
      <c r="HZ18" s="1017"/>
      <c r="IA18" s="1017"/>
      <c r="IB18" s="1017"/>
      <c r="IC18" s="1017"/>
      <c r="ID18" s="1017"/>
      <c r="IE18" s="1017"/>
      <c r="IF18" s="1017"/>
      <c r="IG18" s="1017"/>
      <c r="IH18" s="1017"/>
      <c r="II18" s="1017"/>
      <c r="IJ18" s="1017"/>
      <c r="IK18" s="1017"/>
      <c r="IL18" s="1017"/>
      <c r="IM18" s="1017"/>
      <c r="IN18" s="1017"/>
      <c r="IO18" s="1017"/>
      <c r="IP18" s="1017"/>
      <c r="IQ18" s="1017"/>
      <c r="IR18" s="1017"/>
      <c r="IS18" s="1017"/>
      <c r="IT18" s="1017"/>
      <c r="IU18" s="1017"/>
      <c r="IV18" s="1017"/>
    </row>
    <row r="19" spans="1:256" ht="46.5" customHeight="1" thickBot="1">
      <c r="A19" s="886">
        <v>1210000</v>
      </c>
      <c r="B19" s="887"/>
      <c r="C19" s="888"/>
      <c r="D19" s="1954" t="s">
        <v>586</v>
      </c>
      <c r="E19" s="1954"/>
      <c r="F19" s="1049">
        <f>F20+F23+F25+F27+F29</f>
        <v>474800</v>
      </c>
      <c r="G19" s="1050">
        <f>G20+G23+G25+G27+G29</f>
        <v>214424.5</v>
      </c>
      <c r="H19" s="1051">
        <f t="shared" si="1"/>
        <v>0.45161015164279694</v>
      </c>
      <c r="I19" s="1018"/>
      <c r="J19" s="1018"/>
      <c r="K19" s="1018"/>
      <c r="L19" s="1018"/>
      <c r="M19" s="1018"/>
      <c r="N19" s="1018"/>
      <c r="O19" s="1018"/>
      <c r="P19" s="1018"/>
      <c r="Q19" s="1018"/>
      <c r="R19" s="1018"/>
      <c r="S19" s="1018"/>
      <c r="T19" s="1018"/>
      <c r="U19" s="1018"/>
      <c r="V19" s="1018"/>
      <c r="W19" s="1018"/>
      <c r="X19" s="1018"/>
      <c r="Y19" s="1018"/>
      <c r="Z19" s="1018"/>
      <c r="AA19" s="1018"/>
      <c r="AB19" s="1018"/>
      <c r="AC19" s="1018"/>
      <c r="AD19" s="1018"/>
      <c r="AE19" s="1018"/>
      <c r="AF19" s="1018"/>
      <c r="AG19" s="1018"/>
      <c r="AH19" s="1018"/>
      <c r="AI19" s="1018"/>
      <c r="AJ19" s="1018"/>
      <c r="AK19" s="1018"/>
      <c r="AL19" s="1018"/>
      <c r="AM19" s="1018"/>
      <c r="AN19" s="1018"/>
      <c r="AO19" s="1018"/>
      <c r="AP19" s="1018"/>
      <c r="AQ19" s="1018"/>
      <c r="AR19" s="1018"/>
      <c r="AS19" s="1018"/>
      <c r="AT19" s="1018"/>
      <c r="AU19" s="1018"/>
      <c r="AV19" s="1018"/>
      <c r="AW19" s="1018"/>
      <c r="AX19" s="1018"/>
      <c r="AY19" s="1018"/>
      <c r="AZ19" s="1018"/>
      <c r="BA19" s="1018"/>
      <c r="BB19" s="1018"/>
      <c r="BC19" s="1018"/>
      <c r="BD19" s="1018"/>
      <c r="BE19" s="1018"/>
      <c r="BF19" s="1018"/>
      <c r="BG19" s="1018"/>
      <c r="BH19" s="1018"/>
      <c r="BI19" s="1018"/>
      <c r="BJ19" s="1018"/>
      <c r="BK19" s="1018"/>
      <c r="BL19" s="1018"/>
      <c r="BM19" s="1018"/>
      <c r="BN19" s="1018"/>
      <c r="BO19" s="1018"/>
      <c r="BP19" s="1018"/>
      <c r="BQ19" s="1018"/>
      <c r="BR19" s="1018"/>
      <c r="BS19" s="1018"/>
      <c r="BT19" s="1018"/>
      <c r="BU19" s="1018"/>
      <c r="BV19" s="1018"/>
      <c r="BW19" s="1018"/>
      <c r="BX19" s="1018"/>
      <c r="BY19" s="1018"/>
      <c r="BZ19" s="1018"/>
      <c r="CA19" s="1018"/>
      <c r="CB19" s="1018"/>
      <c r="CC19" s="1018"/>
      <c r="CD19" s="1018"/>
      <c r="CE19" s="1018"/>
      <c r="CF19" s="1018"/>
      <c r="CG19" s="1018"/>
      <c r="CH19" s="1018"/>
      <c r="CI19" s="1018"/>
      <c r="CJ19" s="1018"/>
      <c r="CK19" s="1018"/>
      <c r="CL19" s="1018"/>
      <c r="CM19" s="1018"/>
      <c r="CN19" s="1018"/>
      <c r="CO19" s="1018"/>
      <c r="CP19" s="1018"/>
      <c r="CQ19" s="1018"/>
      <c r="CR19" s="1018"/>
      <c r="CS19" s="1018"/>
      <c r="CT19" s="1018"/>
      <c r="CU19" s="1018"/>
      <c r="CV19" s="1018"/>
      <c r="CW19" s="1018"/>
      <c r="CX19" s="1018"/>
      <c r="CY19" s="1018"/>
      <c r="CZ19" s="1018"/>
      <c r="DA19" s="1018"/>
      <c r="DB19" s="1018"/>
      <c r="DC19" s="1018"/>
      <c r="DD19" s="1018"/>
      <c r="DE19" s="1018"/>
      <c r="DF19" s="1018"/>
      <c r="DG19" s="1018"/>
      <c r="DH19" s="1018"/>
      <c r="DI19" s="1018"/>
      <c r="DJ19" s="1018"/>
      <c r="DK19" s="1018"/>
      <c r="DL19" s="1018"/>
      <c r="DM19" s="1018"/>
      <c r="DN19" s="1018"/>
      <c r="DO19" s="1018"/>
      <c r="DP19" s="1018"/>
      <c r="DQ19" s="1018"/>
      <c r="DR19" s="1018"/>
      <c r="DS19" s="1018"/>
      <c r="DT19" s="1018"/>
      <c r="DU19" s="1018"/>
      <c r="DV19" s="1018"/>
      <c r="DW19" s="1018"/>
      <c r="DX19" s="1018"/>
      <c r="DY19" s="1018"/>
      <c r="DZ19" s="1018"/>
      <c r="EA19" s="1018"/>
      <c r="EB19" s="1018"/>
      <c r="EC19" s="1018"/>
      <c r="ED19" s="1018"/>
      <c r="EE19" s="1018"/>
      <c r="EF19" s="1018"/>
      <c r="EG19" s="1018"/>
      <c r="EH19" s="1018"/>
      <c r="EI19" s="1018"/>
      <c r="EJ19" s="1018"/>
      <c r="EK19" s="1018"/>
      <c r="EL19" s="1018"/>
      <c r="EM19" s="1018"/>
      <c r="EN19" s="1018"/>
      <c r="EO19" s="1018"/>
      <c r="EP19" s="1018"/>
      <c r="EQ19" s="1018"/>
      <c r="ER19" s="1018"/>
      <c r="ES19" s="1018"/>
      <c r="ET19" s="1018"/>
      <c r="EU19" s="1018"/>
      <c r="EV19" s="1018"/>
      <c r="EW19" s="1018"/>
      <c r="EX19" s="1018"/>
      <c r="EY19" s="1018"/>
      <c r="EZ19" s="1018"/>
      <c r="FA19" s="1018"/>
      <c r="FB19" s="1018"/>
      <c r="FC19" s="1018"/>
      <c r="FD19" s="1018"/>
      <c r="FE19" s="1018"/>
      <c r="FF19" s="1018"/>
      <c r="FG19" s="1018"/>
      <c r="FH19" s="1018"/>
      <c r="FI19" s="1018"/>
      <c r="FJ19" s="1018"/>
      <c r="FK19" s="1018"/>
      <c r="FL19" s="1018"/>
      <c r="FM19" s="1018"/>
      <c r="FN19" s="1018"/>
      <c r="FO19" s="1018"/>
      <c r="FP19" s="1018"/>
      <c r="FQ19" s="1018"/>
      <c r="FR19" s="1018"/>
      <c r="FS19" s="1018"/>
      <c r="FT19" s="1018"/>
      <c r="FU19" s="1018"/>
      <c r="FV19" s="1018"/>
      <c r="FW19" s="1018"/>
      <c r="FX19" s="1018"/>
      <c r="FY19" s="1018"/>
      <c r="FZ19" s="1018"/>
      <c r="GA19" s="1018"/>
      <c r="GB19" s="1018"/>
      <c r="GC19" s="1018"/>
      <c r="GD19" s="1018"/>
      <c r="GE19" s="1018"/>
      <c r="GF19" s="1018"/>
      <c r="GG19" s="1018"/>
      <c r="GH19" s="1018"/>
      <c r="GI19" s="1018"/>
      <c r="GJ19" s="1018"/>
      <c r="GK19" s="1018"/>
      <c r="GL19" s="1018"/>
      <c r="GM19" s="1018"/>
      <c r="GN19" s="1018"/>
      <c r="GO19" s="1018"/>
      <c r="GP19" s="1018"/>
      <c r="GQ19" s="1018"/>
      <c r="GR19" s="1018"/>
      <c r="GS19" s="1018"/>
      <c r="GT19" s="1018"/>
      <c r="GU19" s="1018"/>
      <c r="GV19" s="1018"/>
      <c r="GW19" s="1018"/>
      <c r="GX19" s="1018"/>
      <c r="GY19" s="1018"/>
      <c r="GZ19" s="1018"/>
      <c r="HA19" s="1018"/>
      <c r="HB19" s="1018"/>
      <c r="HC19" s="1018"/>
      <c r="HD19" s="1018"/>
      <c r="HE19" s="1018"/>
      <c r="HF19" s="1018"/>
      <c r="HG19" s="1018"/>
      <c r="HH19" s="1018"/>
      <c r="HI19" s="1018"/>
      <c r="HJ19" s="1018"/>
      <c r="HK19" s="1018"/>
      <c r="HL19" s="1018"/>
      <c r="HM19" s="1018"/>
      <c r="HN19" s="1018"/>
      <c r="HO19" s="1018"/>
      <c r="HP19" s="1018"/>
      <c r="HQ19" s="1018"/>
      <c r="HR19" s="1018"/>
      <c r="HS19" s="1018"/>
      <c r="HT19" s="1018"/>
      <c r="HU19" s="1018"/>
      <c r="HV19" s="1018"/>
      <c r="HW19" s="1018"/>
      <c r="HX19" s="1018"/>
      <c r="HY19" s="1018"/>
      <c r="HZ19" s="1018"/>
      <c r="IA19" s="1018"/>
      <c r="IB19" s="1018"/>
      <c r="IC19" s="1018"/>
      <c r="ID19" s="1018"/>
      <c r="IE19" s="1018"/>
      <c r="IF19" s="1018"/>
      <c r="IG19" s="1018"/>
      <c r="IH19" s="1018"/>
      <c r="II19" s="1018"/>
      <c r="IJ19" s="1018"/>
      <c r="IK19" s="1018"/>
      <c r="IL19" s="1018"/>
      <c r="IM19" s="1018"/>
      <c r="IN19" s="1018"/>
      <c r="IO19" s="1018"/>
      <c r="IP19" s="1018"/>
      <c r="IQ19" s="1018"/>
      <c r="IR19" s="1018"/>
      <c r="IS19" s="1018"/>
      <c r="IT19" s="1018"/>
      <c r="IU19" s="1018"/>
      <c r="IV19" s="1018"/>
    </row>
    <row r="20" spans="1:256" ht="30.75" customHeight="1">
      <c r="A20" s="1971" t="s">
        <v>137</v>
      </c>
      <c r="B20" s="1963">
        <v>8340</v>
      </c>
      <c r="C20" s="1966" t="s">
        <v>197</v>
      </c>
      <c r="D20" s="1838" t="s">
        <v>143</v>
      </c>
      <c r="E20" s="1037" t="s">
        <v>587</v>
      </c>
      <c r="F20" s="1038">
        <f>F21+F22</f>
        <v>349275</v>
      </c>
      <c r="G20" s="1045">
        <f>G21</f>
        <v>144926.5</v>
      </c>
      <c r="H20" s="1042">
        <f t="shared" si="1"/>
        <v>0.41493522296184954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5"/>
      <c r="ED20" s="325"/>
      <c r="EE20" s="325"/>
      <c r="EF20" s="325"/>
      <c r="EG20" s="325"/>
      <c r="EH20" s="325"/>
      <c r="EI20" s="325"/>
      <c r="EJ20" s="325"/>
      <c r="EK20" s="325"/>
      <c r="EL20" s="325"/>
      <c r="EM20" s="325"/>
      <c r="EN20" s="325"/>
      <c r="EO20" s="325"/>
      <c r="EP20" s="325"/>
      <c r="EQ20" s="325"/>
      <c r="ER20" s="325"/>
      <c r="ES20" s="325"/>
      <c r="ET20" s="325"/>
      <c r="EU20" s="325"/>
      <c r="EV20" s="325"/>
      <c r="EW20" s="325"/>
      <c r="EX20" s="325"/>
      <c r="EY20" s="325"/>
      <c r="EZ20" s="325"/>
      <c r="FA20" s="325"/>
      <c r="FB20" s="325"/>
      <c r="FC20" s="325"/>
      <c r="FD20" s="325"/>
      <c r="FE20" s="325"/>
      <c r="FF20" s="325"/>
      <c r="FG20" s="325"/>
      <c r="FH20" s="325"/>
      <c r="FI20" s="325"/>
      <c r="FJ20" s="325"/>
      <c r="FK20" s="325"/>
      <c r="FL20" s="325"/>
      <c r="FM20" s="325"/>
      <c r="FN20" s="325"/>
      <c r="FO20" s="325"/>
      <c r="FP20" s="325"/>
      <c r="FQ20" s="325"/>
      <c r="FR20" s="325"/>
      <c r="FS20" s="325"/>
      <c r="FT20" s="325"/>
      <c r="FU20" s="325"/>
      <c r="FV20" s="325"/>
      <c r="FW20" s="325"/>
      <c r="FX20" s="325"/>
      <c r="FY20" s="325"/>
      <c r="FZ20" s="325"/>
      <c r="GA20" s="325"/>
      <c r="GB20" s="325"/>
      <c r="GC20" s="325"/>
      <c r="GD20" s="325"/>
      <c r="GE20" s="325"/>
      <c r="GF20" s="325"/>
      <c r="GG20" s="325"/>
      <c r="GH20" s="325"/>
      <c r="GI20" s="325"/>
      <c r="GJ20" s="325"/>
      <c r="GK20" s="325"/>
      <c r="GL20" s="325"/>
      <c r="GM20" s="325"/>
      <c r="GN20" s="325"/>
      <c r="GO20" s="325"/>
      <c r="GP20" s="325"/>
      <c r="GQ20" s="325"/>
      <c r="GR20" s="325"/>
      <c r="GS20" s="325"/>
      <c r="GT20" s="325"/>
      <c r="GU20" s="325"/>
      <c r="GV20" s="325"/>
      <c r="GW20" s="325"/>
      <c r="GX20" s="325"/>
      <c r="GY20" s="325"/>
      <c r="GZ20" s="325"/>
      <c r="HA20" s="325"/>
      <c r="HB20" s="325"/>
      <c r="HC20" s="325"/>
      <c r="HD20" s="325"/>
      <c r="HE20" s="325"/>
      <c r="HF20" s="325"/>
      <c r="HG20" s="325"/>
      <c r="HH20" s="325"/>
      <c r="HI20" s="325"/>
      <c r="HJ20" s="325"/>
      <c r="HK20" s="325"/>
      <c r="HL20" s="325"/>
      <c r="HM20" s="325"/>
      <c r="HN20" s="325"/>
      <c r="HO20" s="325"/>
      <c r="HP20" s="325"/>
      <c r="HQ20" s="325"/>
      <c r="HR20" s="325"/>
      <c r="HS20" s="325"/>
      <c r="HT20" s="325"/>
      <c r="HU20" s="325"/>
      <c r="HV20" s="325"/>
      <c r="HW20" s="325"/>
      <c r="HX20" s="325"/>
      <c r="HY20" s="325"/>
      <c r="HZ20" s="325"/>
      <c r="IA20" s="325"/>
      <c r="IB20" s="325"/>
      <c r="IC20" s="325"/>
      <c r="ID20" s="325"/>
      <c r="IE20" s="325"/>
      <c r="IF20" s="325"/>
      <c r="IG20" s="325"/>
      <c r="IH20" s="325"/>
      <c r="II20" s="325"/>
      <c r="IJ20" s="325"/>
      <c r="IK20" s="325"/>
      <c r="IL20" s="325"/>
      <c r="IM20" s="325"/>
      <c r="IN20" s="325"/>
      <c r="IO20" s="325"/>
      <c r="IP20" s="325"/>
      <c r="IQ20" s="325"/>
      <c r="IR20" s="325"/>
      <c r="IS20" s="325"/>
      <c r="IT20" s="325"/>
      <c r="IU20" s="325"/>
      <c r="IV20" s="325"/>
    </row>
    <row r="21" spans="1:256" ht="18">
      <c r="A21" s="1972"/>
      <c r="B21" s="1964"/>
      <c r="C21" s="1967"/>
      <c r="D21" s="1969"/>
      <c r="E21" s="204" t="s">
        <v>185</v>
      </c>
      <c r="F21" s="892">
        <v>159275</v>
      </c>
      <c r="G21" s="1046">
        <f>110205+34721.5</f>
        <v>144926.5</v>
      </c>
      <c r="H21" s="1044">
        <f t="shared" si="1"/>
        <v>0.9099136713231831</v>
      </c>
      <c r="I21" s="1018"/>
      <c r="J21" s="1018"/>
      <c r="K21" s="1018"/>
      <c r="L21" s="1018"/>
      <c r="M21" s="1018"/>
      <c r="N21" s="1018"/>
      <c r="O21" s="1018"/>
      <c r="P21" s="1018"/>
      <c r="Q21" s="1018"/>
      <c r="R21" s="1018"/>
      <c r="S21" s="1018"/>
      <c r="T21" s="1018"/>
      <c r="U21" s="1018"/>
      <c r="V21" s="1018"/>
      <c r="W21" s="1018"/>
      <c r="X21" s="1018"/>
      <c r="Y21" s="1018"/>
      <c r="Z21" s="1018"/>
      <c r="AA21" s="1018"/>
      <c r="AB21" s="1018"/>
      <c r="AC21" s="1018"/>
      <c r="AD21" s="1018"/>
      <c r="AE21" s="1018"/>
      <c r="AF21" s="1018"/>
      <c r="AG21" s="1018"/>
      <c r="AH21" s="1018"/>
      <c r="AI21" s="1018"/>
      <c r="AJ21" s="1018"/>
      <c r="AK21" s="1018"/>
      <c r="AL21" s="1018"/>
      <c r="AM21" s="1018"/>
      <c r="AN21" s="1018"/>
      <c r="AO21" s="1018"/>
      <c r="AP21" s="1018"/>
      <c r="AQ21" s="1018"/>
      <c r="AR21" s="1018"/>
      <c r="AS21" s="1018"/>
      <c r="AT21" s="1018"/>
      <c r="AU21" s="1018"/>
      <c r="AV21" s="1018"/>
      <c r="AW21" s="1018"/>
      <c r="AX21" s="1018"/>
      <c r="AY21" s="1018"/>
      <c r="AZ21" s="1018"/>
      <c r="BA21" s="1018"/>
      <c r="BB21" s="1018"/>
      <c r="BC21" s="1018"/>
      <c r="BD21" s="1018"/>
      <c r="BE21" s="1018"/>
      <c r="BF21" s="1018"/>
      <c r="BG21" s="1018"/>
      <c r="BH21" s="1018"/>
      <c r="BI21" s="1018"/>
      <c r="BJ21" s="1018"/>
      <c r="BK21" s="1018"/>
      <c r="BL21" s="1018"/>
      <c r="BM21" s="1018"/>
      <c r="BN21" s="1018"/>
      <c r="BO21" s="1018"/>
      <c r="BP21" s="1018"/>
      <c r="BQ21" s="1018"/>
      <c r="BR21" s="1018"/>
      <c r="BS21" s="1018"/>
      <c r="BT21" s="1018"/>
      <c r="BU21" s="1018"/>
      <c r="BV21" s="1018"/>
      <c r="BW21" s="1018"/>
      <c r="BX21" s="1018"/>
      <c r="BY21" s="1018"/>
      <c r="BZ21" s="1018"/>
      <c r="CA21" s="1018"/>
      <c r="CB21" s="1018"/>
      <c r="CC21" s="1018"/>
      <c r="CD21" s="1018"/>
      <c r="CE21" s="1018"/>
      <c r="CF21" s="1018"/>
      <c r="CG21" s="1018"/>
      <c r="CH21" s="1018"/>
      <c r="CI21" s="1018"/>
      <c r="CJ21" s="1018"/>
      <c r="CK21" s="1018"/>
      <c r="CL21" s="1018"/>
      <c r="CM21" s="1018"/>
      <c r="CN21" s="1018"/>
      <c r="CO21" s="1018"/>
      <c r="CP21" s="1018"/>
      <c r="CQ21" s="1018"/>
      <c r="CR21" s="1018"/>
      <c r="CS21" s="1018"/>
      <c r="CT21" s="1018"/>
      <c r="CU21" s="1018"/>
      <c r="CV21" s="1018"/>
      <c r="CW21" s="1018"/>
      <c r="CX21" s="1018"/>
      <c r="CY21" s="1018"/>
      <c r="CZ21" s="1018"/>
      <c r="DA21" s="1018"/>
      <c r="DB21" s="1018"/>
      <c r="DC21" s="1018"/>
      <c r="DD21" s="1018"/>
      <c r="DE21" s="1018"/>
      <c r="DF21" s="1018"/>
      <c r="DG21" s="1018"/>
      <c r="DH21" s="1018"/>
      <c r="DI21" s="1018"/>
      <c r="DJ21" s="1018"/>
      <c r="DK21" s="1018"/>
      <c r="DL21" s="1018"/>
      <c r="DM21" s="1018"/>
      <c r="DN21" s="1018"/>
      <c r="DO21" s="1018"/>
      <c r="DP21" s="1018"/>
      <c r="DQ21" s="1018"/>
      <c r="DR21" s="1018"/>
      <c r="DS21" s="1018"/>
      <c r="DT21" s="1018"/>
      <c r="DU21" s="1018"/>
      <c r="DV21" s="1018"/>
      <c r="DW21" s="1018"/>
      <c r="DX21" s="1018"/>
      <c r="DY21" s="1018"/>
      <c r="DZ21" s="1018"/>
      <c r="EA21" s="1018"/>
      <c r="EB21" s="1018"/>
      <c r="EC21" s="1018"/>
      <c r="ED21" s="1018"/>
      <c r="EE21" s="1018"/>
      <c r="EF21" s="1018"/>
      <c r="EG21" s="1018"/>
      <c r="EH21" s="1018"/>
      <c r="EI21" s="1018"/>
      <c r="EJ21" s="1018"/>
      <c r="EK21" s="1018"/>
      <c r="EL21" s="1018"/>
      <c r="EM21" s="1018"/>
      <c r="EN21" s="1018"/>
      <c r="EO21" s="1018"/>
      <c r="EP21" s="1018"/>
      <c r="EQ21" s="1018"/>
      <c r="ER21" s="1018"/>
      <c r="ES21" s="1018"/>
      <c r="ET21" s="1018"/>
      <c r="EU21" s="1018"/>
      <c r="EV21" s="1018"/>
      <c r="EW21" s="1018"/>
      <c r="EX21" s="1018"/>
      <c r="EY21" s="1018"/>
      <c r="EZ21" s="1018"/>
      <c r="FA21" s="1018"/>
      <c r="FB21" s="1018"/>
      <c r="FC21" s="1018"/>
      <c r="FD21" s="1018"/>
      <c r="FE21" s="1018"/>
      <c r="FF21" s="1018"/>
      <c r="FG21" s="1018"/>
      <c r="FH21" s="1018"/>
      <c r="FI21" s="1018"/>
      <c r="FJ21" s="1018"/>
      <c r="FK21" s="1018"/>
      <c r="FL21" s="1018"/>
      <c r="FM21" s="1018"/>
      <c r="FN21" s="1018"/>
      <c r="FO21" s="1018"/>
      <c r="FP21" s="1018"/>
      <c r="FQ21" s="1018"/>
      <c r="FR21" s="1018"/>
      <c r="FS21" s="1018"/>
      <c r="FT21" s="1018"/>
      <c r="FU21" s="1018"/>
      <c r="FV21" s="1018"/>
      <c r="FW21" s="1018"/>
      <c r="FX21" s="1018"/>
      <c r="FY21" s="1018"/>
      <c r="FZ21" s="1018"/>
      <c r="GA21" s="1018"/>
      <c r="GB21" s="1018"/>
      <c r="GC21" s="1018"/>
      <c r="GD21" s="1018"/>
      <c r="GE21" s="1018"/>
      <c r="GF21" s="1018"/>
      <c r="GG21" s="1018"/>
      <c r="GH21" s="1018"/>
      <c r="GI21" s="1018"/>
      <c r="GJ21" s="1018"/>
      <c r="GK21" s="1018"/>
      <c r="GL21" s="1018"/>
      <c r="GM21" s="1018"/>
      <c r="GN21" s="1018"/>
      <c r="GO21" s="1018"/>
      <c r="GP21" s="1018"/>
      <c r="GQ21" s="1018"/>
      <c r="GR21" s="1018"/>
      <c r="GS21" s="1018"/>
      <c r="GT21" s="1018"/>
      <c r="GU21" s="1018"/>
      <c r="GV21" s="1018"/>
      <c r="GW21" s="1018"/>
      <c r="GX21" s="1018"/>
      <c r="GY21" s="1018"/>
      <c r="GZ21" s="1018"/>
      <c r="HA21" s="1018"/>
      <c r="HB21" s="1018"/>
      <c r="HC21" s="1018"/>
      <c r="HD21" s="1018"/>
      <c r="HE21" s="1018"/>
      <c r="HF21" s="1018"/>
      <c r="HG21" s="1018"/>
      <c r="HH21" s="1018"/>
      <c r="HI21" s="1018"/>
      <c r="HJ21" s="1018"/>
      <c r="HK21" s="1018"/>
      <c r="HL21" s="1018"/>
      <c r="HM21" s="1018"/>
      <c r="HN21" s="1018"/>
      <c r="HO21" s="1018"/>
      <c r="HP21" s="1018"/>
      <c r="HQ21" s="1018"/>
      <c r="HR21" s="1018"/>
      <c r="HS21" s="1018"/>
      <c r="HT21" s="1018"/>
      <c r="HU21" s="1018"/>
      <c r="HV21" s="1018"/>
      <c r="HW21" s="1018"/>
      <c r="HX21" s="1018"/>
      <c r="HY21" s="1018"/>
      <c r="HZ21" s="1018"/>
      <c r="IA21" s="1018"/>
      <c r="IB21" s="1018"/>
      <c r="IC21" s="1018"/>
      <c r="ID21" s="1018"/>
      <c r="IE21" s="1018"/>
      <c r="IF21" s="1018"/>
      <c r="IG21" s="1018"/>
      <c r="IH21" s="1018"/>
      <c r="II21" s="1018"/>
      <c r="IJ21" s="1018"/>
      <c r="IK21" s="1018"/>
      <c r="IL21" s="1018"/>
      <c r="IM21" s="1018"/>
      <c r="IN21" s="1018"/>
      <c r="IO21" s="1018"/>
      <c r="IP21" s="1018"/>
      <c r="IQ21" s="1018"/>
      <c r="IR21" s="1018"/>
      <c r="IS21" s="1018"/>
      <c r="IT21" s="1018"/>
      <c r="IU21" s="1018"/>
      <c r="IV21" s="1018"/>
    </row>
    <row r="22" spans="1:256" ht="18">
      <c r="A22" s="1972"/>
      <c r="B22" s="1964"/>
      <c r="C22" s="1967"/>
      <c r="D22" s="1969"/>
      <c r="E22" s="204" t="s">
        <v>439</v>
      </c>
      <c r="F22" s="892">
        <v>190000</v>
      </c>
      <c r="G22" s="1046"/>
      <c r="H22" s="1043">
        <f t="shared" si="1"/>
        <v>0</v>
      </c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1018"/>
      <c r="AE22" s="1018"/>
      <c r="AF22" s="1018"/>
      <c r="AG22" s="1018"/>
      <c r="AH22" s="1018"/>
      <c r="AI22" s="1018"/>
      <c r="AJ22" s="1018"/>
      <c r="AK22" s="1018"/>
      <c r="AL22" s="1018"/>
      <c r="AM22" s="1018"/>
      <c r="AN22" s="1018"/>
      <c r="AO22" s="1018"/>
      <c r="AP22" s="1018"/>
      <c r="AQ22" s="1018"/>
      <c r="AR22" s="1018"/>
      <c r="AS22" s="1018"/>
      <c r="AT22" s="1018"/>
      <c r="AU22" s="1018"/>
      <c r="AV22" s="1018"/>
      <c r="AW22" s="1018"/>
      <c r="AX22" s="1018"/>
      <c r="AY22" s="1018"/>
      <c r="AZ22" s="1018"/>
      <c r="BA22" s="1018"/>
      <c r="BB22" s="1018"/>
      <c r="BC22" s="1018"/>
      <c r="BD22" s="1018"/>
      <c r="BE22" s="1018"/>
      <c r="BF22" s="1018"/>
      <c r="BG22" s="1018"/>
      <c r="BH22" s="1018"/>
      <c r="BI22" s="1018"/>
      <c r="BJ22" s="1018"/>
      <c r="BK22" s="1018"/>
      <c r="BL22" s="1018"/>
      <c r="BM22" s="1018"/>
      <c r="BN22" s="1018"/>
      <c r="BO22" s="1018"/>
      <c r="BP22" s="1018"/>
      <c r="BQ22" s="1018"/>
      <c r="BR22" s="1018"/>
      <c r="BS22" s="1018"/>
      <c r="BT22" s="1018"/>
      <c r="BU22" s="1018"/>
      <c r="BV22" s="1018"/>
      <c r="BW22" s="1018"/>
      <c r="BX22" s="1018"/>
      <c r="BY22" s="1018"/>
      <c r="BZ22" s="1018"/>
      <c r="CA22" s="1018"/>
      <c r="CB22" s="1018"/>
      <c r="CC22" s="1018"/>
      <c r="CD22" s="1018"/>
      <c r="CE22" s="1018"/>
      <c r="CF22" s="1018"/>
      <c r="CG22" s="1018"/>
      <c r="CH22" s="1018"/>
      <c r="CI22" s="1018"/>
      <c r="CJ22" s="1018"/>
      <c r="CK22" s="1018"/>
      <c r="CL22" s="1018"/>
      <c r="CM22" s="1018"/>
      <c r="CN22" s="1018"/>
      <c r="CO22" s="1018"/>
      <c r="CP22" s="1018"/>
      <c r="CQ22" s="1018"/>
      <c r="CR22" s="1018"/>
      <c r="CS22" s="1018"/>
      <c r="CT22" s="1018"/>
      <c r="CU22" s="1018"/>
      <c r="CV22" s="1018"/>
      <c r="CW22" s="1018"/>
      <c r="CX22" s="1018"/>
      <c r="CY22" s="1018"/>
      <c r="CZ22" s="1018"/>
      <c r="DA22" s="1018"/>
      <c r="DB22" s="1018"/>
      <c r="DC22" s="1018"/>
      <c r="DD22" s="1018"/>
      <c r="DE22" s="1018"/>
      <c r="DF22" s="1018"/>
      <c r="DG22" s="1018"/>
      <c r="DH22" s="1018"/>
      <c r="DI22" s="1018"/>
      <c r="DJ22" s="1018"/>
      <c r="DK22" s="1018"/>
      <c r="DL22" s="1018"/>
      <c r="DM22" s="1018"/>
      <c r="DN22" s="1018"/>
      <c r="DO22" s="1018"/>
      <c r="DP22" s="1018"/>
      <c r="DQ22" s="1018"/>
      <c r="DR22" s="1018"/>
      <c r="DS22" s="1018"/>
      <c r="DT22" s="1018"/>
      <c r="DU22" s="1018"/>
      <c r="DV22" s="1018"/>
      <c r="DW22" s="1018"/>
      <c r="DX22" s="1018"/>
      <c r="DY22" s="1018"/>
      <c r="DZ22" s="1018"/>
      <c r="EA22" s="1018"/>
      <c r="EB22" s="1018"/>
      <c r="EC22" s="1018"/>
      <c r="ED22" s="1018"/>
      <c r="EE22" s="1018"/>
      <c r="EF22" s="1018"/>
      <c r="EG22" s="1018"/>
      <c r="EH22" s="1018"/>
      <c r="EI22" s="1018"/>
      <c r="EJ22" s="1018"/>
      <c r="EK22" s="1018"/>
      <c r="EL22" s="1018"/>
      <c r="EM22" s="1018"/>
      <c r="EN22" s="1018"/>
      <c r="EO22" s="1018"/>
      <c r="EP22" s="1018"/>
      <c r="EQ22" s="1018"/>
      <c r="ER22" s="1018"/>
      <c r="ES22" s="1018"/>
      <c r="ET22" s="1018"/>
      <c r="EU22" s="1018"/>
      <c r="EV22" s="1018"/>
      <c r="EW22" s="1018"/>
      <c r="EX22" s="1018"/>
      <c r="EY22" s="1018"/>
      <c r="EZ22" s="1018"/>
      <c r="FA22" s="1018"/>
      <c r="FB22" s="1018"/>
      <c r="FC22" s="1018"/>
      <c r="FD22" s="1018"/>
      <c r="FE22" s="1018"/>
      <c r="FF22" s="1018"/>
      <c r="FG22" s="1018"/>
      <c r="FH22" s="1018"/>
      <c r="FI22" s="1018"/>
      <c r="FJ22" s="1018"/>
      <c r="FK22" s="1018"/>
      <c r="FL22" s="1018"/>
      <c r="FM22" s="1018"/>
      <c r="FN22" s="1018"/>
      <c r="FO22" s="1018"/>
      <c r="FP22" s="1018"/>
      <c r="FQ22" s="1018"/>
      <c r="FR22" s="1018"/>
      <c r="FS22" s="1018"/>
      <c r="FT22" s="1018"/>
      <c r="FU22" s="1018"/>
      <c r="FV22" s="1018"/>
      <c r="FW22" s="1018"/>
      <c r="FX22" s="1018"/>
      <c r="FY22" s="1018"/>
      <c r="FZ22" s="1018"/>
      <c r="GA22" s="1018"/>
      <c r="GB22" s="1018"/>
      <c r="GC22" s="1018"/>
      <c r="GD22" s="1018"/>
      <c r="GE22" s="1018"/>
      <c r="GF22" s="1018"/>
      <c r="GG22" s="1018"/>
      <c r="GH22" s="1018"/>
      <c r="GI22" s="1018"/>
      <c r="GJ22" s="1018"/>
      <c r="GK22" s="1018"/>
      <c r="GL22" s="1018"/>
      <c r="GM22" s="1018"/>
      <c r="GN22" s="1018"/>
      <c r="GO22" s="1018"/>
      <c r="GP22" s="1018"/>
      <c r="GQ22" s="1018"/>
      <c r="GR22" s="1018"/>
      <c r="GS22" s="1018"/>
      <c r="GT22" s="1018"/>
      <c r="GU22" s="1018"/>
      <c r="GV22" s="1018"/>
      <c r="GW22" s="1018"/>
      <c r="GX22" s="1018"/>
      <c r="GY22" s="1018"/>
      <c r="GZ22" s="1018"/>
      <c r="HA22" s="1018"/>
      <c r="HB22" s="1018"/>
      <c r="HC22" s="1018"/>
      <c r="HD22" s="1018"/>
      <c r="HE22" s="1018"/>
      <c r="HF22" s="1018"/>
      <c r="HG22" s="1018"/>
      <c r="HH22" s="1018"/>
      <c r="HI22" s="1018"/>
      <c r="HJ22" s="1018"/>
      <c r="HK22" s="1018"/>
      <c r="HL22" s="1018"/>
      <c r="HM22" s="1018"/>
      <c r="HN22" s="1018"/>
      <c r="HO22" s="1018"/>
      <c r="HP22" s="1018"/>
      <c r="HQ22" s="1018"/>
      <c r="HR22" s="1018"/>
      <c r="HS22" s="1018"/>
      <c r="HT22" s="1018"/>
      <c r="HU22" s="1018"/>
      <c r="HV22" s="1018"/>
      <c r="HW22" s="1018"/>
      <c r="HX22" s="1018"/>
      <c r="HY22" s="1018"/>
      <c r="HZ22" s="1018"/>
      <c r="IA22" s="1018"/>
      <c r="IB22" s="1018"/>
      <c r="IC22" s="1018"/>
      <c r="ID22" s="1018"/>
      <c r="IE22" s="1018"/>
      <c r="IF22" s="1018"/>
      <c r="IG22" s="1018"/>
      <c r="IH22" s="1018"/>
      <c r="II22" s="1018"/>
      <c r="IJ22" s="1018"/>
      <c r="IK22" s="1018"/>
      <c r="IL22" s="1018"/>
      <c r="IM22" s="1018"/>
      <c r="IN22" s="1018"/>
      <c r="IO22" s="1018"/>
      <c r="IP22" s="1018"/>
      <c r="IQ22" s="1018"/>
      <c r="IR22" s="1018"/>
      <c r="IS22" s="1018"/>
      <c r="IT22" s="1018"/>
      <c r="IU22" s="1018"/>
      <c r="IV22" s="1018"/>
    </row>
    <row r="23" spans="1:256" ht="46.5">
      <c r="A23" s="1972"/>
      <c r="B23" s="1964"/>
      <c r="C23" s="1967"/>
      <c r="D23" s="1969"/>
      <c r="E23" s="889" t="s">
        <v>588</v>
      </c>
      <c r="F23" s="893">
        <f>F24</f>
        <v>10500</v>
      </c>
      <c r="G23" s="1046">
        <f>G24</f>
        <v>9498</v>
      </c>
      <c r="H23" s="1043">
        <f aca="true" t="shared" si="2" ref="H23:H30">G23/F23</f>
        <v>0.9045714285714286</v>
      </c>
      <c r="I23" s="1018"/>
      <c r="J23" s="1018"/>
      <c r="K23" s="1018"/>
      <c r="L23" s="1018"/>
      <c r="M23" s="1018"/>
      <c r="N23" s="1018"/>
      <c r="O23" s="1018"/>
      <c r="P23" s="1018"/>
      <c r="Q23" s="1018"/>
      <c r="R23" s="1018"/>
      <c r="S23" s="1018"/>
      <c r="T23" s="1018"/>
      <c r="U23" s="1018"/>
      <c r="V23" s="1018"/>
      <c r="W23" s="1018"/>
      <c r="X23" s="1018"/>
      <c r="Y23" s="1018"/>
      <c r="Z23" s="1018"/>
      <c r="AA23" s="1018"/>
      <c r="AB23" s="1018"/>
      <c r="AC23" s="1018"/>
      <c r="AD23" s="1018"/>
      <c r="AE23" s="1018"/>
      <c r="AF23" s="1018"/>
      <c r="AG23" s="1018"/>
      <c r="AH23" s="1018"/>
      <c r="AI23" s="1018"/>
      <c r="AJ23" s="1018"/>
      <c r="AK23" s="1018"/>
      <c r="AL23" s="1018"/>
      <c r="AM23" s="1018"/>
      <c r="AN23" s="1018"/>
      <c r="AO23" s="1018"/>
      <c r="AP23" s="1018"/>
      <c r="AQ23" s="1018"/>
      <c r="AR23" s="1018"/>
      <c r="AS23" s="1018"/>
      <c r="AT23" s="1018"/>
      <c r="AU23" s="1018"/>
      <c r="AV23" s="1018"/>
      <c r="AW23" s="1018"/>
      <c r="AX23" s="1018"/>
      <c r="AY23" s="1018"/>
      <c r="AZ23" s="1018"/>
      <c r="BA23" s="1018"/>
      <c r="BB23" s="1018"/>
      <c r="BC23" s="1018"/>
      <c r="BD23" s="1018"/>
      <c r="BE23" s="1018"/>
      <c r="BF23" s="1018"/>
      <c r="BG23" s="1018"/>
      <c r="BH23" s="1018"/>
      <c r="BI23" s="1018"/>
      <c r="BJ23" s="1018"/>
      <c r="BK23" s="1018"/>
      <c r="BL23" s="1018"/>
      <c r="BM23" s="1018"/>
      <c r="BN23" s="1018"/>
      <c r="BO23" s="1018"/>
      <c r="BP23" s="1018"/>
      <c r="BQ23" s="1018"/>
      <c r="BR23" s="1018"/>
      <c r="BS23" s="1018"/>
      <c r="BT23" s="1018"/>
      <c r="BU23" s="1018"/>
      <c r="BV23" s="1018"/>
      <c r="BW23" s="1018"/>
      <c r="BX23" s="1018"/>
      <c r="BY23" s="1018"/>
      <c r="BZ23" s="1018"/>
      <c r="CA23" s="1018"/>
      <c r="CB23" s="1018"/>
      <c r="CC23" s="1018"/>
      <c r="CD23" s="1018"/>
      <c r="CE23" s="1018"/>
      <c r="CF23" s="1018"/>
      <c r="CG23" s="1018"/>
      <c r="CH23" s="1018"/>
      <c r="CI23" s="1018"/>
      <c r="CJ23" s="1018"/>
      <c r="CK23" s="1018"/>
      <c r="CL23" s="1018"/>
      <c r="CM23" s="1018"/>
      <c r="CN23" s="1018"/>
      <c r="CO23" s="1018"/>
      <c r="CP23" s="1018"/>
      <c r="CQ23" s="1018"/>
      <c r="CR23" s="1018"/>
      <c r="CS23" s="1018"/>
      <c r="CT23" s="1018"/>
      <c r="CU23" s="1018"/>
      <c r="CV23" s="1018"/>
      <c r="CW23" s="1018"/>
      <c r="CX23" s="1018"/>
      <c r="CY23" s="1018"/>
      <c r="CZ23" s="1018"/>
      <c r="DA23" s="1018"/>
      <c r="DB23" s="1018"/>
      <c r="DC23" s="1018"/>
      <c r="DD23" s="1018"/>
      <c r="DE23" s="1018"/>
      <c r="DF23" s="1018"/>
      <c r="DG23" s="1018"/>
      <c r="DH23" s="1018"/>
      <c r="DI23" s="1018"/>
      <c r="DJ23" s="1018"/>
      <c r="DK23" s="1018"/>
      <c r="DL23" s="1018"/>
      <c r="DM23" s="1018"/>
      <c r="DN23" s="1018"/>
      <c r="DO23" s="1018"/>
      <c r="DP23" s="1018"/>
      <c r="DQ23" s="1018"/>
      <c r="DR23" s="1018"/>
      <c r="DS23" s="1018"/>
      <c r="DT23" s="1018"/>
      <c r="DU23" s="1018"/>
      <c r="DV23" s="1018"/>
      <c r="DW23" s="1018"/>
      <c r="DX23" s="1018"/>
      <c r="DY23" s="1018"/>
      <c r="DZ23" s="1018"/>
      <c r="EA23" s="1018"/>
      <c r="EB23" s="1018"/>
      <c r="EC23" s="1018"/>
      <c r="ED23" s="1018"/>
      <c r="EE23" s="1018"/>
      <c r="EF23" s="1018"/>
      <c r="EG23" s="1018"/>
      <c r="EH23" s="1018"/>
      <c r="EI23" s="1018"/>
      <c r="EJ23" s="1018"/>
      <c r="EK23" s="1018"/>
      <c r="EL23" s="1018"/>
      <c r="EM23" s="1018"/>
      <c r="EN23" s="1018"/>
      <c r="EO23" s="1018"/>
      <c r="EP23" s="1018"/>
      <c r="EQ23" s="1018"/>
      <c r="ER23" s="1018"/>
      <c r="ES23" s="1018"/>
      <c r="ET23" s="1018"/>
      <c r="EU23" s="1018"/>
      <c r="EV23" s="1018"/>
      <c r="EW23" s="1018"/>
      <c r="EX23" s="1018"/>
      <c r="EY23" s="1018"/>
      <c r="EZ23" s="1018"/>
      <c r="FA23" s="1018"/>
      <c r="FB23" s="1018"/>
      <c r="FC23" s="1018"/>
      <c r="FD23" s="1018"/>
      <c r="FE23" s="1018"/>
      <c r="FF23" s="1018"/>
      <c r="FG23" s="1018"/>
      <c r="FH23" s="1018"/>
      <c r="FI23" s="1018"/>
      <c r="FJ23" s="1018"/>
      <c r="FK23" s="1018"/>
      <c r="FL23" s="1018"/>
      <c r="FM23" s="1018"/>
      <c r="FN23" s="1018"/>
      <c r="FO23" s="1018"/>
      <c r="FP23" s="1018"/>
      <c r="FQ23" s="1018"/>
      <c r="FR23" s="1018"/>
      <c r="FS23" s="1018"/>
      <c r="FT23" s="1018"/>
      <c r="FU23" s="1018"/>
      <c r="FV23" s="1018"/>
      <c r="FW23" s="1018"/>
      <c r="FX23" s="1018"/>
      <c r="FY23" s="1018"/>
      <c r="FZ23" s="1018"/>
      <c r="GA23" s="1018"/>
      <c r="GB23" s="1018"/>
      <c r="GC23" s="1018"/>
      <c r="GD23" s="1018"/>
      <c r="GE23" s="1018"/>
      <c r="GF23" s="1018"/>
      <c r="GG23" s="1018"/>
      <c r="GH23" s="1018"/>
      <c r="GI23" s="1018"/>
      <c r="GJ23" s="1018"/>
      <c r="GK23" s="1018"/>
      <c r="GL23" s="1018"/>
      <c r="GM23" s="1018"/>
      <c r="GN23" s="1018"/>
      <c r="GO23" s="1018"/>
      <c r="GP23" s="1018"/>
      <c r="GQ23" s="1018"/>
      <c r="GR23" s="1018"/>
      <c r="GS23" s="1018"/>
      <c r="GT23" s="1018"/>
      <c r="GU23" s="1018"/>
      <c r="GV23" s="1018"/>
      <c r="GW23" s="1018"/>
      <c r="GX23" s="1018"/>
      <c r="GY23" s="1018"/>
      <c r="GZ23" s="1018"/>
      <c r="HA23" s="1018"/>
      <c r="HB23" s="1018"/>
      <c r="HC23" s="1018"/>
      <c r="HD23" s="1018"/>
      <c r="HE23" s="1018"/>
      <c r="HF23" s="1018"/>
      <c r="HG23" s="1018"/>
      <c r="HH23" s="1018"/>
      <c r="HI23" s="1018"/>
      <c r="HJ23" s="1018"/>
      <c r="HK23" s="1018"/>
      <c r="HL23" s="1018"/>
      <c r="HM23" s="1018"/>
      <c r="HN23" s="1018"/>
      <c r="HO23" s="1018"/>
      <c r="HP23" s="1018"/>
      <c r="HQ23" s="1018"/>
      <c r="HR23" s="1018"/>
      <c r="HS23" s="1018"/>
      <c r="HT23" s="1018"/>
      <c r="HU23" s="1018"/>
      <c r="HV23" s="1018"/>
      <c r="HW23" s="1018"/>
      <c r="HX23" s="1018"/>
      <c r="HY23" s="1018"/>
      <c r="HZ23" s="1018"/>
      <c r="IA23" s="1018"/>
      <c r="IB23" s="1018"/>
      <c r="IC23" s="1018"/>
      <c r="ID23" s="1018"/>
      <c r="IE23" s="1018"/>
      <c r="IF23" s="1018"/>
      <c r="IG23" s="1018"/>
      <c r="IH23" s="1018"/>
      <c r="II23" s="1018"/>
      <c r="IJ23" s="1018"/>
      <c r="IK23" s="1018"/>
      <c r="IL23" s="1018"/>
      <c r="IM23" s="1018"/>
      <c r="IN23" s="1018"/>
      <c r="IO23" s="1018"/>
      <c r="IP23" s="1018"/>
      <c r="IQ23" s="1018"/>
      <c r="IR23" s="1018"/>
      <c r="IS23" s="1018"/>
      <c r="IT23" s="1018"/>
      <c r="IU23" s="1018"/>
      <c r="IV23" s="1018"/>
    </row>
    <row r="24" spans="1:256" ht="18">
      <c r="A24" s="1973"/>
      <c r="B24" s="1965"/>
      <c r="C24" s="1968"/>
      <c r="D24" s="1970"/>
      <c r="E24" s="204" t="s">
        <v>185</v>
      </c>
      <c r="F24" s="892">
        <v>10500</v>
      </c>
      <c r="G24" s="1046">
        <v>9498</v>
      </c>
      <c r="H24" s="1043">
        <f t="shared" si="2"/>
        <v>0.9045714285714286</v>
      </c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1018"/>
      <c r="AG24" s="1018"/>
      <c r="AH24" s="1018"/>
      <c r="AI24" s="1018"/>
      <c r="AJ24" s="1018"/>
      <c r="AK24" s="1018"/>
      <c r="AL24" s="1018"/>
      <c r="AM24" s="1018"/>
      <c r="AN24" s="1018"/>
      <c r="AO24" s="1018"/>
      <c r="AP24" s="1018"/>
      <c r="AQ24" s="1018"/>
      <c r="AR24" s="1018"/>
      <c r="AS24" s="1018"/>
      <c r="AT24" s="1018"/>
      <c r="AU24" s="1018"/>
      <c r="AV24" s="1018"/>
      <c r="AW24" s="1018"/>
      <c r="AX24" s="1018"/>
      <c r="AY24" s="1018"/>
      <c r="AZ24" s="1018"/>
      <c r="BA24" s="1018"/>
      <c r="BB24" s="1018"/>
      <c r="BC24" s="1018"/>
      <c r="BD24" s="1018"/>
      <c r="BE24" s="1018"/>
      <c r="BF24" s="1018"/>
      <c r="BG24" s="1018"/>
      <c r="BH24" s="1018"/>
      <c r="BI24" s="1018"/>
      <c r="BJ24" s="1018"/>
      <c r="BK24" s="1018"/>
      <c r="BL24" s="1018"/>
      <c r="BM24" s="1018"/>
      <c r="BN24" s="1018"/>
      <c r="BO24" s="1018"/>
      <c r="BP24" s="1018"/>
      <c r="BQ24" s="1018"/>
      <c r="BR24" s="1018"/>
      <c r="BS24" s="1018"/>
      <c r="BT24" s="1018"/>
      <c r="BU24" s="1018"/>
      <c r="BV24" s="1018"/>
      <c r="BW24" s="1018"/>
      <c r="BX24" s="1018"/>
      <c r="BY24" s="1018"/>
      <c r="BZ24" s="1018"/>
      <c r="CA24" s="1018"/>
      <c r="CB24" s="1018"/>
      <c r="CC24" s="1018"/>
      <c r="CD24" s="1018"/>
      <c r="CE24" s="1018"/>
      <c r="CF24" s="1018"/>
      <c r="CG24" s="1018"/>
      <c r="CH24" s="1018"/>
      <c r="CI24" s="1018"/>
      <c r="CJ24" s="1018"/>
      <c r="CK24" s="1018"/>
      <c r="CL24" s="1018"/>
      <c r="CM24" s="1018"/>
      <c r="CN24" s="1018"/>
      <c r="CO24" s="1018"/>
      <c r="CP24" s="1018"/>
      <c r="CQ24" s="1018"/>
      <c r="CR24" s="1018"/>
      <c r="CS24" s="1018"/>
      <c r="CT24" s="1018"/>
      <c r="CU24" s="1018"/>
      <c r="CV24" s="1018"/>
      <c r="CW24" s="1018"/>
      <c r="CX24" s="1018"/>
      <c r="CY24" s="1018"/>
      <c r="CZ24" s="1018"/>
      <c r="DA24" s="1018"/>
      <c r="DB24" s="1018"/>
      <c r="DC24" s="1018"/>
      <c r="DD24" s="1018"/>
      <c r="DE24" s="1018"/>
      <c r="DF24" s="1018"/>
      <c r="DG24" s="1018"/>
      <c r="DH24" s="1018"/>
      <c r="DI24" s="1018"/>
      <c r="DJ24" s="1018"/>
      <c r="DK24" s="1018"/>
      <c r="DL24" s="1018"/>
      <c r="DM24" s="1018"/>
      <c r="DN24" s="1018"/>
      <c r="DO24" s="1018"/>
      <c r="DP24" s="1018"/>
      <c r="DQ24" s="1018"/>
      <c r="DR24" s="1018"/>
      <c r="DS24" s="1018"/>
      <c r="DT24" s="1018"/>
      <c r="DU24" s="1018"/>
      <c r="DV24" s="1018"/>
      <c r="DW24" s="1018"/>
      <c r="DX24" s="1018"/>
      <c r="DY24" s="1018"/>
      <c r="DZ24" s="1018"/>
      <c r="EA24" s="1018"/>
      <c r="EB24" s="1018"/>
      <c r="EC24" s="1018"/>
      <c r="ED24" s="1018"/>
      <c r="EE24" s="1018"/>
      <c r="EF24" s="1018"/>
      <c r="EG24" s="1018"/>
      <c r="EH24" s="1018"/>
      <c r="EI24" s="1018"/>
      <c r="EJ24" s="1018"/>
      <c r="EK24" s="1018"/>
      <c r="EL24" s="1018"/>
      <c r="EM24" s="1018"/>
      <c r="EN24" s="1018"/>
      <c r="EO24" s="1018"/>
      <c r="EP24" s="1018"/>
      <c r="EQ24" s="1018"/>
      <c r="ER24" s="1018"/>
      <c r="ES24" s="1018"/>
      <c r="ET24" s="1018"/>
      <c r="EU24" s="1018"/>
      <c r="EV24" s="1018"/>
      <c r="EW24" s="1018"/>
      <c r="EX24" s="1018"/>
      <c r="EY24" s="1018"/>
      <c r="EZ24" s="1018"/>
      <c r="FA24" s="1018"/>
      <c r="FB24" s="1018"/>
      <c r="FC24" s="1018"/>
      <c r="FD24" s="1018"/>
      <c r="FE24" s="1018"/>
      <c r="FF24" s="1018"/>
      <c r="FG24" s="1018"/>
      <c r="FH24" s="1018"/>
      <c r="FI24" s="1018"/>
      <c r="FJ24" s="1018"/>
      <c r="FK24" s="1018"/>
      <c r="FL24" s="1018"/>
      <c r="FM24" s="1018"/>
      <c r="FN24" s="1018"/>
      <c r="FO24" s="1018"/>
      <c r="FP24" s="1018"/>
      <c r="FQ24" s="1018"/>
      <c r="FR24" s="1018"/>
      <c r="FS24" s="1018"/>
      <c r="FT24" s="1018"/>
      <c r="FU24" s="1018"/>
      <c r="FV24" s="1018"/>
      <c r="FW24" s="1018"/>
      <c r="FX24" s="1018"/>
      <c r="FY24" s="1018"/>
      <c r="FZ24" s="1018"/>
      <c r="GA24" s="1018"/>
      <c r="GB24" s="1018"/>
      <c r="GC24" s="1018"/>
      <c r="GD24" s="1018"/>
      <c r="GE24" s="1018"/>
      <c r="GF24" s="1018"/>
      <c r="GG24" s="1018"/>
      <c r="GH24" s="1018"/>
      <c r="GI24" s="1018"/>
      <c r="GJ24" s="1018"/>
      <c r="GK24" s="1018"/>
      <c r="GL24" s="1018"/>
      <c r="GM24" s="1018"/>
      <c r="GN24" s="1018"/>
      <c r="GO24" s="1018"/>
      <c r="GP24" s="1018"/>
      <c r="GQ24" s="1018"/>
      <c r="GR24" s="1018"/>
      <c r="GS24" s="1018"/>
      <c r="GT24" s="1018"/>
      <c r="GU24" s="1018"/>
      <c r="GV24" s="1018"/>
      <c r="GW24" s="1018"/>
      <c r="GX24" s="1018"/>
      <c r="GY24" s="1018"/>
      <c r="GZ24" s="1018"/>
      <c r="HA24" s="1018"/>
      <c r="HB24" s="1018"/>
      <c r="HC24" s="1018"/>
      <c r="HD24" s="1018"/>
      <c r="HE24" s="1018"/>
      <c r="HF24" s="1018"/>
      <c r="HG24" s="1018"/>
      <c r="HH24" s="1018"/>
      <c r="HI24" s="1018"/>
      <c r="HJ24" s="1018"/>
      <c r="HK24" s="1018"/>
      <c r="HL24" s="1018"/>
      <c r="HM24" s="1018"/>
      <c r="HN24" s="1018"/>
      <c r="HO24" s="1018"/>
      <c r="HP24" s="1018"/>
      <c r="HQ24" s="1018"/>
      <c r="HR24" s="1018"/>
      <c r="HS24" s="1018"/>
      <c r="HT24" s="1018"/>
      <c r="HU24" s="1018"/>
      <c r="HV24" s="1018"/>
      <c r="HW24" s="1018"/>
      <c r="HX24" s="1018"/>
      <c r="HY24" s="1018"/>
      <c r="HZ24" s="1018"/>
      <c r="IA24" s="1018"/>
      <c r="IB24" s="1018"/>
      <c r="IC24" s="1018"/>
      <c r="ID24" s="1018"/>
      <c r="IE24" s="1018"/>
      <c r="IF24" s="1018"/>
      <c r="IG24" s="1018"/>
      <c r="IH24" s="1018"/>
      <c r="II24" s="1018"/>
      <c r="IJ24" s="1018"/>
      <c r="IK24" s="1018"/>
      <c r="IL24" s="1018"/>
      <c r="IM24" s="1018"/>
      <c r="IN24" s="1018"/>
      <c r="IO24" s="1018"/>
      <c r="IP24" s="1018"/>
      <c r="IQ24" s="1018"/>
      <c r="IR24" s="1018"/>
      <c r="IS24" s="1018"/>
      <c r="IT24" s="1018"/>
      <c r="IU24" s="1018"/>
      <c r="IV24" s="1018"/>
    </row>
    <row r="25" spans="1:256" ht="46.5">
      <c r="A25" s="1972" t="s">
        <v>137</v>
      </c>
      <c r="B25" s="1964">
        <v>8340</v>
      </c>
      <c r="C25" s="1967" t="s">
        <v>197</v>
      </c>
      <c r="D25" s="1969" t="s">
        <v>143</v>
      </c>
      <c r="E25" s="1036" t="s">
        <v>589</v>
      </c>
      <c r="F25" s="1032">
        <f>F26</f>
        <v>61000</v>
      </c>
      <c r="G25" s="1047">
        <f>G26</f>
        <v>60000</v>
      </c>
      <c r="H25" s="1043">
        <f t="shared" si="2"/>
        <v>0.9836065573770492</v>
      </c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5"/>
      <c r="DX25" s="325"/>
      <c r="DY25" s="325"/>
      <c r="DZ25" s="325"/>
      <c r="EA25" s="325"/>
      <c r="EB25" s="325"/>
      <c r="EC25" s="325"/>
      <c r="ED25" s="325"/>
      <c r="EE25" s="325"/>
      <c r="EF25" s="325"/>
      <c r="EG25" s="325"/>
      <c r="EH25" s="325"/>
      <c r="EI25" s="325"/>
      <c r="EJ25" s="325"/>
      <c r="EK25" s="325"/>
      <c r="EL25" s="325"/>
      <c r="EM25" s="325"/>
      <c r="EN25" s="325"/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5"/>
      <c r="FH25" s="325"/>
      <c r="FI25" s="325"/>
      <c r="FJ25" s="325"/>
      <c r="FK25" s="325"/>
      <c r="FL25" s="325"/>
      <c r="FM25" s="325"/>
      <c r="FN25" s="325"/>
      <c r="FO25" s="325"/>
      <c r="FP25" s="325"/>
      <c r="FQ25" s="325"/>
      <c r="FR25" s="325"/>
      <c r="FS25" s="325"/>
      <c r="FT25" s="325"/>
      <c r="FU25" s="325"/>
      <c r="FV25" s="325"/>
      <c r="FW25" s="325"/>
      <c r="FX25" s="325"/>
      <c r="FY25" s="325"/>
      <c r="FZ25" s="325"/>
      <c r="GA25" s="325"/>
      <c r="GB25" s="325"/>
      <c r="GC25" s="325"/>
      <c r="GD25" s="325"/>
      <c r="GE25" s="325"/>
      <c r="GF25" s="325"/>
      <c r="GG25" s="325"/>
      <c r="GH25" s="325"/>
      <c r="GI25" s="325"/>
      <c r="GJ25" s="325"/>
      <c r="GK25" s="325"/>
      <c r="GL25" s="325"/>
      <c r="GM25" s="325"/>
      <c r="GN25" s="325"/>
      <c r="GO25" s="325"/>
      <c r="GP25" s="325"/>
      <c r="GQ25" s="325"/>
      <c r="GR25" s="325"/>
      <c r="GS25" s="325"/>
      <c r="GT25" s="325"/>
      <c r="GU25" s="325"/>
      <c r="GV25" s="325"/>
      <c r="GW25" s="325"/>
      <c r="GX25" s="325"/>
      <c r="GY25" s="325"/>
      <c r="GZ25" s="325"/>
      <c r="HA25" s="325"/>
      <c r="HB25" s="325"/>
      <c r="HC25" s="325"/>
      <c r="HD25" s="325"/>
      <c r="HE25" s="325"/>
      <c r="HF25" s="325"/>
      <c r="HG25" s="325"/>
      <c r="HH25" s="325"/>
      <c r="HI25" s="325"/>
      <c r="HJ25" s="325"/>
      <c r="HK25" s="325"/>
      <c r="HL25" s="325"/>
      <c r="HM25" s="325"/>
      <c r="HN25" s="325"/>
      <c r="HO25" s="325"/>
      <c r="HP25" s="325"/>
      <c r="HQ25" s="325"/>
      <c r="HR25" s="325"/>
      <c r="HS25" s="325"/>
      <c r="HT25" s="325"/>
      <c r="HU25" s="325"/>
      <c r="HV25" s="325"/>
      <c r="HW25" s="325"/>
      <c r="HX25" s="325"/>
      <c r="HY25" s="325"/>
      <c r="HZ25" s="325"/>
      <c r="IA25" s="325"/>
      <c r="IB25" s="325"/>
      <c r="IC25" s="325"/>
      <c r="ID25" s="325"/>
      <c r="IE25" s="325"/>
      <c r="IF25" s="325"/>
      <c r="IG25" s="325"/>
      <c r="IH25" s="325"/>
      <c r="II25" s="325"/>
      <c r="IJ25" s="325"/>
      <c r="IK25" s="325"/>
      <c r="IL25" s="325"/>
      <c r="IM25" s="325"/>
      <c r="IN25" s="325"/>
      <c r="IO25" s="325"/>
      <c r="IP25" s="325"/>
      <c r="IQ25" s="325"/>
      <c r="IR25" s="325"/>
      <c r="IS25" s="325"/>
      <c r="IT25" s="325"/>
      <c r="IU25" s="325"/>
      <c r="IV25" s="325"/>
    </row>
    <row r="26" spans="1:256" ht="18">
      <c r="A26" s="1972"/>
      <c r="B26" s="1964"/>
      <c r="C26" s="1967"/>
      <c r="D26" s="1969"/>
      <c r="E26" s="204" t="s">
        <v>185</v>
      </c>
      <c r="F26" s="894">
        <v>61000</v>
      </c>
      <c r="G26" s="480">
        <v>60000</v>
      </c>
      <c r="H26" s="1043">
        <f t="shared" si="2"/>
        <v>0.9836065573770492</v>
      </c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5"/>
      <c r="CK26" s="325"/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  <c r="DO26" s="325"/>
      <c r="DP26" s="325"/>
      <c r="DQ26" s="325"/>
      <c r="DR26" s="325"/>
      <c r="DS26" s="325"/>
      <c r="DT26" s="325"/>
      <c r="DU26" s="325"/>
      <c r="DV26" s="325"/>
      <c r="DW26" s="325"/>
      <c r="DX26" s="325"/>
      <c r="DY26" s="325"/>
      <c r="DZ26" s="325"/>
      <c r="EA26" s="325"/>
      <c r="EB26" s="325"/>
      <c r="EC26" s="325"/>
      <c r="ED26" s="325"/>
      <c r="EE26" s="325"/>
      <c r="EF26" s="325"/>
      <c r="EG26" s="325"/>
      <c r="EH26" s="325"/>
      <c r="EI26" s="325"/>
      <c r="EJ26" s="325"/>
      <c r="EK26" s="325"/>
      <c r="EL26" s="325"/>
      <c r="EM26" s="325"/>
      <c r="EN26" s="325"/>
      <c r="EO26" s="325"/>
      <c r="EP26" s="325"/>
      <c r="EQ26" s="325"/>
      <c r="ER26" s="325"/>
      <c r="ES26" s="325"/>
      <c r="ET26" s="325"/>
      <c r="EU26" s="325"/>
      <c r="EV26" s="325"/>
      <c r="EW26" s="325"/>
      <c r="EX26" s="325"/>
      <c r="EY26" s="325"/>
      <c r="EZ26" s="325"/>
      <c r="FA26" s="325"/>
      <c r="FB26" s="325"/>
      <c r="FC26" s="325"/>
      <c r="FD26" s="325"/>
      <c r="FE26" s="325"/>
      <c r="FF26" s="325"/>
      <c r="FG26" s="325"/>
      <c r="FH26" s="325"/>
      <c r="FI26" s="325"/>
      <c r="FJ26" s="325"/>
      <c r="FK26" s="325"/>
      <c r="FL26" s="325"/>
      <c r="FM26" s="325"/>
      <c r="FN26" s="325"/>
      <c r="FO26" s="325"/>
      <c r="FP26" s="325"/>
      <c r="FQ26" s="325"/>
      <c r="FR26" s="325"/>
      <c r="FS26" s="325"/>
      <c r="FT26" s="325"/>
      <c r="FU26" s="325"/>
      <c r="FV26" s="325"/>
      <c r="FW26" s="325"/>
      <c r="FX26" s="325"/>
      <c r="FY26" s="325"/>
      <c r="FZ26" s="325"/>
      <c r="GA26" s="325"/>
      <c r="GB26" s="325"/>
      <c r="GC26" s="325"/>
      <c r="GD26" s="325"/>
      <c r="GE26" s="325"/>
      <c r="GF26" s="325"/>
      <c r="GG26" s="325"/>
      <c r="GH26" s="325"/>
      <c r="GI26" s="325"/>
      <c r="GJ26" s="325"/>
      <c r="GK26" s="325"/>
      <c r="GL26" s="325"/>
      <c r="GM26" s="325"/>
      <c r="GN26" s="325"/>
      <c r="GO26" s="325"/>
      <c r="GP26" s="325"/>
      <c r="GQ26" s="325"/>
      <c r="GR26" s="325"/>
      <c r="GS26" s="325"/>
      <c r="GT26" s="325"/>
      <c r="GU26" s="325"/>
      <c r="GV26" s="325"/>
      <c r="GW26" s="325"/>
      <c r="GX26" s="325"/>
      <c r="GY26" s="325"/>
      <c r="GZ26" s="325"/>
      <c r="HA26" s="325"/>
      <c r="HB26" s="325"/>
      <c r="HC26" s="325"/>
      <c r="HD26" s="325"/>
      <c r="HE26" s="325"/>
      <c r="HF26" s="325"/>
      <c r="HG26" s="325"/>
      <c r="HH26" s="325"/>
      <c r="HI26" s="325"/>
      <c r="HJ26" s="325"/>
      <c r="HK26" s="325"/>
      <c r="HL26" s="325"/>
      <c r="HM26" s="325"/>
      <c r="HN26" s="325"/>
      <c r="HO26" s="325"/>
      <c r="HP26" s="325"/>
      <c r="HQ26" s="325"/>
      <c r="HR26" s="325"/>
      <c r="HS26" s="325"/>
      <c r="HT26" s="325"/>
      <c r="HU26" s="325"/>
      <c r="HV26" s="325"/>
      <c r="HW26" s="325"/>
      <c r="HX26" s="325"/>
      <c r="HY26" s="325"/>
      <c r="HZ26" s="325"/>
      <c r="IA26" s="325"/>
      <c r="IB26" s="325"/>
      <c r="IC26" s="325"/>
      <c r="ID26" s="325"/>
      <c r="IE26" s="325"/>
      <c r="IF26" s="325"/>
      <c r="IG26" s="325"/>
      <c r="IH26" s="325"/>
      <c r="II26" s="325"/>
      <c r="IJ26" s="325"/>
      <c r="IK26" s="325"/>
      <c r="IL26" s="325"/>
      <c r="IM26" s="325"/>
      <c r="IN26" s="325"/>
      <c r="IO26" s="325"/>
      <c r="IP26" s="325"/>
      <c r="IQ26" s="325"/>
      <c r="IR26" s="325"/>
      <c r="IS26" s="325"/>
      <c r="IT26" s="325"/>
      <c r="IU26" s="325"/>
      <c r="IV26" s="325"/>
    </row>
    <row r="27" spans="1:256" ht="30.75">
      <c r="A27" s="1972"/>
      <c r="B27" s="1964"/>
      <c r="C27" s="1967"/>
      <c r="D27" s="1969"/>
      <c r="E27" s="889" t="s">
        <v>630</v>
      </c>
      <c r="F27" s="893">
        <f>F28</f>
        <v>16685</v>
      </c>
      <c r="G27" s="480"/>
      <c r="H27" s="1043">
        <f t="shared" si="2"/>
        <v>0</v>
      </c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5"/>
      <c r="EA27" s="325"/>
      <c r="EB27" s="325"/>
      <c r="EC27" s="325"/>
      <c r="ED27" s="325"/>
      <c r="EE27" s="325"/>
      <c r="EF27" s="325"/>
      <c r="EG27" s="325"/>
      <c r="EH27" s="325"/>
      <c r="EI27" s="325"/>
      <c r="EJ27" s="325"/>
      <c r="EK27" s="325"/>
      <c r="EL27" s="325"/>
      <c r="EM27" s="325"/>
      <c r="EN27" s="325"/>
      <c r="EO27" s="325"/>
      <c r="EP27" s="325"/>
      <c r="EQ27" s="325"/>
      <c r="ER27" s="325"/>
      <c r="ES27" s="325"/>
      <c r="ET27" s="325"/>
      <c r="EU27" s="325"/>
      <c r="EV27" s="325"/>
      <c r="EW27" s="325"/>
      <c r="EX27" s="325"/>
      <c r="EY27" s="325"/>
      <c r="EZ27" s="325"/>
      <c r="FA27" s="325"/>
      <c r="FB27" s="325"/>
      <c r="FC27" s="325"/>
      <c r="FD27" s="325"/>
      <c r="FE27" s="325"/>
      <c r="FF27" s="325"/>
      <c r="FG27" s="325"/>
      <c r="FH27" s="325"/>
      <c r="FI27" s="325"/>
      <c r="FJ27" s="325"/>
      <c r="FK27" s="325"/>
      <c r="FL27" s="325"/>
      <c r="FM27" s="325"/>
      <c r="FN27" s="325"/>
      <c r="FO27" s="325"/>
      <c r="FP27" s="325"/>
      <c r="FQ27" s="325"/>
      <c r="FR27" s="325"/>
      <c r="FS27" s="325"/>
      <c r="FT27" s="325"/>
      <c r="FU27" s="325"/>
      <c r="FV27" s="325"/>
      <c r="FW27" s="325"/>
      <c r="FX27" s="325"/>
      <c r="FY27" s="325"/>
      <c r="FZ27" s="325"/>
      <c r="GA27" s="325"/>
      <c r="GB27" s="325"/>
      <c r="GC27" s="325"/>
      <c r="GD27" s="325"/>
      <c r="GE27" s="325"/>
      <c r="GF27" s="325"/>
      <c r="GG27" s="325"/>
      <c r="GH27" s="325"/>
      <c r="GI27" s="325"/>
      <c r="GJ27" s="325"/>
      <c r="GK27" s="325"/>
      <c r="GL27" s="325"/>
      <c r="GM27" s="325"/>
      <c r="GN27" s="325"/>
      <c r="GO27" s="325"/>
      <c r="GP27" s="325"/>
      <c r="GQ27" s="325"/>
      <c r="GR27" s="325"/>
      <c r="GS27" s="325"/>
      <c r="GT27" s="325"/>
      <c r="GU27" s="325"/>
      <c r="GV27" s="325"/>
      <c r="GW27" s="325"/>
      <c r="GX27" s="325"/>
      <c r="GY27" s="325"/>
      <c r="GZ27" s="325"/>
      <c r="HA27" s="325"/>
      <c r="HB27" s="325"/>
      <c r="HC27" s="325"/>
      <c r="HD27" s="325"/>
      <c r="HE27" s="325"/>
      <c r="HF27" s="325"/>
      <c r="HG27" s="325"/>
      <c r="HH27" s="325"/>
      <c r="HI27" s="325"/>
      <c r="HJ27" s="325"/>
      <c r="HK27" s="325"/>
      <c r="HL27" s="325"/>
      <c r="HM27" s="325"/>
      <c r="HN27" s="325"/>
      <c r="HO27" s="325"/>
      <c r="HP27" s="325"/>
      <c r="HQ27" s="325"/>
      <c r="HR27" s="325"/>
      <c r="HS27" s="325"/>
      <c r="HT27" s="325"/>
      <c r="HU27" s="325"/>
      <c r="HV27" s="325"/>
      <c r="HW27" s="325"/>
      <c r="HX27" s="325"/>
      <c r="HY27" s="325"/>
      <c r="HZ27" s="325"/>
      <c r="IA27" s="325"/>
      <c r="IB27" s="325"/>
      <c r="IC27" s="325"/>
      <c r="ID27" s="325"/>
      <c r="IE27" s="325"/>
      <c r="IF27" s="325"/>
      <c r="IG27" s="325"/>
      <c r="IH27" s="325"/>
      <c r="II27" s="325"/>
      <c r="IJ27" s="325"/>
      <c r="IK27" s="325"/>
      <c r="IL27" s="325"/>
      <c r="IM27" s="325"/>
      <c r="IN27" s="325"/>
      <c r="IO27" s="325"/>
      <c r="IP27" s="325"/>
      <c r="IQ27" s="325"/>
      <c r="IR27" s="325"/>
      <c r="IS27" s="325"/>
      <c r="IT27" s="325"/>
      <c r="IU27" s="325"/>
      <c r="IV27" s="325"/>
    </row>
    <row r="28" spans="1:256" ht="18">
      <c r="A28" s="1972"/>
      <c r="B28" s="1964"/>
      <c r="C28" s="1967"/>
      <c r="D28" s="1969"/>
      <c r="E28" s="204" t="s">
        <v>185</v>
      </c>
      <c r="F28" s="892">
        <v>16685</v>
      </c>
      <c r="G28" s="480"/>
      <c r="H28" s="1043">
        <f t="shared" si="2"/>
        <v>0</v>
      </c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  <c r="DX28" s="325"/>
      <c r="DY28" s="325"/>
      <c r="DZ28" s="325"/>
      <c r="EA28" s="325"/>
      <c r="EB28" s="325"/>
      <c r="EC28" s="325"/>
      <c r="ED28" s="325"/>
      <c r="EE28" s="325"/>
      <c r="EF28" s="325"/>
      <c r="EG28" s="325"/>
      <c r="EH28" s="325"/>
      <c r="EI28" s="325"/>
      <c r="EJ28" s="325"/>
      <c r="EK28" s="325"/>
      <c r="EL28" s="325"/>
      <c r="EM28" s="325"/>
      <c r="EN28" s="325"/>
      <c r="EO28" s="325"/>
      <c r="EP28" s="325"/>
      <c r="EQ28" s="325"/>
      <c r="ER28" s="325"/>
      <c r="ES28" s="325"/>
      <c r="ET28" s="325"/>
      <c r="EU28" s="325"/>
      <c r="EV28" s="325"/>
      <c r="EW28" s="325"/>
      <c r="EX28" s="325"/>
      <c r="EY28" s="325"/>
      <c r="EZ28" s="325"/>
      <c r="FA28" s="325"/>
      <c r="FB28" s="325"/>
      <c r="FC28" s="325"/>
      <c r="FD28" s="325"/>
      <c r="FE28" s="325"/>
      <c r="FF28" s="325"/>
      <c r="FG28" s="325"/>
      <c r="FH28" s="325"/>
      <c r="FI28" s="325"/>
      <c r="FJ28" s="325"/>
      <c r="FK28" s="325"/>
      <c r="FL28" s="325"/>
      <c r="FM28" s="325"/>
      <c r="FN28" s="325"/>
      <c r="FO28" s="325"/>
      <c r="FP28" s="325"/>
      <c r="FQ28" s="325"/>
      <c r="FR28" s="325"/>
      <c r="FS28" s="325"/>
      <c r="FT28" s="325"/>
      <c r="FU28" s="325"/>
      <c r="FV28" s="325"/>
      <c r="FW28" s="325"/>
      <c r="FX28" s="325"/>
      <c r="FY28" s="325"/>
      <c r="FZ28" s="325"/>
      <c r="GA28" s="325"/>
      <c r="GB28" s="325"/>
      <c r="GC28" s="325"/>
      <c r="GD28" s="325"/>
      <c r="GE28" s="325"/>
      <c r="GF28" s="325"/>
      <c r="GG28" s="325"/>
      <c r="GH28" s="325"/>
      <c r="GI28" s="325"/>
      <c r="GJ28" s="325"/>
      <c r="GK28" s="325"/>
      <c r="GL28" s="325"/>
      <c r="GM28" s="325"/>
      <c r="GN28" s="325"/>
      <c r="GO28" s="325"/>
      <c r="GP28" s="325"/>
      <c r="GQ28" s="325"/>
      <c r="GR28" s="325"/>
      <c r="GS28" s="325"/>
      <c r="GT28" s="325"/>
      <c r="GU28" s="325"/>
      <c r="GV28" s="325"/>
      <c r="GW28" s="325"/>
      <c r="GX28" s="325"/>
      <c r="GY28" s="325"/>
      <c r="GZ28" s="325"/>
      <c r="HA28" s="325"/>
      <c r="HB28" s="325"/>
      <c r="HC28" s="325"/>
      <c r="HD28" s="325"/>
      <c r="HE28" s="325"/>
      <c r="HF28" s="325"/>
      <c r="HG28" s="325"/>
      <c r="HH28" s="325"/>
      <c r="HI28" s="325"/>
      <c r="HJ28" s="325"/>
      <c r="HK28" s="325"/>
      <c r="HL28" s="325"/>
      <c r="HM28" s="325"/>
      <c r="HN28" s="325"/>
      <c r="HO28" s="325"/>
      <c r="HP28" s="325"/>
      <c r="HQ28" s="325"/>
      <c r="HR28" s="325"/>
      <c r="HS28" s="325"/>
      <c r="HT28" s="325"/>
      <c r="HU28" s="325"/>
      <c r="HV28" s="325"/>
      <c r="HW28" s="325"/>
      <c r="HX28" s="325"/>
      <c r="HY28" s="325"/>
      <c r="HZ28" s="325"/>
      <c r="IA28" s="325"/>
      <c r="IB28" s="325"/>
      <c r="IC28" s="325"/>
      <c r="ID28" s="325"/>
      <c r="IE28" s="325"/>
      <c r="IF28" s="325"/>
      <c r="IG28" s="325"/>
      <c r="IH28" s="325"/>
      <c r="II28" s="325"/>
      <c r="IJ28" s="325"/>
      <c r="IK28" s="325"/>
      <c r="IL28" s="325"/>
      <c r="IM28" s="325"/>
      <c r="IN28" s="325"/>
      <c r="IO28" s="325"/>
      <c r="IP28" s="325"/>
      <c r="IQ28" s="325"/>
      <c r="IR28" s="325"/>
      <c r="IS28" s="325"/>
      <c r="IT28" s="325"/>
      <c r="IU28" s="325"/>
      <c r="IV28" s="325"/>
    </row>
    <row r="29" spans="1:256" ht="35.25" customHeight="1">
      <c r="A29" s="1972"/>
      <c r="B29" s="1964"/>
      <c r="C29" s="1967"/>
      <c r="D29" s="1969"/>
      <c r="E29" s="889" t="s">
        <v>590</v>
      </c>
      <c r="F29" s="893">
        <f>F30</f>
        <v>37340</v>
      </c>
      <c r="G29" s="480"/>
      <c r="H29" s="1043">
        <f t="shared" si="2"/>
        <v>0</v>
      </c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  <c r="DJ29" s="325"/>
      <c r="DK29" s="325"/>
      <c r="DL29" s="325"/>
      <c r="DM29" s="325"/>
      <c r="DN29" s="325"/>
      <c r="DO29" s="325"/>
      <c r="DP29" s="325"/>
      <c r="DQ29" s="325"/>
      <c r="DR29" s="325"/>
      <c r="DS29" s="325"/>
      <c r="DT29" s="325"/>
      <c r="DU29" s="325"/>
      <c r="DV29" s="325"/>
      <c r="DW29" s="325"/>
      <c r="DX29" s="325"/>
      <c r="DY29" s="325"/>
      <c r="DZ29" s="325"/>
      <c r="EA29" s="325"/>
      <c r="EB29" s="325"/>
      <c r="EC29" s="325"/>
      <c r="ED29" s="325"/>
      <c r="EE29" s="325"/>
      <c r="EF29" s="325"/>
      <c r="EG29" s="325"/>
      <c r="EH29" s="325"/>
      <c r="EI29" s="325"/>
      <c r="EJ29" s="325"/>
      <c r="EK29" s="325"/>
      <c r="EL29" s="325"/>
      <c r="EM29" s="325"/>
      <c r="EN29" s="325"/>
      <c r="EO29" s="325"/>
      <c r="EP29" s="325"/>
      <c r="EQ29" s="325"/>
      <c r="ER29" s="325"/>
      <c r="ES29" s="325"/>
      <c r="ET29" s="325"/>
      <c r="EU29" s="325"/>
      <c r="EV29" s="325"/>
      <c r="EW29" s="325"/>
      <c r="EX29" s="325"/>
      <c r="EY29" s="325"/>
      <c r="EZ29" s="325"/>
      <c r="FA29" s="325"/>
      <c r="FB29" s="325"/>
      <c r="FC29" s="325"/>
      <c r="FD29" s="325"/>
      <c r="FE29" s="325"/>
      <c r="FF29" s="325"/>
      <c r="FG29" s="325"/>
      <c r="FH29" s="325"/>
      <c r="FI29" s="325"/>
      <c r="FJ29" s="325"/>
      <c r="FK29" s="325"/>
      <c r="FL29" s="325"/>
      <c r="FM29" s="325"/>
      <c r="FN29" s="325"/>
      <c r="FO29" s="325"/>
      <c r="FP29" s="325"/>
      <c r="FQ29" s="325"/>
      <c r="FR29" s="325"/>
      <c r="FS29" s="325"/>
      <c r="FT29" s="325"/>
      <c r="FU29" s="325"/>
      <c r="FV29" s="325"/>
      <c r="FW29" s="325"/>
      <c r="FX29" s="325"/>
      <c r="FY29" s="325"/>
      <c r="FZ29" s="325"/>
      <c r="GA29" s="325"/>
      <c r="GB29" s="325"/>
      <c r="GC29" s="325"/>
      <c r="GD29" s="325"/>
      <c r="GE29" s="325"/>
      <c r="GF29" s="325"/>
      <c r="GG29" s="325"/>
      <c r="GH29" s="325"/>
      <c r="GI29" s="325"/>
      <c r="GJ29" s="325"/>
      <c r="GK29" s="325"/>
      <c r="GL29" s="325"/>
      <c r="GM29" s="325"/>
      <c r="GN29" s="325"/>
      <c r="GO29" s="325"/>
      <c r="GP29" s="325"/>
      <c r="GQ29" s="325"/>
      <c r="GR29" s="325"/>
      <c r="GS29" s="325"/>
      <c r="GT29" s="325"/>
      <c r="GU29" s="325"/>
      <c r="GV29" s="325"/>
      <c r="GW29" s="325"/>
      <c r="GX29" s="325"/>
      <c r="GY29" s="325"/>
      <c r="GZ29" s="325"/>
      <c r="HA29" s="325"/>
      <c r="HB29" s="325"/>
      <c r="HC29" s="325"/>
      <c r="HD29" s="325"/>
      <c r="HE29" s="325"/>
      <c r="HF29" s="325"/>
      <c r="HG29" s="325"/>
      <c r="HH29" s="325"/>
      <c r="HI29" s="325"/>
      <c r="HJ29" s="325"/>
      <c r="HK29" s="325"/>
      <c r="HL29" s="325"/>
      <c r="HM29" s="325"/>
      <c r="HN29" s="325"/>
      <c r="HO29" s="325"/>
      <c r="HP29" s="325"/>
      <c r="HQ29" s="325"/>
      <c r="HR29" s="325"/>
      <c r="HS29" s="325"/>
      <c r="HT29" s="325"/>
      <c r="HU29" s="325"/>
      <c r="HV29" s="325"/>
      <c r="HW29" s="325"/>
      <c r="HX29" s="325"/>
      <c r="HY29" s="325"/>
      <c r="HZ29" s="325"/>
      <c r="IA29" s="325"/>
      <c r="IB29" s="325"/>
      <c r="IC29" s="325"/>
      <c r="ID29" s="325"/>
      <c r="IE29" s="325"/>
      <c r="IF29" s="325"/>
      <c r="IG29" s="325"/>
      <c r="IH29" s="325"/>
      <c r="II29" s="325"/>
      <c r="IJ29" s="325"/>
      <c r="IK29" s="325"/>
      <c r="IL29" s="325"/>
      <c r="IM29" s="325"/>
      <c r="IN29" s="325"/>
      <c r="IO29" s="325"/>
      <c r="IP29" s="325"/>
      <c r="IQ29" s="325"/>
      <c r="IR29" s="325"/>
      <c r="IS29" s="325"/>
      <c r="IT29" s="325"/>
      <c r="IU29" s="325"/>
      <c r="IV29" s="325"/>
    </row>
    <row r="30" spans="1:256" ht="18" thickBot="1">
      <c r="A30" s="1974"/>
      <c r="B30" s="1975"/>
      <c r="C30" s="1976"/>
      <c r="D30" s="1839"/>
      <c r="E30" s="1019" t="s">
        <v>185</v>
      </c>
      <c r="F30" s="1030">
        <f>20500+16840</f>
        <v>37340</v>
      </c>
      <c r="G30" s="455"/>
      <c r="H30" s="1043">
        <f t="shared" si="2"/>
        <v>0</v>
      </c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  <c r="DJ30" s="325"/>
      <c r="DK30" s="325"/>
      <c r="DL30" s="325"/>
      <c r="DM30" s="325"/>
      <c r="DN30" s="325"/>
      <c r="DO30" s="325"/>
      <c r="DP30" s="325"/>
      <c r="DQ30" s="325"/>
      <c r="DR30" s="325"/>
      <c r="DS30" s="325"/>
      <c r="DT30" s="325"/>
      <c r="DU30" s="325"/>
      <c r="DV30" s="325"/>
      <c r="DW30" s="325"/>
      <c r="DX30" s="325"/>
      <c r="DY30" s="325"/>
      <c r="DZ30" s="325"/>
      <c r="EA30" s="325"/>
      <c r="EB30" s="325"/>
      <c r="EC30" s="325"/>
      <c r="ED30" s="325"/>
      <c r="EE30" s="325"/>
      <c r="EF30" s="325"/>
      <c r="EG30" s="325"/>
      <c r="EH30" s="325"/>
      <c r="EI30" s="325"/>
      <c r="EJ30" s="325"/>
      <c r="EK30" s="325"/>
      <c r="EL30" s="325"/>
      <c r="EM30" s="325"/>
      <c r="EN30" s="325"/>
      <c r="EO30" s="325"/>
      <c r="EP30" s="325"/>
      <c r="EQ30" s="325"/>
      <c r="ER30" s="325"/>
      <c r="ES30" s="325"/>
      <c r="ET30" s="325"/>
      <c r="EU30" s="325"/>
      <c r="EV30" s="325"/>
      <c r="EW30" s="325"/>
      <c r="EX30" s="325"/>
      <c r="EY30" s="325"/>
      <c r="EZ30" s="325"/>
      <c r="FA30" s="325"/>
      <c r="FB30" s="325"/>
      <c r="FC30" s="325"/>
      <c r="FD30" s="325"/>
      <c r="FE30" s="325"/>
      <c r="FF30" s="325"/>
      <c r="FG30" s="325"/>
      <c r="FH30" s="325"/>
      <c r="FI30" s="325"/>
      <c r="FJ30" s="325"/>
      <c r="FK30" s="325"/>
      <c r="FL30" s="325"/>
      <c r="FM30" s="325"/>
      <c r="FN30" s="325"/>
      <c r="FO30" s="325"/>
      <c r="FP30" s="325"/>
      <c r="FQ30" s="325"/>
      <c r="FR30" s="325"/>
      <c r="FS30" s="325"/>
      <c r="FT30" s="325"/>
      <c r="FU30" s="325"/>
      <c r="FV30" s="325"/>
      <c r="FW30" s="325"/>
      <c r="FX30" s="325"/>
      <c r="FY30" s="325"/>
      <c r="FZ30" s="325"/>
      <c r="GA30" s="325"/>
      <c r="GB30" s="325"/>
      <c r="GC30" s="325"/>
      <c r="GD30" s="325"/>
      <c r="GE30" s="325"/>
      <c r="GF30" s="325"/>
      <c r="GG30" s="325"/>
      <c r="GH30" s="325"/>
      <c r="GI30" s="325"/>
      <c r="GJ30" s="325"/>
      <c r="GK30" s="325"/>
      <c r="GL30" s="325"/>
      <c r="GM30" s="325"/>
      <c r="GN30" s="325"/>
      <c r="GO30" s="325"/>
      <c r="GP30" s="325"/>
      <c r="GQ30" s="325"/>
      <c r="GR30" s="325"/>
      <c r="GS30" s="325"/>
      <c r="GT30" s="325"/>
      <c r="GU30" s="325"/>
      <c r="GV30" s="325"/>
      <c r="GW30" s="325"/>
      <c r="GX30" s="325"/>
      <c r="GY30" s="325"/>
      <c r="GZ30" s="325"/>
      <c r="HA30" s="325"/>
      <c r="HB30" s="325"/>
      <c r="HC30" s="325"/>
      <c r="HD30" s="325"/>
      <c r="HE30" s="325"/>
      <c r="HF30" s="325"/>
      <c r="HG30" s="325"/>
      <c r="HH30" s="325"/>
      <c r="HI30" s="325"/>
      <c r="HJ30" s="325"/>
      <c r="HK30" s="325"/>
      <c r="HL30" s="325"/>
      <c r="HM30" s="325"/>
      <c r="HN30" s="325"/>
      <c r="HO30" s="325"/>
      <c r="HP30" s="325"/>
      <c r="HQ30" s="325"/>
      <c r="HR30" s="325"/>
      <c r="HS30" s="325"/>
      <c r="HT30" s="325"/>
      <c r="HU30" s="325"/>
      <c r="HV30" s="325"/>
      <c r="HW30" s="325"/>
      <c r="HX30" s="325"/>
      <c r="HY30" s="325"/>
      <c r="HZ30" s="325"/>
      <c r="IA30" s="325"/>
      <c r="IB30" s="325"/>
      <c r="IC30" s="325"/>
      <c r="ID30" s="325"/>
      <c r="IE30" s="325"/>
      <c r="IF30" s="325"/>
      <c r="IG30" s="325"/>
      <c r="IH30" s="325"/>
      <c r="II30" s="325"/>
      <c r="IJ30" s="325"/>
      <c r="IK30" s="325"/>
      <c r="IL30" s="325"/>
      <c r="IM30" s="325"/>
      <c r="IN30" s="325"/>
      <c r="IO30" s="325"/>
      <c r="IP30" s="325"/>
      <c r="IQ30" s="325"/>
      <c r="IR30" s="325"/>
      <c r="IS30" s="325"/>
      <c r="IT30" s="325"/>
      <c r="IU30" s="325"/>
      <c r="IV30" s="325"/>
    </row>
    <row r="31" spans="1:256" ht="18" thickBot="1">
      <c r="A31" s="883" t="s">
        <v>256</v>
      </c>
      <c r="B31" s="884" t="s">
        <v>256</v>
      </c>
      <c r="C31" s="885" t="s">
        <v>256</v>
      </c>
      <c r="D31" s="890" t="s">
        <v>310</v>
      </c>
      <c r="E31" s="891" t="s">
        <v>256</v>
      </c>
      <c r="F31" s="1031">
        <f>F18+F14</f>
        <v>488975</v>
      </c>
      <c r="G31" s="1048">
        <f>G18+G14</f>
        <v>228599.5</v>
      </c>
      <c r="H31" s="1041">
        <f>G31/F31</f>
        <v>0.4675075412853418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</row>
    <row r="32" spans="1:256" ht="17.25">
      <c r="A32" s="128"/>
      <c r="B32" s="1020"/>
      <c r="C32" s="78"/>
      <c r="D32" s="1021"/>
      <c r="E32" s="1022"/>
      <c r="F32" s="58"/>
      <c r="G32" s="1039"/>
      <c r="H32" s="103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</row>
    <row r="33" spans="1:256" ht="18">
      <c r="A33" s="325"/>
      <c r="B33" s="1023"/>
      <c r="C33" s="1024"/>
      <c r="D33" s="1025"/>
      <c r="E33" s="1026"/>
      <c r="F33" s="1027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/>
      <c r="CS33" s="325"/>
      <c r="CT33" s="325"/>
      <c r="CU33" s="325"/>
      <c r="CV33" s="325"/>
      <c r="CW33" s="325"/>
      <c r="CX33" s="325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  <c r="DJ33" s="325"/>
      <c r="DK33" s="325"/>
      <c r="DL33" s="325"/>
      <c r="DM33" s="325"/>
      <c r="DN33" s="325"/>
      <c r="DO33" s="325"/>
      <c r="DP33" s="325"/>
      <c r="DQ33" s="325"/>
      <c r="DR33" s="325"/>
      <c r="DS33" s="325"/>
      <c r="DT33" s="325"/>
      <c r="DU33" s="325"/>
      <c r="DV33" s="325"/>
      <c r="DW33" s="325"/>
      <c r="DX33" s="325"/>
      <c r="DY33" s="325"/>
      <c r="DZ33" s="325"/>
      <c r="EA33" s="325"/>
      <c r="EB33" s="325"/>
      <c r="EC33" s="325"/>
      <c r="ED33" s="325"/>
      <c r="EE33" s="325"/>
      <c r="EF33" s="325"/>
      <c r="EG33" s="325"/>
      <c r="EH33" s="325"/>
      <c r="EI33" s="325"/>
      <c r="EJ33" s="325"/>
      <c r="EK33" s="325"/>
      <c r="EL33" s="325"/>
      <c r="EM33" s="325"/>
      <c r="EN33" s="325"/>
      <c r="EO33" s="325"/>
      <c r="EP33" s="325"/>
      <c r="EQ33" s="325"/>
      <c r="ER33" s="325"/>
      <c r="ES33" s="325"/>
      <c r="ET33" s="325"/>
      <c r="EU33" s="325"/>
      <c r="EV33" s="325"/>
      <c r="EW33" s="325"/>
      <c r="EX33" s="325"/>
      <c r="EY33" s="325"/>
      <c r="EZ33" s="325"/>
      <c r="FA33" s="325"/>
      <c r="FB33" s="325"/>
      <c r="FC33" s="325"/>
      <c r="FD33" s="325"/>
      <c r="FE33" s="325"/>
      <c r="FF33" s="325"/>
      <c r="FG33" s="325"/>
      <c r="FH33" s="325"/>
      <c r="FI33" s="325"/>
      <c r="FJ33" s="325"/>
      <c r="FK33" s="325"/>
      <c r="FL33" s="325"/>
      <c r="FM33" s="325"/>
      <c r="FN33" s="325"/>
      <c r="FO33" s="325"/>
      <c r="FP33" s="325"/>
      <c r="FQ33" s="325"/>
      <c r="FR33" s="325"/>
      <c r="FS33" s="325"/>
      <c r="FT33" s="325"/>
      <c r="FU33" s="325"/>
      <c r="FV33" s="325"/>
      <c r="FW33" s="325"/>
      <c r="FX33" s="325"/>
      <c r="FY33" s="325"/>
      <c r="FZ33" s="325"/>
      <c r="GA33" s="325"/>
      <c r="GB33" s="325"/>
      <c r="GC33" s="325"/>
      <c r="GD33" s="325"/>
      <c r="GE33" s="325"/>
      <c r="GF33" s="325"/>
      <c r="GG33" s="325"/>
      <c r="GH33" s="325"/>
      <c r="GI33" s="325"/>
      <c r="GJ33" s="325"/>
      <c r="GK33" s="325"/>
      <c r="GL33" s="325"/>
      <c r="GM33" s="325"/>
      <c r="GN33" s="325"/>
      <c r="GO33" s="325"/>
      <c r="GP33" s="325"/>
      <c r="GQ33" s="325"/>
      <c r="GR33" s="325"/>
      <c r="GS33" s="325"/>
      <c r="GT33" s="325"/>
      <c r="GU33" s="325"/>
      <c r="GV33" s="325"/>
      <c r="GW33" s="325"/>
      <c r="GX33" s="325"/>
      <c r="GY33" s="325"/>
      <c r="GZ33" s="325"/>
      <c r="HA33" s="325"/>
      <c r="HB33" s="325"/>
      <c r="HC33" s="325"/>
      <c r="HD33" s="325"/>
      <c r="HE33" s="325"/>
      <c r="HF33" s="325"/>
      <c r="HG33" s="325"/>
      <c r="HH33" s="325"/>
      <c r="HI33" s="325"/>
      <c r="HJ33" s="325"/>
      <c r="HK33" s="325"/>
      <c r="HL33" s="325"/>
      <c r="HM33" s="325"/>
      <c r="HN33" s="325"/>
      <c r="HO33" s="325"/>
      <c r="HP33" s="325"/>
      <c r="HQ33" s="325"/>
      <c r="HR33" s="325"/>
      <c r="HS33" s="325"/>
      <c r="HT33" s="325"/>
      <c r="HU33" s="325"/>
      <c r="HV33" s="325"/>
      <c r="HW33" s="325"/>
      <c r="HX33" s="325"/>
      <c r="HY33" s="325"/>
      <c r="HZ33" s="325"/>
      <c r="IA33" s="325"/>
      <c r="IB33" s="325"/>
      <c r="IC33" s="325"/>
      <c r="ID33" s="325"/>
      <c r="IE33" s="325"/>
      <c r="IF33" s="325"/>
      <c r="IG33" s="325"/>
      <c r="IH33" s="325"/>
      <c r="II33" s="325"/>
      <c r="IJ33" s="325"/>
      <c r="IK33" s="325"/>
      <c r="IL33" s="325"/>
      <c r="IM33" s="325"/>
      <c r="IN33" s="325"/>
      <c r="IO33" s="325"/>
      <c r="IP33" s="325"/>
      <c r="IQ33" s="325"/>
      <c r="IR33" s="325"/>
      <c r="IS33" s="325"/>
      <c r="IT33" s="325"/>
      <c r="IU33" s="325"/>
      <c r="IV33" s="325"/>
    </row>
    <row r="34" spans="1:256" ht="17.25">
      <c r="A34" s="1028" t="s">
        <v>538</v>
      </c>
      <c r="B34" s="1028"/>
      <c r="C34" s="1029"/>
      <c r="D34" s="451"/>
      <c r="E34" s="1950" t="s">
        <v>757</v>
      </c>
      <c r="F34" s="1950"/>
      <c r="G34" s="1017"/>
      <c r="H34" s="1017"/>
      <c r="I34" s="1017"/>
      <c r="J34" s="1017"/>
      <c r="K34" s="1017"/>
      <c r="L34" s="1017"/>
      <c r="M34" s="1017"/>
      <c r="N34" s="1017"/>
      <c r="O34" s="1017"/>
      <c r="P34" s="1017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7"/>
      <c r="AB34" s="1017"/>
      <c r="AC34" s="1017"/>
      <c r="AD34" s="1017"/>
      <c r="AE34" s="1017"/>
      <c r="AF34" s="1017"/>
      <c r="AG34" s="1017"/>
      <c r="AH34" s="1017"/>
      <c r="AI34" s="1017"/>
      <c r="AJ34" s="1017"/>
      <c r="AK34" s="1017"/>
      <c r="AL34" s="1017"/>
      <c r="AM34" s="1017"/>
      <c r="AN34" s="1017"/>
      <c r="AO34" s="1017"/>
      <c r="AP34" s="1017"/>
      <c r="AQ34" s="1017"/>
      <c r="AR34" s="1017"/>
      <c r="AS34" s="1017"/>
      <c r="AT34" s="1017"/>
      <c r="AU34" s="1017"/>
      <c r="AV34" s="1017"/>
      <c r="AW34" s="1017"/>
      <c r="AX34" s="1017"/>
      <c r="AY34" s="1017"/>
      <c r="AZ34" s="1017"/>
      <c r="BA34" s="1017"/>
      <c r="BB34" s="1017"/>
      <c r="BC34" s="1017"/>
      <c r="BD34" s="1017"/>
      <c r="BE34" s="1017"/>
      <c r="BF34" s="1017"/>
      <c r="BG34" s="1017"/>
      <c r="BH34" s="1017"/>
      <c r="BI34" s="1017"/>
      <c r="BJ34" s="1017"/>
      <c r="BK34" s="1017"/>
      <c r="BL34" s="1017"/>
      <c r="BM34" s="1017"/>
      <c r="BN34" s="1017"/>
      <c r="BO34" s="1017"/>
      <c r="BP34" s="1017"/>
      <c r="BQ34" s="1017"/>
      <c r="BR34" s="1017"/>
      <c r="BS34" s="1017"/>
      <c r="BT34" s="1017"/>
      <c r="BU34" s="1017"/>
      <c r="BV34" s="1017"/>
      <c r="BW34" s="1017"/>
      <c r="BX34" s="1017"/>
      <c r="BY34" s="1017"/>
      <c r="BZ34" s="1017"/>
      <c r="CA34" s="1017"/>
      <c r="CB34" s="1017"/>
      <c r="CC34" s="1017"/>
      <c r="CD34" s="1017"/>
      <c r="CE34" s="1017"/>
      <c r="CF34" s="1017"/>
      <c r="CG34" s="1017"/>
      <c r="CH34" s="1017"/>
      <c r="CI34" s="1017"/>
      <c r="CJ34" s="1017"/>
      <c r="CK34" s="1017"/>
      <c r="CL34" s="1017"/>
      <c r="CM34" s="1017"/>
      <c r="CN34" s="1017"/>
      <c r="CO34" s="1017"/>
      <c r="CP34" s="1017"/>
      <c r="CQ34" s="1017"/>
      <c r="CR34" s="1017"/>
      <c r="CS34" s="1017"/>
      <c r="CT34" s="1017"/>
      <c r="CU34" s="1017"/>
      <c r="CV34" s="1017"/>
      <c r="CW34" s="1017"/>
      <c r="CX34" s="1017"/>
      <c r="CY34" s="1017"/>
      <c r="CZ34" s="1017"/>
      <c r="DA34" s="1017"/>
      <c r="DB34" s="1017"/>
      <c r="DC34" s="1017"/>
      <c r="DD34" s="1017"/>
      <c r="DE34" s="1017"/>
      <c r="DF34" s="1017"/>
      <c r="DG34" s="1017"/>
      <c r="DH34" s="1017"/>
      <c r="DI34" s="1017"/>
      <c r="DJ34" s="1017"/>
      <c r="DK34" s="1017"/>
      <c r="DL34" s="1017"/>
      <c r="DM34" s="1017"/>
      <c r="DN34" s="1017"/>
      <c r="DO34" s="1017"/>
      <c r="DP34" s="1017"/>
      <c r="DQ34" s="1017"/>
      <c r="DR34" s="1017"/>
      <c r="DS34" s="1017"/>
      <c r="DT34" s="1017"/>
      <c r="DU34" s="1017"/>
      <c r="DV34" s="1017"/>
      <c r="DW34" s="1017"/>
      <c r="DX34" s="1017"/>
      <c r="DY34" s="1017"/>
      <c r="DZ34" s="1017"/>
      <c r="EA34" s="1017"/>
      <c r="EB34" s="1017"/>
      <c r="EC34" s="1017"/>
      <c r="ED34" s="1017"/>
      <c r="EE34" s="1017"/>
      <c r="EF34" s="1017"/>
      <c r="EG34" s="1017"/>
      <c r="EH34" s="1017"/>
      <c r="EI34" s="1017"/>
      <c r="EJ34" s="1017"/>
      <c r="EK34" s="1017"/>
      <c r="EL34" s="1017"/>
      <c r="EM34" s="1017"/>
      <c r="EN34" s="1017"/>
      <c r="EO34" s="1017"/>
      <c r="EP34" s="1017"/>
      <c r="EQ34" s="1017"/>
      <c r="ER34" s="1017"/>
      <c r="ES34" s="1017"/>
      <c r="ET34" s="1017"/>
      <c r="EU34" s="1017"/>
      <c r="EV34" s="1017"/>
      <c r="EW34" s="1017"/>
      <c r="EX34" s="1017"/>
      <c r="EY34" s="1017"/>
      <c r="EZ34" s="1017"/>
      <c r="FA34" s="1017"/>
      <c r="FB34" s="1017"/>
      <c r="FC34" s="1017"/>
      <c r="FD34" s="1017"/>
      <c r="FE34" s="1017"/>
      <c r="FF34" s="1017"/>
      <c r="FG34" s="1017"/>
      <c r="FH34" s="1017"/>
      <c r="FI34" s="1017"/>
      <c r="FJ34" s="1017"/>
      <c r="FK34" s="1017"/>
      <c r="FL34" s="1017"/>
      <c r="FM34" s="1017"/>
      <c r="FN34" s="1017"/>
      <c r="FO34" s="1017"/>
      <c r="FP34" s="1017"/>
      <c r="FQ34" s="1017"/>
      <c r="FR34" s="1017"/>
      <c r="FS34" s="1017"/>
      <c r="FT34" s="1017"/>
      <c r="FU34" s="1017"/>
      <c r="FV34" s="1017"/>
      <c r="FW34" s="1017"/>
      <c r="FX34" s="1017"/>
      <c r="FY34" s="1017"/>
      <c r="FZ34" s="1017"/>
      <c r="GA34" s="1017"/>
      <c r="GB34" s="1017"/>
      <c r="GC34" s="1017"/>
      <c r="GD34" s="1017"/>
      <c r="GE34" s="1017"/>
      <c r="GF34" s="1017"/>
      <c r="GG34" s="1017"/>
      <c r="GH34" s="1017"/>
      <c r="GI34" s="1017"/>
      <c r="GJ34" s="1017"/>
      <c r="GK34" s="1017"/>
      <c r="GL34" s="1017"/>
      <c r="GM34" s="1017"/>
      <c r="GN34" s="1017"/>
      <c r="GO34" s="1017"/>
      <c r="GP34" s="1017"/>
      <c r="GQ34" s="1017"/>
      <c r="GR34" s="1017"/>
      <c r="GS34" s="1017"/>
      <c r="GT34" s="1017"/>
      <c r="GU34" s="1017"/>
      <c r="GV34" s="1017"/>
      <c r="GW34" s="1017"/>
      <c r="GX34" s="1017"/>
      <c r="GY34" s="1017"/>
      <c r="GZ34" s="1017"/>
      <c r="HA34" s="1017"/>
      <c r="HB34" s="1017"/>
      <c r="HC34" s="1017"/>
      <c r="HD34" s="1017"/>
      <c r="HE34" s="1017"/>
      <c r="HF34" s="1017"/>
      <c r="HG34" s="1017"/>
      <c r="HH34" s="1017"/>
      <c r="HI34" s="1017"/>
      <c r="HJ34" s="1017"/>
      <c r="HK34" s="1017"/>
      <c r="HL34" s="1017"/>
      <c r="HM34" s="1017"/>
      <c r="HN34" s="1017"/>
      <c r="HO34" s="1017"/>
      <c r="HP34" s="1017"/>
      <c r="HQ34" s="1017"/>
      <c r="HR34" s="1017"/>
      <c r="HS34" s="1017"/>
      <c r="HT34" s="1017"/>
      <c r="HU34" s="1017"/>
      <c r="HV34" s="1017"/>
      <c r="HW34" s="1017"/>
      <c r="HX34" s="1017"/>
      <c r="HY34" s="1017"/>
      <c r="HZ34" s="1017"/>
      <c r="IA34" s="1017"/>
      <c r="IB34" s="1017"/>
      <c r="IC34" s="1017"/>
      <c r="ID34" s="1017"/>
      <c r="IE34" s="1017"/>
      <c r="IF34" s="1017"/>
      <c r="IG34" s="1017"/>
      <c r="IH34" s="1017"/>
      <c r="II34" s="1017"/>
      <c r="IJ34" s="1017"/>
      <c r="IK34" s="1017"/>
      <c r="IL34" s="1017"/>
      <c r="IM34" s="1017"/>
      <c r="IN34" s="1017"/>
      <c r="IO34" s="1017"/>
      <c r="IP34" s="1017"/>
      <c r="IQ34" s="1017"/>
      <c r="IR34" s="1017"/>
      <c r="IS34" s="1017"/>
      <c r="IT34" s="1017"/>
      <c r="IU34" s="1017"/>
      <c r="IV34" s="1017"/>
    </row>
  </sheetData>
  <sheetProtection/>
  <mergeCells count="24">
    <mergeCell ref="A8:H8"/>
    <mergeCell ref="B20:B24"/>
    <mergeCell ref="C20:C24"/>
    <mergeCell ref="D20:D24"/>
    <mergeCell ref="A20:A24"/>
    <mergeCell ref="A25:A30"/>
    <mergeCell ref="B25:B30"/>
    <mergeCell ref="C25:C30"/>
    <mergeCell ref="D25:D30"/>
    <mergeCell ref="A9:C9"/>
    <mergeCell ref="A10:C10"/>
    <mergeCell ref="A11:A12"/>
    <mergeCell ref="B11:B12"/>
    <mergeCell ref="C11:C12"/>
    <mergeCell ref="D11:D12"/>
    <mergeCell ref="E11:E12"/>
    <mergeCell ref="F11:F12"/>
    <mergeCell ref="E34:F34"/>
    <mergeCell ref="G11:G12"/>
    <mergeCell ref="H11:H12"/>
    <mergeCell ref="D18:E18"/>
    <mergeCell ref="D19:E19"/>
    <mergeCell ref="D14:E14"/>
    <mergeCell ref="D15:E1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Татьяна</cp:lastModifiedBy>
  <cp:lastPrinted>2024-02-28T07:49:14Z</cp:lastPrinted>
  <dcterms:created xsi:type="dcterms:W3CDTF">2002-01-15T15:28:52Z</dcterms:created>
  <dcterms:modified xsi:type="dcterms:W3CDTF">2024-04-03T07:01:43Z</dcterms:modified>
  <cp:category/>
  <cp:version/>
  <cp:contentType/>
  <cp:contentStatus/>
</cp:coreProperties>
</file>