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Users\Work\Desktop\ВИКОНКОМ\РІШЕННЯ\2024\05.06.2024\ВІДКРИТІ ПИТАННЯ\1669 фін план Екосервіс\"/>
    </mc:Choice>
  </mc:AlternateContent>
  <xr:revisionPtr revIDLastSave="0" documentId="8_{BDE12716-9EDC-4005-82B0-691670A98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Print_Area" localSheetId="0">Лист1!$A$1:$I$144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G48" i="1"/>
  <c r="G96" i="1"/>
  <c r="J48" i="1"/>
  <c r="K48" i="1"/>
  <c r="I96" i="1" l="1"/>
  <c r="H96" i="1"/>
  <c r="G82" i="1"/>
  <c r="I48" i="1"/>
  <c r="H48" i="1"/>
  <c r="I85" i="1" l="1"/>
  <c r="H85" i="1"/>
  <c r="I88" i="1"/>
  <c r="H88" i="1"/>
  <c r="G88" i="1"/>
  <c r="G85" i="1"/>
  <c r="H65" i="1" l="1"/>
  <c r="F65" i="1"/>
  <c r="I65" i="1"/>
  <c r="H67" i="1"/>
  <c r="I67" i="1"/>
  <c r="F67" i="1"/>
  <c r="G67" i="1"/>
  <c r="G70" i="1" l="1"/>
  <c r="G63" i="1" s="1"/>
  <c r="G64" i="1" s="1"/>
  <c r="H70" i="1"/>
  <c r="H63" i="1" s="1"/>
  <c r="I70" i="1"/>
  <c r="F70" i="1"/>
  <c r="F63" i="1" s="1"/>
  <c r="F64" i="1" s="1"/>
  <c r="D139" i="1"/>
  <c r="D133" i="1"/>
  <c r="C133" i="1"/>
  <c r="D132" i="1"/>
  <c r="C132" i="1"/>
  <c r="C126" i="1"/>
  <c r="C139" i="1" s="1"/>
  <c r="C125" i="1"/>
  <c r="E124" i="1"/>
  <c r="D123" i="1"/>
  <c r="D125" i="1" s="1"/>
  <c r="C115" i="1"/>
  <c r="C123" i="1" s="1"/>
  <c r="D114" i="1"/>
  <c r="D113" i="1"/>
  <c r="D112" i="1"/>
  <c r="D111" i="1"/>
  <c r="D110" i="1"/>
  <c r="D109" i="1"/>
  <c r="E108" i="1"/>
  <c r="D108" i="1"/>
  <c r="C108" i="1"/>
  <c r="E107" i="1"/>
  <c r="D107" i="1"/>
  <c r="C107" i="1"/>
  <c r="E106" i="1"/>
  <c r="D106" i="1"/>
  <c r="C106" i="1"/>
  <c r="I105" i="1"/>
  <c r="E105" i="1" s="1"/>
  <c r="E104" i="1" s="1"/>
  <c r="D105" i="1"/>
  <c r="C105" i="1"/>
  <c r="I104" i="1"/>
  <c r="H104" i="1"/>
  <c r="G104" i="1"/>
  <c r="F104" i="1"/>
  <c r="D104" i="1"/>
  <c r="C104" i="1"/>
  <c r="E103" i="1"/>
  <c r="D103" i="1"/>
  <c r="C103" i="1"/>
  <c r="E102" i="1"/>
  <c r="D102" i="1"/>
  <c r="I101" i="1"/>
  <c r="H101" i="1"/>
  <c r="H99" i="1" s="1"/>
  <c r="G101" i="1"/>
  <c r="F101" i="1"/>
  <c r="E101" i="1" s="1"/>
  <c r="E99" i="1" s="1"/>
  <c r="D101" i="1"/>
  <c r="C101" i="1"/>
  <c r="D100" i="1"/>
  <c r="I99" i="1"/>
  <c r="G99" i="1"/>
  <c r="D99" i="1"/>
  <c r="C99" i="1"/>
  <c r="E98" i="1"/>
  <c r="D98" i="1"/>
  <c r="C98" i="1"/>
  <c r="D97" i="1"/>
  <c r="E96" i="1"/>
  <c r="D96" i="1"/>
  <c r="C96" i="1"/>
  <c r="E95" i="1"/>
  <c r="D95" i="1"/>
  <c r="E94" i="1"/>
  <c r="D94" i="1"/>
  <c r="E93" i="1"/>
  <c r="E92" i="1" s="1"/>
  <c r="D93" i="1"/>
  <c r="C93" i="1"/>
  <c r="I92" i="1"/>
  <c r="H92" i="1"/>
  <c r="G92" i="1"/>
  <c r="F92" i="1"/>
  <c r="D92" i="1"/>
  <c r="C92" i="1"/>
  <c r="I91" i="1"/>
  <c r="H91" i="1"/>
  <c r="G91" i="1"/>
  <c r="F91" i="1"/>
  <c r="D91" i="1"/>
  <c r="I90" i="1"/>
  <c r="F90" i="1"/>
  <c r="D90" i="1"/>
  <c r="D89" i="1"/>
  <c r="E88" i="1"/>
  <c r="D88" i="1"/>
  <c r="C88" i="1"/>
  <c r="E87" i="1"/>
  <c r="D87" i="1"/>
  <c r="E86" i="1"/>
  <c r="D86" i="1"/>
  <c r="H90" i="1"/>
  <c r="E85" i="1"/>
  <c r="E90" i="1" s="1"/>
  <c r="D85" i="1"/>
  <c r="C85" i="1"/>
  <c r="I84" i="1"/>
  <c r="I83" i="1" s="1"/>
  <c r="H84" i="1"/>
  <c r="H89" i="1" s="1"/>
  <c r="G84" i="1"/>
  <c r="G83" i="1" s="1"/>
  <c r="F84" i="1"/>
  <c r="F89" i="1" s="1"/>
  <c r="E84" i="1"/>
  <c r="D84" i="1"/>
  <c r="C84" i="1"/>
  <c r="H83" i="1"/>
  <c r="H81" i="1" s="1"/>
  <c r="H80" i="1" s="1"/>
  <c r="F83" i="1"/>
  <c r="F81" i="1" s="1"/>
  <c r="D83" i="1"/>
  <c r="C83" i="1"/>
  <c r="E82" i="1"/>
  <c r="D82" i="1"/>
  <c r="C82" i="1"/>
  <c r="D81" i="1"/>
  <c r="C81" i="1"/>
  <c r="D80" i="1"/>
  <c r="C80" i="1"/>
  <c r="D78" i="1"/>
  <c r="E77" i="1"/>
  <c r="D77" i="1"/>
  <c r="E76" i="1"/>
  <c r="D76" i="1"/>
  <c r="C76" i="1"/>
  <c r="E75" i="1"/>
  <c r="D75" i="1"/>
  <c r="C75" i="1"/>
  <c r="C74" i="1" s="1"/>
  <c r="I74" i="1"/>
  <c r="H74" i="1"/>
  <c r="G74" i="1"/>
  <c r="F74" i="1"/>
  <c r="E74" i="1" s="1"/>
  <c r="D74" i="1"/>
  <c r="C70" i="1"/>
  <c r="E69" i="1"/>
  <c r="D69" i="1"/>
  <c r="D70" i="1" s="1"/>
  <c r="C69" i="1"/>
  <c r="D67" i="1"/>
  <c r="C67" i="1"/>
  <c r="E65" i="1"/>
  <c r="D65" i="1"/>
  <c r="C65" i="1"/>
  <c r="D64" i="1"/>
  <c r="C64" i="1"/>
  <c r="I63" i="1"/>
  <c r="D63" i="1"/>
  <c r="C63" i="1"/>
  <c r="H60" i="1"/>
  <c r="H77" i="1" s="1"/>
  <c r="F60" i="1"/>
  <c r="D60" i="1"/>
  <c r="C60" i="1"/>
  <c r="I59" i="1"/>
  <c r="D59" i="1"/>
  <c r="C59" i="1"/>
  <c r="I58" i="1"/>
  <c r="D58" i="1"/>
  <c r="C58" i="1"/>
  <c r="I57" i="1"/>
  <c r="D57" i="1"/>
  <c r="C57" i="1"/>
  <c r="E56" i="1"/>
  <c r="D56" i="1"/>
  <c r="C56" i="1"/>
  <c r="D55" i="1"/>
  <c r="C55" i="1"/>
  <c r="I54" i="1"/>
  <c r="E54" i="1" s="1"/>
  <c r="D54" i="1"/>
  <c r="C54" i="1"/>
  <c r="E53" i="1"/>
  <c r="D53" i="1"/>
  <c r="C53" i="1"/>
  <c r="E52" i="1"/>
  <c r="D52" i="1"/>
  <c r="C52" i="1"/>
  <c r="I51" i="1"/>
  <c r="H51" i="1"/>
  <c r="G51" i="1"/>
  <c r="F51" i="1"/>
  <c r="D51" i="1"/>
  <c r="C51" i="1"/>
  <c r="E50" i="1"/>
  <c r="C50" i="1"/>
  <c r="E48" i="1"/>
  <c r="D48" i="1"/>
  <c r="C48" i="1"/>
  <c r="I47" i="1"/>
  <c r="H47" i="1"/>
  <c r="H45" i="1" s="1"/>
  <c r="G47" i="1"/>
  <c r="F47" i="1"/>
  <c r="D47" i="1"/>
  <c r="C47" i="1"/>
  <c r="F41" i="1"/>
  <c r="C41" i="1"/>
  <c r="E37" i="1"/>
  <c r="E35" i="1"/>
  <c r="E34" i="1"/>
  <c r="E33" i="1"/>
  <c r="E32" i="1"/>
  <c r="D32" i="1"/>
  <c r="E31" i="1"/>
  <c r="D31" i="1"/>
  <c r="I29" i="1"/>
  <c r="I41" i="1" s="1"/>
  <c r="H29" i="1"/>
  <c r="H41" i="1" s="1"/>
  <c r="G29" i="1"/>
  <c r="G41" i="1" s="1"/>
  <c r="F29" i="1"/>
  <c r="E29" i="1"/>
  <c r="E41" i="1" s="1"/>
  <c r="D29" i="1"/>
  <c r="D41" i="1" s="1"/>
  <c r="C29" i="1"/>
  <c r="H61" i="1" l="1"/>
  <c r="G45" i="1"/>
  <c r="I45" i="1"/>
  <c r="E51" i="1"/>
  <c r="H78" i="1"/>
  <c r="C78" i="1"/>
  <c r="I81" i="1"/>
  <c r="I80" i="1" s="1"/>
  <c r="I78" i="1" s="1"/>
  <c r="G81" i="1"/>
  <c r="G80" i="1" s="1"/>
  <c r="G78" i="1" s="1"/>
  <c r="C45" i="1"/>
  <c r="C61" i="1" s="1"/>
  <c r="E83" i="1"/>
  <c r="E67" i="1"/>
  <c r="E70" i="1"/>
  <c r="I64" i="1"/>
  <c r="E63" i="1"/>
  <c r="C77" i="1"/>
  <c r="C114" i="1" s="1"/>
  <c r="C91" i="1"/>
  <c r="F80" i="1"/>
  <c r="H114" i="1"/>
  <c r="H115" i="1" s="1"/>
  <c r="H123" i="1" s="1"/>
  <c r="H64" i="1"/>
  <c r="E47" i="1"/>
  <c r="F45" i="1"/>
  <c r="E45" i="1" s="1"/>
  <c r="G89" i="1"/>
  <c r="D45" i="1"/>
  <c r="D61" i="1" s="1"/>
  <c r="D115" i="1" s="1"/>
  <c r="F77" i="1"/>
  <c r="G60" i="1"/>
  <c r="E89" i="1"/>
  <c r="I89" i="1"/>
  <c r="G90" i="1"/>
  <c r="F99" i="1"/>
  <c r="C128" i="1"/>
  <c r="J47" i="1" l="1"/>
  <c r="K47" i="1" s="1"/>
  <c r="E81" i="1"/>
  <c r="E64" i="1"/>
  <c r="I60" i="1"/>
  <c r="G77" i="1"/>
  <c r="G114" i="1" s="1"/>
  <c r="E80" i="1"/>
  <c r="E78" i="1" s="1"/>
  <c r="F78" i="1"/>
  <c r="F114" i="1" s="1"/>
  <c r="H125" i="1"/>
  <c r="H126" i="1" s="1"/>
  <c r="F61" i="1"/>
  <c r="G61" i="1"/>
  <c r="H128" i="1" l="1"/>
  <c r="H139" i="1"/>
  <c r="H132" i="1" s="1"/>
  <c r="F115" i="1"/>
  <c r="G115" i="1"/>
  <c r="I77" i="1"/>
  <c r="I114" i="1" s="1"/>
  <c r="E114" i="1" s="1"/>
  <c r="I61" i="1"/>
  <c r="E61" i="1" s="1"/>
  <c r="J61" i="1" s="1"/>
  <c r="G123" i="1" l="1"/>
  <c r="G125" i="1" s="1"/>
  <c r="G126" i="1" s="1"/>
  <c r="I115" i="1"/>
  <c r="I123" i="1" s="1"/>
  <c r="I125" i="1" s="1"/>
  <c r="I126" i="1" s="1"/>
  <c r="F123" i="1"/>
  <c r="H133" i="1"/>
  <c r="E115" i="1" l="1"/>
  <c r="E123" i="1" s="1"/>
  <c r="G139" i="1"/>
  <c r="G132" i="1" s="1"/>
  <c r="G128" i="1"/>
  <c r="I139" i="1"/>
  <c r="I132" i="1" s="1"/>
  <c r="I128" i="1"/>
  <c r="F125" i="1"/>
  <c r="F126" i="1" s="1"/>
  <c r="I133" i="1" l="1"/>
  <c r="G133" i="1"/>
  <c r="F128" i="1"/>
  <c r="F139" i="1"/>
  <c r="F133" i="1" s="1"/>
  <c r="E126" i="1"/>
  <c r="E133" i="1" l="1"/>
  <c r="F132" i="1"/>
  <c r="E132" i="1" s="1"/>
  <c r="E128" i="1"/>
  <c r="E139" i="1" s="1"/>
  <c r="E125" i="1"/>
</calcChain>
</file>

<file path=xl/sharedStrings.xml><?xml version="1.0" encoding="utf-8"?>
<sst xmlns="http://schemas.openxmlformats.org/spreadsheetml/2006/main" count="199" uniqueCount="167">
  <si>
    <t xml:space="preserve"> 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</si>
  <si>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</si>
  <si>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</si>
  <si>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</si>
  <si>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</si>
  <si>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</si>
  <si>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</si>
  <si>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</si>
  <si>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</si>
  <si>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</si>
  <si>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</si>
  <si>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</si>
  <si>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</si>
  <si>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</si>
  <si>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</si>
  <si>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НА 2024 рік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</si>
  <si>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</si>
  <si>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</si>
  <si>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</si>
  <si>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</si>
  <si>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</si>
  <si>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</si>
  <si>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</si>
  <si>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</si>
  <si>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фінан-совий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</si>
  <si>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</si>
  <si>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</si>
  <si>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</si>
  <si>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</si>
  <si>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</si>
  <si>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</si>
  <si>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</si>
  <si>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</si>
  <si>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</si>
  <si>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</si>
  <si>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</si>
  <si>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</si>
  <si>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</si>
  <si>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</si>
  <si>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</si>
  <si>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</si>
  <si>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</si>
  <si>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</si>
  <si>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</si>
  <si>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</si>
  <si>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</si>
  <si>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</si>
  <si>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</si>
  <si>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</si>
  <si>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</si>
  <si>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</si>
  <si>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</si>
  <si>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</si>
  <si>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</si>
  <si>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</si>
  <si>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</si>
  <si>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</si>
  <si>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</si>
  <si>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</si>
  <si>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</si>
  <si>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</si>
  <si>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</si>
  <si>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</si>
  <si>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</si>
  <si>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</si>
  <si>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</si>
  <si>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</si>
  <si>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</si>
  <si>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</si>
  <si>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</si>
  <si>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</si>
  <si>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</si>
  <si>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</si>
  <si>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</si>
  <si>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</si>
  <si>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</si>
  <si>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</si>
  <si>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</si>
  <si>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</si>
  <si>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</si>
  <si>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</si>
  <si>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</si>
  <si>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</si>
  <si>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</si>
  <si>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</si>
  <si>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</si>
  <si>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</si>
  <si>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</si>
  <si>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</si>
  <si>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</si>
  <si>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</si>
  <si>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</si>
  <si>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</si>
  <si>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</si>
  <si>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</si>
  <si>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</si>
  <si>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</si>
  <si>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</si>
  <si>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</si>
  <si>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</si>
  <si>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</si>
  <si>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</si>
  <si>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</si>
  <si>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</si>
  <si>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</si>
  <si>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</si>
  <si>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</si>
  <si>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</si>
  <si>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</si>
  <si>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</si>
  <si>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</si>
  <si>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</si>
  <si>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</si>
  <si>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</si>
  <si>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</si>
  <si>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</si>
  <si>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</si>
  <si>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</si>
  <si>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</si>
  <si>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</si>
  <si>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</si>
  <si>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</si>
  <si>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</si>
  <si>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</si>
  <si>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</si>
  <si>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</si>
  <si>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</si>
  <si>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</si>
  <si>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</si>
  <si>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</si>
  <si>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</si>
  <si>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</si>
  <si>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</si>
  <si>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</si>
  <si>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</si>
  <si>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</si>
  <si>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</si>
  <si>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</si>
  <si>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</si>
  <si>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</si>
  <si>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</si>
  <si>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</si>
  <si>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</si>
  <si>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</si>
  <si>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</si>
  <si>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</si>
  <si>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</si>
  <si>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</si>
  <si>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</si>
  <si>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</si>
  <si>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</si>
  <si>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</si>
  <si>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</si>
  <si>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</si>
  <si>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</si>
  <si>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</si>
  <si>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</si>
  <si>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</si>
  <si>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</si>
  <si>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</si>
  <si>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</si>
  <si>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</si>
  <si>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</si>
  <si>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</si>
  <si>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</si>
  <si>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 xml:space="preserve">                                   Владислав ТЕРЕЩЕНКО</t>
  </si>
  <si>
    <t>Додаток 
до рішення виконавчого комітету
Южненської міської ради
від 05.06.2024 № 1669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</si>
</sst>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5" fontId="0" fillId="0" borderId="9" xfId="0" applyNumberFormat="1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164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 applyAlignment="1"/>
    <xf numFmtId="164" fontId="1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55;%202024%20&#8470;2%20&#1074;&#1080;&#1096;&#1082;&#1072;\&#1047;&#1084;&#1110;&#1085;&#1080;%20&#1060;&#1110;&#1085;%20&#1087;&#1083;&#1072;&#1085;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E29">
            <v>184.99999999999997</v>
          </cell>
        </row>
        <row r="51">
          <cell r="E51">
            <v>390.8</v>
          </cell>
        </row>
        <row r="52">
          <cell r="E52">
            <v>200.8</v>
          </cell>
        </row>
        <row r="53">
          <cell r="E53">
            <v>190</v>
          </cell>
        </row>
        <row r="54">
          <cell r="E54">
            <v>137.71799999999999</v>
          </cell>
        </row>
        <row r="55">
          <cell r="E55">
            <v>137.71799999999999</v>
          </cell>
        </row>
        <row r="56">
          <cell r="E56">
            <v>0</v>
          </cell>
        </row>
        <row r="60">
          <cell r="E60">
            <v>10564.2</v>
          </cell>
        </row>
        <row r="63">
          <cell r="E63">
            <v>285.59539999999998</v>
          </cell>
        </row>
        <row r="64">
          <cell r="E64">
            <v>285.59539999999998</v>
          </cell>
        </row>
        <row r="65">
          <cell r="E65">
            <v>230</v>
          </cell>
        </row>
        <row r="67">
          <cell r="E67">
            <v>45.569999999999993</v>
          </cell>
        </row>
        <row r="69">
          <cell r="E69">
            <v>45.569999999999993</v>
          </cell>
        </row>
        <row r="74">
          <cell r="E74">
            <v>5.4</v>
          </cell>
        </row>
        <row r="75">
          <cell r="E75">
            <v>4.2</v>
          </cell>
        </row>
        <row r="76">
          <cell r="E76">
            <v>1.2</v>
          </cell>
        </row>
        <row r="77">
          <cell r="E77">
            <v>10564.2</v>
          </cell>
        </row>
        <row r="78">
          <cell r="E78">
            <v>24531.612000000001</v>
          </cell>
        </row>
        <row r="80">
          <cell r="E80">
            <v>24003.094000000001</v>
          </cell>
        </row>
        <row r="81">
          <cell r="E81">
            <v>24003.094000000001</v>
          </cell>
        </row>
        <row r="82">
          <cell r="E82">
            <v>871.37100000000009</v>
          </cell>
        </row>
        <row r="83">
          <cell r="E83">
            <v>12661.57</v>
          </cell>
        </row>
        <row r="84">
          <cell r="E84">
            <v>3369.1741199999997</v>
          </cell>
        </row>
        <row r="85">
          <cell r="E85">
            <v>9285.8548800000008</v>
          </cell>
        </row>
        <row r="86">
          <cell r="E86">
            <v>0</v>
          </cell>
        </row>
        <row r="87">
          <cell r="E87">
            <v>6.5410000000000004</v>
          </cell>
        </row>
        <row r="88">
          <cell r="E88">
            <v>2785.5450000000001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91">
          <cell r="E91">
            <v>7684.6080000000002</v>
          </cell>
        </row>
        <row r="92">
          <cell r="E92">
            <v>1843.498</v>
          </cell>
        </row>
        <row r="93">
          <cell r="E93">
            <v>136.107</v>
          </cell>
        </row>
        <row r="94">
          <cell r="E94">
            <v>1267.3910000000001</v>
          </cell>
        </row>
        <row r="95">
          <cell r="E95">
            <v>440</v>
          </cell>
        </row>
        <row r="96">
          <cell r="E96">
            <v>5841.11</v>
          </cell>
        </row>
        <row r="98">
          <cell r="E98">
            <v>0</v>
          </cell>
        </row>
        <row r="99">
          <cell r="E99">
            <v>390.8</v>
          </cell>
        </row>
        <row r="101">
          <cell r="E101">
            <v>390.8</v>
          </cell>
        </row>
        <row r="102">
          <cell r="E102">
            <v>200.79999999999998</v>
          </cell>
        </row>
        <row r="103">
          <cell r="E103">
            <v>190</v>
          </cell>
        </row>
        <row r="104">
          <cell r="E104">
            <v>137.71799999999999</v>
          </cell>
        </row>
        <row r="105">
          <cell r="E105">
            <v>137.71799999999999</v>
          </cell>
        </row>
        <row r="106">
          <cell r="E106">
            <v>50.625</v>
          </cell>
        </row>
        <row r="107">
          <cell r="E107">
            <v>11.138</v>
          </cell>
        </row>
        <row r="108">
          <cell r="E108">
            <v>75.954999999999998</v>
          </cell>
        </row>
        <row r="112">
          <cell r="E112">
            <v>0</v>
          </cell>
        </row>
        <row r="114">
          <cell r="E114">
            <v>35386.807399999998</v>
          </cell>
        </row>
        <row r="123">
          <cell r="E123">
            <v>9.4046000000007552</v>
          </cell>
        </row>
        <row r="132">
          <cell r="E132">
            <v>1.4652366800001178</v>
          </cell>
        </row>
        <row r="133">
          <cell r="E133">
            <v>5.860946720000471</v>
          </cell>
        </row>
      </sheetData>
      <sheetData sheetId="17">
        <row r="47">
          <cell r="F47">
            <v>16568.125180000003</v>
          </cell>
        </row>
        <row r="48">
          <cell r="F48">
            <v>16357.983180000001</v>
          </cell>
        </row>
        <row r="50">
          <cell r="F50">
            <v>210.142</v>
          </cell>
        </row>
        <row r="51">
          <cell r="F51">
            <v>41.142000000000003</v>
          </cell>
        </row>
        <row r="54">
          <cell r="F54">
            <v>41.142000000000003</v>
          </cell>
        </row>
        <row r="55">
          <cell r="F55">
            <v>0</v>
          </cell>
        </row>
        <row r="56">
          <cell r="F56">
            <v>61.679000000000002</v>
          </cell>
        </row>
        <row r="57">
          <cell r="F57">
            <v>61.679000000000002</v>
          </cell>
        </row>
        <row r="58">
          <cell r="F58">
            <v>0</v>
          </cell>
        </row>
        <row r="59">
          <cell r="F59">
            <v>10512.188330000001</v>
          </cell>
        </row>
        <row r="60">
          <cell r="F60">
            <v>27487.271510000002</v>
          </cell>
        </row>
        <row r="62">
          <cell r="F62">
            <v>289.904</v>
          </cell>
        </row>
        <row r="63">
          <cell r="F63">
            <v>289.904</v>
          </cell>
        </row>
        <row r="64">
          <cell r="F64">
            <v>221.44399999999999</v>
          </cell>
        </row>
        <row r="65">
          <cell r="F65">
            <v>46.07</v>
          </cell>
        </row>
        <row r="67">
          <cell r="F67">
            <v>46.07</v>
          </cell>
        </row>
        <row r="68">
          <cell r="F68">
            <v>10.130000000000001</v>
          </cell>
        </row>
        <row r="72">
          <cell r="F72">
            <v>12.26</v>
          </cell>
        </row>
        <row r="73">
          <cell r="F73">
            <v>0</v>
          </cell>
        </row>
        <row r="75">
          <cell r="F75">
            <v>16568.125180000003</v>
          </cell>
        </row>
        <row r="76">
          <cell r="F76">
            <v>16357.983180000001</v>
          </cell>
        </row>
        <row r="77">
          <cell r="F77">
            <v>1253.9399900000001</v>
          </cell>
        </row>
        <row r="78">
          <cell r="F78">
            <v>11254.939</v>
          </cell>
        </row>
        <row r="79">
          <cell r="F79">
            <v>2743.9717000000001</v>
          </cell>
        </row>
        <row r="80">
          <cell r="F80">
            <v>8010.7498400000004</v>
          </cell>
        </row>
        <row r="82">
          <cell r="F82">
            <v>2388.6818800000001</v>
          </cell>
        </row>
        <row r="86">
          <cell r="F86">
            <v>1331.49956</v>
          </cell>
        </row>
        <row r="88">
          <cell r="F88">
            <v>128.92275000000001</v>
          </cell>
        </row>
        <row r="89">
          <cell r="F89">
            <v>210.142</v>
          </cell>
        </row>
        <row r="90">
          <cell r="F90">
            <v>41.142000000000003</v>
          </cell>
        </row>
        <row r="92">
          <cell r="F92">
            <v>41.142000000000003</v>
          </cell>
        </row>
        <row r="94">
          <cell r="F94">
            <v>41.142000000000003</v>
          </cell>
        </row>
        <row r="95">
          <cell r="F95">
            <v>61.679000000000002</v>
          </cell>
        </row>
        <row r="96">
          <cell r="F96">
            <v>61.679000000000002</v>
          </cell>
        </row>
        <row r="98">
          <cell r="F98">
            <v>35.093519999999998</v>
          </cell>
        </row>
        <row r="99">
          <cell r="F99">
            <v>18.864999999999998</v>
          </cell>
        </row>
        <row r="100">
          <cell r="F100">
            <v>7.7205199999999996</v>
          </cell>
        </row>
        <row r="103">
          <cell r="F103">
            <v>14.23298000000068</v>
          </cell>
        </row>
        <row r="107">
          <cell r="F107">
            <v>2.6</v>
          </cell>
        </row>
        <row r="108">
          <cell r="F108">
            <v>11.6</v>
          </cell>
        </row>
        <row r="113">
          <cell r="F113">
            <v>2.2200000000000002</v>
          </cell>
        </row>
        <row r="114">
          <cell r="F114">
            <v>8.8800000000000008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  <row r="32">
          <cell r="E32">
            <v>6.3</v>
          </cell>
        </row>
        <row r="47">
          <cell r="E47">
            <v>24003.094000000001</v>
          </cell>
        </row>
        <row r="48">
          <cell r="E48">
            <v>24003.094000000001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80">
          <cell r="E80">
            <v>26687.125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2"/>
  <sheetViews>
    <sheetView tabSelected="1" view="pageBreakPreview" zoomScale="70" zoomScaleNormal="70" zoomScaleSheetLayoutView="70" workbookViewId="0">
      <selection activeCell="D160" sqref="D160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7" bestFit="1" customWidth="1"/>
    <col min="4" max="4" width="12.42578125" style="17" customWidth="1"/>
    <col min="5" max="5" width="11.28515625" style="17" bestFit="1" customWidth="1"/>
    <col min="6" max="6" width="10" style="17" bestFit="1" customWidth="1"/>
    <col min="7" max="7" width="10.42578125" style="17" bestFit="1" customWidth="1"/>
    <col min="8" max="8" width="10.28515625" style="17" bestFit="1" customWidth="1"/>
    <col min="9" max="9" width="10.42578125" style="17" bestFit="1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49"/>
      <c r="B1" s="49"/>
      <c r="C1" s="49"/>
      <c r="D1" s="49"/>
      <c r="E1" s="49"/>
      <c r="F1" s="94" t="s">
        <v>166</v>
      </c>
      <c r="G1" s="95"/>
      <c r="H1" s="95"/>
      <c r="I1" s="95"/>
    </row>
    <row r="2" spans="1:9" ht="15" customHeight="1" x14ac:dyDescent="0.25">
      <c r="A2" s="53"/>
      <c r="B2" s="53"/>
      <c r="C2" s="53"/>
      <c r="D2" s="53"/>
      <c r="E2" s="53"/>
      <c r="F2" s="95"/>
      <c r="G2" s="95"/>
      <c r="H2" s="95"/>
      <c r="I2" s="95"/>
    </row>
    <row r="3" spans="1:9" x14ac:dyDescent="0.25">
      <c r="A3" s="49"/>
      <c r="B3" s="49"/>
      <c r="C3" s="49"/>
      <c r="D3" s="49"/>
      <c r="E3" s="49"/>
      <c r="F3" s="95"/>
      <c r="G3" s="95"/>
      <c r="H3" s="95"/>
      <c r="I3" s="95"/>
    </row>
    <row r="4" spans="1:9" x14ac:dyDescent="0.25">
      <c r="A4" s="49"/>
      <c r="B4" s="49"/>
      <c r="C4" s="49"/>
      <c r="D4" s="49"/>
      <c r="E4" s="49"/>
      <c r="F4" s="95"/>
      <c r="G4" s="95"/>
      <c r="H4" s="95"/>
      <c r="I4" s="95"/>
    </row>
    <row r="5" spans="1:9" ht="16.5" customHeight="1" x14ac:dyDescent="0.25">
      <c r="A5" s="49"/>
      <c r="B5" s="49"/>
      <c r="C5" s="49"/>
      <c r="D5" s="49"/>
      <c r="E5" s="50"/>
      <c r="F5" s="50"/>
      <c r="G5" s="50"/>
      <c r="H5" s="50"/>
      <c r="I5" s="50"/>
    </row>
    <row r="6" spans="1:9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9" x14ac:dyDescent="0.25">
      <c r="A7" s="52"/>
      <c r="B7" s="52"/>
      <c r="C7" s="52"/>
      <c r="D7" s="52"/>
      <c r="E7" s="52"/>
      <c r="F7" s="52"/>
      <c r="G7" s="52"/>
      <c r="H7" s="52"/>
      <c r="I7" s="2" t="s">
        <v>1</v>
      </c>
    </row>
    <row r="8" spans="1:9" x14ac:dyDescent="0.25">
      <c r="A8" s="56" t="s">
        <v>2</v>
      </c>
      <c r="B8" s="57"/>
      <c r="C8" s="57"/>
      <c r="D8" s="57"/>
      <c r="E8" s="57"/>
      <c r="F8" s="57"/>
      <c r="G8" s="57"/>
      <c r="H8" s="58"/>
      <c r="I8" s="3">
        <v>23990212</v>
      </c>
    </row>
    <row r="9" spans="1:9" x14ac:dyDescent="0.25">
      <c r="A9" s="54"/>
      <c r="B9" s="54"/>
      <c r="C9" s="54"/>
      <c r="D9" s="54"/>
      <c r="E9" s="54"/>
      <c r="F9" s="54"/>
      <c r="G9" s="54"/>
      <c r="H9" s="54"/>
      <c r="I9" s="2"/>
    </row>
    <row r="10" spans="1:9" x14ac:dyDescent="0.25">
      <c r="A10" s="54"/>
      <c r="B10" s="54"/>
      <c r="C10" s="54"/>
      <c r="D10" s="54"/>
      <c r="E10" s="54"/>
      <c r="F10" s="54"/>
      <c r="G10" s="54"/>
      <c r="H10" s="54"/>
      <c r="I10" s="2"/>
    </row>
    <row r="11" spans="1:9" x14ac:dyDescent="0.25">
      <c r="A11" s="54" t="s">
        <v>3</v>
      </c>
      <c r="B11" s="54"/>
      <c r="C11" s="54"/>
      <c r="D11" s="54"/>
      <c r="E11" s="54"/>
      <c r="F11" s="54"/>
      <c r="G11" s="54"/>
      <c r="H11" s="54"/>
      <c r="I11" s="2"/>
    </row>
    <row r="12" spans="1:9" x14ac:dyDescent="0.25">
      <c r="A12" s="54" t="s">
        <v>4</v>
      </c>
      <c r="B12" s="54"/>
      <c r="C12" s="54"/>
      <c r="D12" s="54"/>
      <c r="E12" s="54"/>
      <c r="F12" s="54"/>
      <c r="G12" s="54"/>
      <c r="H12" s="54"/>
      <c r="I12" s="2"/>
    </row>
    <row r="13" spans="1:9" ht="28.5" customHeight="1" x14ac:dyDescent="0.25">
      <c r="A13" s="55" t="s">
        <v>5</v>
      </c>
      <c r="B13" s="55"/>
      <c r="C13" s="55"/>
      <c r="D13" s="55"/>
      <c r="E13" s="55"/>
      <c r="F13" s="55"/>
      <c r="G13" s="55"/>
      <c r="H13" s="55"/>
      <c r="I13" s="2"/>
    </row>
    <row r="14" spans="1:9" x14ac:dyDescent="0.25">
      <c r="A14" s="54" t="s">
        <v>6</v>
      </c>
      <c r="B14" s="54"/>
      <c r="C14" s="54"/>
      <c r="D14" s="54"/>
      <c r="E14" s="54"/>
      <c r="F14" s="54"/>
      <c r="G14" s="54"/>
      <c r="H14" s="54"/>
      <c r="I14" s="2"/>
    </row>
    <row r="15" spans="1:9" x14ac:dyDescent="0.25">
      <c r="A15" s="54" t="s">
        <v>7</v>
      </c>
      <c r="B15" s="54"/>
      <c r="C15" s="54"/>
      <c r="D15" s="54"/>
      <c r="E15" s="54"/>
      <c r="F15" s="54"/>
      <c r="G15" s="54"/>
      <c r="H15" s="54"/>
      <c r="I15" s="2" t="s">
        <v>8</v>
      </c>
    </row>
    <row r="16" spans="1:9" x14ac:dyDescent="0.25">
      <c r="A16" s="54" t="s">
        <v>9</v>
      </c>
      <c r="B16" s="54"/>
      <c r="C16" s="54"/>
      <c r="D16" s="54"/>
      <c r="E16" s="54"/>
      <c r="F16" s="54"/>
      <c r="G16" s="54"/>
      <c r="H16" s="54"/>
      <c r="I16" s="2"/>
    </row>
    <row r="17" spans="1:11" x14ac:dyDescent="0.25">
      <c r="A17" s="54" t="s">
        <v>10</v>
      </c>
      <c r="B17" s="54"/>
      <c r="C17" s="54"/>
      <c r="D17" s="54"/>
      <c r="E17" s="54"/>
      <c r="F17" s="54"/>
      <c r="G17" s="54"/>
      <c r="H17" s="54"/>
      <c r="I17" s="2"/>
    </row>
    <row r="18" spans="1:11" x14ac:dyDescent="0.25">
      <c r="A18" s="54" t="s">
        <v>11</v>
      </c>
      <c r="B18" s="54"/>
      <c r="C18" s="54"/>
      <c r="D18" s="54"/>
      <c r="E18" s="54"/>
      <c r="F18" s="54"/>
      <c r="G18" s="54"/>
      <c r="H18" s="54"/>
      <c r="I18" s="2"/>
    </row>
    <row r="19" spans="1:11" ht="28.5" customHeight="1" x14ac:dyDescent="0.25">
      <c r="A19" s="55" t="s">
        <v>12</v>
      </c>
      <c r="B19" s="54"/>
      <c r="C19" s="54"/>
      <c r="D19" s="54"/>
      <c r="E19" s="54"/>
      <c r="F19" s="54"/>
      <c r="G19" s="54"/>
      <c r="H19" s="54"/>
      <c r="I19" s="2"/>
    </row>
    <row r="20" spans="1:11" x14ac:dyDescent="0.25">
      <c r="A20" s="54" t="s">
        <v>13</v>
      </c>
      <c r="B20" s="54"/>
      <c r="C20" s="54"/>
      <c r="D20" s="54"/>
      <c r="E20" s="54"/>
      <c r="F20" s="54"/>
      <c r="G20" s="54"/>
      <c r="H20" s="54"/>
      <c r="I20" s="2"/>
    </row>
    <row r="21" spans="1:11" ht="27" customHeight="1" x14ac:dyDescent="0.25">
      <c r="A21" s="59" t="s">
        <v>14</v>
      </c>
      <c r="B21" s="59"/>
      <c r="C21" s="59"/>
      <c r="D21" s="59"/>
      <c r="E21" s="59"/>
      <c r="F21" s="59"/>
      <c r="G21" s="59"/>
      <c r="H21" s="59"/>
      <c r="I21" s="59"/>
    </row>
    <row r="22" spans="1:11" ht="15" customHeight="1" x14ac:dyDescent="0.25">
      <c r="A22" s="60" t="s">
        <v>15</v>
      </c>
      <c r="B22" s="61"/>
      <c r="C22" s="61"/>
      <c r="D22" s="61"/>
      <c r="E22" s="61"/>
      <c r="F22" s="61"/>
      <c r="G22" s="61"/>
      <c r="H22" s="61"/>
      <c r="I22" s="62"/>
    </row>
    <row r="23" spans="1:11" ht="18.75" customHeight="1" x14ac:dyDescent="0.25">
      <c r="A23" s="60" t="s">
        <v>16</v>
      </c>
      <c r="B23" s="61"/>
      <c r="C23" s="61"/>
      <c r="D23" s="61"/>
      <c r="E23" s="61"/>
      <c r="F23" s="61"/>
      <c r="G23" s="61"/>
      <c r="H23" s="61"/>
      <c r="I23" s="62"/>
    </row>
    <row r="24" spans="1:11" x14ac:dyDescent="0.25">
      <c r="A24" s="59" t="s">
        <v>17</v>
      </c>
      <c r="B24" s="59"/>
      <c r="C24" s="59"/>
      <c r="D24" s="59"/>
      <c r="E24" s="63"/>
      <c r="F24" s="59"/>
      <c r="G24" s="59"/>
      <c r="H24" s="59"/>
      <c r="I24" s="59"/>
    </row>
    <row r="25" spans="1:11" x14ac:dyDescent="0.25">
      <c r="A25" s="64"/>
      <c r="B25" s="64" t="s">
        <v>18</v>
      </c>
      <c r="C25" s="65" t="s">
        <v>19</v>
      </c>
      <c r="D25" s="66" t="s">
        <v>19</v>
      </c>
      <c r="E25" s="4" t="s">
        <v>20</v>
      </c>
      <c r="F25" s="67" t="s">
        <v>21</v>
      </c>
      <c r="G25" s="68"/>
      <c r="H25" s="68"/>
      <c r="I25" s="68"/>
    </row>
    <row r="26" spans="1:11" x14ac:dyDescent="0.25">
      <c r="A26" s="64"/>
      <c r="B26" s="64"/>
      <c r="C26" s="65"/>
      <c r="D26" s="66"/>
      <c r="E26" s="5" t="s">
        <v>22</v>
      </c>
      <c r="F26" s="67"/>
      <c r="G26" s="68"/>
      <c r="H26" s="68"/>
      <c r="I26" s="68"/>
    </row>
    <row r="27" spans="1:11" ht="63.75" x14ac:dyDescent="0.25">
      <c r="A27" s="64"/>
      <c r="B27" s="64"/>
      <c r="C27" s="6" t="s">
        <v>23</v>
      </c>
      <c r="D27" s="6" t="s">
        <v>24</v>
      </c>
      <c r="E27" s="5" t="s">
        <v>25</v>
      </c>
      <c r="F27" s="6" t="s">
        <v>26</v>
      </c>
      <c r="G27" s="6" t="s">
        <v>27</v>
      </c>
      <c r="H27" s="6" t="s">
        <v>28</v>
      </c>
      <c r="I27" s="6" t="s">
        <v>29</v>
      </c>
    </row>
    <row r="28" spans="1:11" x14ac:dyDescent="0.25">
      <c r="A28" s="69" t="s">
        <v>30</v>
      </c>
      <c r="B28" s="69"/>
      <c r="C28" s="69"/>
      <c r="D28" s="69"/>
      <c r="E28" s="69"/>
      <c r="F28" s="69"/>
      <c r="G28" s="69"/>
      <c r="H28" s="69"/>
      <c r="I28" s="69"/>
    </row>
    <row r="29" spans="1:11" ht="25.5" x14ac:dyDescent="0.25">
      <c r="A29" s="7" t="s">
        <v>31</v>
      </c>
      <c r="B29" s="70" t="s">
        <v>32</v>
      </c>
      <c r="C29" s="8">
        <f>SUM(C31:C35)</f>
        <v>188.73700000000002</v>
      </c>
      <c r="D29" s="8">
        <f>[1]ФП2023!E29</f>
        <v>184.99999999999997</v>
      </c>
      <c r="E29" s="9">
        <f>SUM(F29:I29)</f>
        <v>268</v>
      </c>
      <c r="F29" s="9">
        <f>SUM(F31:F35)</f>
        <v>42.9</v>
      </c>
      <c r="G29" s="9">
        <f>SUM(G31:G35)</f>
        <v>63.1</v>
      </c>
      <c r="H29" s="9">
        <f>SUM(H31:H35)</f>
        <v>73.599999999999994</v>
      </c>
      <c r="I29" s="9">
        <f>SUM(I31:I35)</f>
        <v>88.4</v>
      </c>
      <c r="J29" s="10"/>
    </row>
    <row r="30" spans="1:11" x14ac:dyDescent="0.25">
      <c r="A30" s="11" t="s">
        <v>33</v>
      </c>
      <c r="B30" s="71"/>
      <c r="C30" s="8"/>
      <c r="D30" s="8"/>
      <c r="E30" s="9"/>
      <c r="F30" s="9"/>
      <c r="G30" s="9"/>
      <c r="H30" s="9"/>
      <c r="I30" s="9"/>
      <c r="J30" s="10"/>
    </row>
    <row r="31" spans="1:11" ht="27.75" customHeight="1" x14ac:dyDescent="0.25">
      <c r="A31" s="7" t="s">
        <v>34</v>
      </c>
      <c r="B31" s="71"/>
      <c r="C31" s="8">
        <v>26.620999999999999</v>
      </c>
      <c r="D31" s="8">
        <f>[2]Лист1!$E$31</f>
        <v>30</v>
      </c>
      <c r="E31" s="9">
        <f>SUM(F31:I31)</f>
        <v>30</v>
      </c>
      <c r="F31" s="8">
        <v>7.4</v>
      </c>
      <c r="G31" s="8">
        <v>7.6</v>
      </c>
      <c r="H31" s="8">
        <v>7.6</v>
      </c>
      <c r="I31" s="8">
        <v>7.4</v>
      </c>
      <c r="J31" s="10"/>
      <c r="K31" s="12"/>
    </row>
    <row r="32" spans="1:11" ht="16.5" customHeight="1" x14ac:dyDescent="0.25">
      <c r="A32" s="7" t="s">
        <v>35</v>
      </c>
      <c r="B32" s="71"/>
      <c r="C32" s="8">
        <v>12.374000000000001</v>
      </c>
      <c r="D32" s="8">
        <f>[2]Лист1!$E$32</f>
        <v>6.3</v>
      </c>
      <c r="E32" s="9">
        <f>SUM(F32:I32)</f>
        <v>3</v>
      </c>
      <c r="F32" s="8">
        <v>0.5</v>
      </c>
      <c r="G32" s="8">
        <v>0.5</v>
      </c>
      <c r="H32" s="8">
        <v>1</v>
      </c>
      <c r="I32" s="8">
        <v>1</v>
      </c>
      <c r="J32" s="10"/>
      <c r="K32" s="12"/>
    </row>
    <row r="33" spans="1:17" ht="16.5" customHeight="1" x14ac:dyDescent="0.25">
      <c r="A33" s="7" t="s">
        <v>36</v>
      </c>
      <c r="B33" s="71"/>
      <c r="C33" s="8">
        <v>36</v>
      </c>
      <c r="D33" s="8">
        <v>70</v>
      </c>
      <c r="E33" s="9">
        <f>SUM(F33:I33)</f>
        <v>110</v>
      </c>
      <c r="F33" s="8">
        <v>25</v>
      </c>
      <c r="G33" s="8">
        <v>25</v>
      </c>
      <c r="H33" s="8">
        <v>30</v>
      </c>
      <c r="I33" s="8">
        <v>30</v>
      </c>
      <c r="J33" s="10"/>
      <c r="K33" s="12"/>
    </row>
    <row r="34" spans="1:17" ht="16.5" customHeight="1" x14ac:dyDescent="0.25">
      <c r="A34" s="7" t="s">
        <v>37</v>
      </c>
      <c r="B34" s="71"/>
      <c r="C34" s="8">
        <v>16.942</v>
      </c>
      <c r="D34" s="8">
        <v>49.8</v>
      </c>
      <c r="E34" s="9">
        <f>SUM(F34:I34)</f>
        <v>10</v>
      </c>
      <c r="F34" s="8">
        <v>0</v>
      </c>
      <c r="G34" s="8">
        <v>5</v>
      </c>
      <c r="H34" s="8">
        <v>5</v>
      </c>
      <c r="I34" s="8">
        <v>0</v>
      </c>
      <c r="J34" s="10"/>
      <c r="K34" s="12"/>
    </row>
    <row r="35" spans="1:17" ht="45.75" customHeight="1" x14ac:dyDescent="0.25">
      <c r="A35" s="7" t="s">
        <v>38</v>
      </c>
      <c r="B35" s="72"/>
      <c r="C35" s="8">
        <v>96.8</v>
      </c>
      <c r="D35" s="8">
        <v>28.9</v>
      </c>
      <c r="E35" s="9">
        <f>SUM(F35:I35)</f>
        <v>115</v>
      </c>
      <c r="F35" s="8">
        <v>10</v>
      </c>
      <c r="G35" s="8">
        <v>25</v>
      </c>
      <c r="H35" s="8">
        <v>30</v>
      </c>
      <c r="I35" s="8">
        <v>50</v>
      </c>
      <c r="J35" s="10"/>
      <c r="K35" s="12"/>
    </row>
    <row r="36" spans="1:17" x14ac:dyDescent="0.25">
      <c r="A36" s="7" t="s">
        <v>39</v>
      </c>
      <c r="B36" s="13"/>
      <c r="C36" s="8">
        <v>39.9</v>
      </c>
      <c r="D36" s="8"/>
      <c r="E36" s="9"/>
      <c r="F36" s="8"/>
      <c r="G36" s="8"/>
      <c r="H36" s="8"/>
      <c r="I36" s="8"/>
      <c r="J36" s="10"/>
      <c r="K36" s="12"/>
    </row>
    <row r="37" spans="1:17" ht="15.75" customHeight="1" x14ac:dyDescent="0.25">
      <c r="A37" s="7" t="s">
        <v>40</v>
      </c>
      <c r="B37" s="14" t="s">
        <v>41</v>
      </c>
      <c r="C37" s="8">
        <v>0</v>
      </c>
      <c r="D37" s="8">
        <v>0</v>
      </c>
      <c r="E37" s="9">
        <f>SUM(F37:I37)</f>
        <v>0</v>
      </c>
      <c r="F37" s="9">
        <v>0</v>
      </c>
      <c r="G37" s="9">
        <v>0</v>
      </c>
      <c r="H37" s="9">
        <v>0</v>
      </c>
      <c r="I37" s="9">
        <v>0</v>
      </c>
      <c r="J37" s="10"/>
      <c r="K37" s="12"/>
    </row>
    <row r="38" spans="1:17" ht="21.75" customHeight="1" x14ac:dyDescent="0.25">
      <c r="A38" s="7" t="s">
        <v>42</v>
      </c>
      <c r="B38" s="14" t="s">
        <v>43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0</v>
      </c>
      <c r="J38" s="10"/>
      <c r="K38" s="12"/>
    </row>
    <row r="39" spans="1:17" ht="16.5" customHeight="1" x14ac:dyDescent="0.25">
      <c r="A39" s="73" t="s">
        <v>44</v>
      </c>
      <c r="B39" s="74" t="s">
        <v>45</v>
      </c>
      <c r="C39" s="75">
        <v>0</v>
      </c>
      <c r="D39" s="75">
        <v>0</v>
      </c>
      <c r="E39" s="76">
        <v>0</v>
      </c>
      <c r="F39" s="75">
        <v>0</v>
      </c>
      <c r="G39" s="75">
        <v>0</v>
      </c>
      <c r="H39" s="75">
        <v>0</v>
      </c>
      <c r="I39" s="75">
        <v>0</v>
      </c>
      <c r="J39" s="10"/>
      <c r="K39" s="12"/>
    </row>
    <row r="40" spans="1:17" ht="9.75" customHeight="1" x14ac:dyDescent="0.25">
      <c r="A40" s="73"/>
      <c r="B40" s="74"/>
      <c r="C40" s="75"/>
      <c r="D40" s="75"/>
      <c r="E40" s="76"/>
      <c r="F40" s="75"/>
      <c r="G40" s="75"/>
      <c r="H40" s="75"/>
      <c r="I40" s="75"/>
      <c r="J40" s="10"/>
      <c r="K40" s="12"/>
    </row>
    <row r="41" spans="1:17" ht="21" customHeight="1" x14ac:dyDescent="0.25">
      <c r="A41" s="69" t="s">
        <v>46</v>
      </c>
      <c r="B41" s="74" t="s">
        <v>47</v>
      </c>
      <c r="C41" s="75">
        <f>C43</f>
        <v>115.4</v>
      </c>
      <c r="D41" s="75">
        <f t="shared" ref="D41:I41" si="0">D29</f>
        <v>184.99999999999997</v>
      </c>
      <c r="E41" s="75">
        <f t="shared" si="0"/>
        <v>268</v>
      </c>
      <c r="F41" s="75">
        <f>F29</f>
        <v>42.9</v>
      </c>
      <c r="G41" s="75">
        <f>G29</f>
        <v>63.1</v>
      </c>
      <c r="H41" s="75">
        <f t="shared" si="0"/>
        <v>73.599999999999994</v>
      </c>
      <c r="I41" s="75">
        <f t="shared" si="0"/>
        <v>88.4</v>
      </c>
      <c r="J41" s="10"/>
      <c r="K41" s="12"/>
    </row>
    <row r="42" spans="1:17" ht="30.6" customHeight="1" x14ac:dyDescent="0.25">
      <c r="A42" s="69"/>
      <c r="B42" s="74"/>
      <c r="C42" s="75"/>
      <c r="D42" s="75"/>
      <c r="E42" s="75"/>
      <c r="F42" s="75"/>
      <c r="G42" s="75"/>
      <c r="H42" s="75"/>
      <c r="I42" s="75"/>
      <c r="J42" s="10"/>
      <c r="K42" s="12"/>
    </row>
    <row r="43" spans="1:17" ht="14.25" customHeight="1" x14ac:dyDescent="0.25">
      <c r="A43" s="7" t="s">
        <v>48</v>
      </c>
      <c r="B43" s="74" t="s">
        <v>49</v>
      </c>
      <c r="C43" s="75">
        <v>115.4</v>
      </c>
      <c r="D43" s="75">
        <v>115.4</v>
      </c>
      <c r="E43" s="76">
        <v>194.49700000000001</v>
      </c>
      <c r="F43" s="76">
        <v>48.624000000000002</v>
      </c>
      <c r="G43" s="76">
        <v>48.624000000000002</v>
      </c>
      <c r="H43" s="76">
        <v>48.624000000000002</v>
      </c>
      <c r="I43" s="76">
        <v>48.625</v>
      </c>
      <c r="J43" s="10"/>
      <c r="K43" s="12"/>
    </row>
    <row r="44" spans="1:17" ht="17.25" customHeight="1" x14ac:dyDescent="0.25">
      <c r="A44" s="7" t="s">
        <v>50</v>
      </c>
      <c r="B44" s="74"/>
      <c r="C44" s="75"/>
      <c r="D44" s="75"/>
      <c r="E44" s="76"/>
      <c r="F44" s="76"/>
      <c r="G44" s="76"/>
      <c r="H44" s="76"/>
      <c r="I44" s="76"/>
      <c r="J44" s="10"/>
      <c r="K44" s="12"/>
    </row>
    <row r="45" spans="1:17" ht="21" customHeight="1" x14ac:dyDescent="0.25">
      <c r="A45" s="7" t="s">
        <v>51</v>
      </c>
      <c r="B45" s="14" t="s">
        <v>52</v>
      </c>
      <c r="C45" s="8">
        <f>C47+C51+C54</f>
        <v>16670.946180000003</v>
      </c>
      <c r="D45" s="8">
        <f>D47+D51+D54</f>
        <v>24531.612000000001</v>
      </c>
      <c r="E45" s="9">
        <f>SUM(F45:I45)</f>
        <v>27460.870999999999</v>
      </c>
      <c r="F45" s="9">
        <f>F47+F51+F54+F57</f>
        <v>6425.0339999999997</v>
      </c>
      <c r="G45" s="9">
        <f>G47+G51+G54+G57</f>
        <v>6810.09</v>
      </c>
      <c r="H45" s="9">
        <f>H47+H51+H54+H57</f>
        <v>9792.4490000000005</v>
      </c>
      <c r="I45" s="9">
        <f>I47+I51+I54+I57</f>
        <v>4433.2979999999998</v>
      </c>
      <c r="J45" s="10"/>
      <c r="K45" s="12"/>
    </row>
    <row r="46" spans="1:17" ht="30" customHeight="1" x14ac:dyDescent="0.25">
      <c r="A46" s="7" t="s">
        <v>53</v>
      </c>
      <c r="B46" s="77" t="s">
        <v>54</v>
      </c>
      <c r="C46" s="8"/>
      <c r="D46" s="8"/>
      <c r="E46" s="9"/>
      <c r="F46" s="9"/>
      <c r="G46" s="8"/>
      <c r="H46" s="8"/>
      <c r="I46" s="15"/>
      <c r="J46" s="10"/>
      <c r="K46" s="12"/>
    </row>
    <row r="47" spans="1:17" ht="77.25" customHeight="1" x14ac:dyDescent="0.25">
      <c r="A47" s="11" t="s">
        <v>55</v>
      </c>
      <c r="B47" s="78"/>
      <c r="C47" s="8">
        <f>[1]ФП2022!F47</f>
        <v>16568.125180000003</v>
      </c>
      <c r="D47" s="8">
        <f>[2]Лист1!$E$47</f>
        <v>24003.094000000001</v>
      </c>
      <c r="E47" s="9">
        <f>F47+G47+H47+I47</f>
        <v>27211.423999999999</v>
      </c>
      <c r="F47" s="9">
        <f>F48+F50</f>
        <v>6425.0339999999997</v>
      </c>
      <c r="G47" s="9">
        <f>G48+G50</f>
        <v>6640.64</v>
      </c>
      <c r="H47" s="9">
        <f>H48+H50</f>
        <v>9712.4520000000011</v>
      </c>
      <c r="I47" s="9">
        <f>I48+I50</f>
        <v>4433.2979999999998</v>
      </c>
      <c r="J47" s="22">
        <f>E47-1736.957-45.564</f>
        <v>25428.903000000002</v>
      </c>
      <c r="K47" s="18">
        <f>J47-[3]Лист1!$E$80</f>
        <v>-1258.2219999999979</v>
      </c>
      <c r="L47" s="16"/>
      <c r="Q47" s="17"/>
    </row>
    <row r="48" spans="1:17" ht="19.5" customHeight="1" x14ac:dyDescent="0.25">
      <c r="A48" s="11" t="s">
        <v>56</v>
      </c>
      <c r="B48" s="78"/>
      <c r="C48" s="8">
        <f>[1]ФП2022!F48</f>
        <v>16357.983180000001</v>
      </c>
      <c r="D48" s="8">
        <f>[2]Лист1!$E$48</f>
        <v>24003.094000000001</v>
      </c>
      <c r="E48" s="8">
        <f>F48+G48+H48+I48</f>
        <v>22251.423999999999</v>
      </c>
      <c r="F48" s="8">
        <v>6425.0339999999997</v>
      </c>
      <c r="G48" s="8">
        <f>6128.613+478.735+33.292</f>
        <v>6640.64</v>
      </c>
      <c r="H48" s="8">
        <f>4744.675+7.777</f>
        <v>4752.4520000000002</v>
      </c>
      <c r="I48" s="8">
        <f>4428.803+4.495</f>
        <v>4433.2979999999998</v>
      </c>
      <c r="J48" s="10">
        <f>1736.957+45.564</f>
        <v>1782.5210000000002</v>
      </c>
      <c r="K48" s="18">
        <f>[3]Лист1!$E$80+J48</f>
        <v>28469.646000000001</v>
      </c>
    </row>
    <row r="49" spans="1:21" ht="28.5" customHeight="1" x14ac:dyDescent="0.25">
      <c r="A49" s="7" t="s">
        <v>57</v>
      </c>
      <c r="B49" s="78"/>
      <c r="C49" s="8"/>
      <c r="D49" s="8"/>
      <c r="E49" s="9"/>
      <c r="F49" s="9"/>
      <c r="G49" s="8"/>
      <c r="H49" s="8"/>
      <c r="I49" s="15"/>
      <c r="J49" s="10"/>
      <c r="K49" s="12"/>
    </row>
    <row r="50" spans="1:21" ht="20.25" customHeight="1" x14ac:dyDescent="0.25">
      <c r="A50" s="7" t="s">
        <v>58</v>
      </c>
      <c r="B50" s="78"/>
      <c r="C50" s="8">
        <f>[1]ФП2022!F50</f>
        <v>210.142</v>
      </c>
      <c r="D50" s="8">
        <v>0</v>
      </c>
      <c r="E50" s="8">
        <f>F50+G50+H50+I50</f>
        <v>4960</v>
      </c>
      <c r="F50" s="8">
        <v>0</v>
      </c>
      <c r="G50" s="8">
        <v>0</v>
      </c>
      <c r="H50" s="8">
        <v>4960</v>
      </c>
      <c r="I50" s="8">
        <v>0</v>
      </c>
      <c r="J50" s="10"/>
      <c r="K50" s="12"/>
    </row>
    <row r="51" spans="1:21" ht="80.25" customHeight="1" x14ac:dyDescent="0.25">
      <c r="A51" s="11" t="s">
        <v>59</v>
      </c>
      <c r="B51" s="78"/>
      <c r="C51" s="8">
        <f>[1]ФП2022!F51</f>
        <v>41.142000000000003</v>
      </c>
      <c r="D51" s="8">
        <f>[1]ФП2023!E51</f>
        <v>390.8</v>
      </c>
      <c r="E51" s="9">
        <f>SUM(F51:I51)</f>
        <v>249.447</v>
      </c>
      <c r="F51" s="9">
        <f>F52+F53</f>
        <v>0</v>
      </c>
      <c r="G51" s="9">
        <f>G52+G53</f>
        <v>169.45</v>
      </c>
      <c r="H51" s="9">
        <f>H52+H53</f>
        <v>79.997</v>
      </c>
      <c r="I51" s="9">
        <f>I52+I53</f>
        <v>0</v>
      </c>
      <c r="J51" s="10"/>
      <c r="K51" s="12"/>
    </row>
    <row r="52" spans="1:21" ht="26.25" customHeight="1" x14ac:dyDescent="0.25">
      <c r="A52" s="7" t="s">
        <v>60</v>
      </c>
      <c r="B52" s="78"/>
      <c r="C52" s="8">
        <f>[1]ФП2022!F54</f>
        <v>41.142000000000003</v>
      </c>
      <c r="D52" s="8">
        <f>[1]ФП2023!E52</f>
        <v>200.8</v>
      </c>
      <c r="E52" s="8">
        <f>SUM(F52:I52)</f>
        <v>210.34699999999998</v>
      </c>
      <c r="F52" s="8">
        <v>0</v>
      </c>
      <c r="G52" s="8">
        <v>169.45</v>
      </c>
      <c r="H52" s="8">
        <v>40.896999999999998</v>
      </c>
      <c r="I52" s="8">
        <v>0</v>
      </c>
      <c r="J52" s="10"/>
      <c r="K52" s="12"/>
    </row>
    <row r="53" spans="1:21" ht="42" customHeight="1" x14ac:dyDescent="0.25">
      <c r="A53" s="7" t="s">
        <v>61</v>
      </c>
      <c r="B53" s="78"/>
      <c r="C53" s="8">
        <f>[1]ФП2022!F55</f>
        <v>0</v>
      </c>
      <c r="D53" s="8">
        <f>[1]ФП2023!E53</f>
        <v>190</v>
      </c>
      <c r="E53" s="8">
        <f>SUM(F53:I53)</f>
        <v>39.1</v>
      </c>
      <c r="F53" s="8">
        <v>0</v>
      </c>
      <c r="G53" s="8">
        <v>0</v>
      </c>
      <c r="H53" s="8">
        <v>39.1</v>
      </c>
      <c r="I53" s="8">
        <v>0</v>
      </c>
      <c r="J53" s="10"/>
      <c r="K53" s="12"/>
    </row>
    <row r="54" spans="1:21" ht="67.5" customHeight="1" x14ac:dyDescent="0.25">
      <c r="A54" s="11" t="s">
        <v>62</v>
      </c>
      <c r="B54" s="78"/>
      <c r="C54" s="8">
        <f>[1]ФП2022!F56</f>
        <v>61.679000000000002</v>
      </c>
      <c r="D54" s="8">
        <f>[1]ФП2023!E54</f>
        <v>137.71799999999999</v>
      </c>
      <c r="E54" s="9">
        <f>F54+G54+H54+I54</f>
        <v>0</v>
      </c>
      <c r="F54" s="9">
        <v>0</v>
      </c>
      <c r="G54" s="9">
        <v>0</v>
      </c>
      <c r="H54" s="9">
        <v>0</v>
      </c>
      <c r="I54" s="9">
        <f>I104</f>
        <v>0</v>
      </c>
      <c r="J54" s="10"/>
      <c r="K54" s="12"/>
    </row>
    <row r="55" spans="1:21" ht="20.25" customHeight="1" x14ac:dyDescent="0.25">
      <c r="A55" s="11" t="s">
        <v>56</v>
      </c>
      <c r="B55" s="78"/>
      <c r="C55" s="8">
        <f>[1]ФП2022!F57</f>
        <v>61.679000000000002</v>
      </c>
      <c r="D55" s="8">
        <f>[1]ФП2023!E55</f>
        <v>137.71799999999999</v>
      </c>
      <c r="E55" s="8">
        <v>0</v>
      </c>
      <c r="F55" s="9">
        <v>0</v>
      </c>
      <c r="G55" s="9">
        <v>0</v>
      </c>
      <c r="H55" s="9">
        <v>0</v>
      </c>
      <c r="I55" s="9">
        <v>0</v>
      </c>
      <c r="J55" s="10"/>
      <c r="K55" s="12"/>
    </row>
    <row r="56" spans="1:21" ht="18" customHeight="1" x14ac:dyDescent="0.25">
      <c r="A56" s="7" t="s">
        <v>63</v>
      </c>
      <c r="B56" s="78"/>
      <c r="C56" s="8">
        <f>[1]ФП2022!F58</f>
        <v>0</v>
      </c>
      <c r="D56" s="8">
        <f>[1]ФП2023!E56</f>
        <v>0</v>
      </c>
      <c r="E56" s="8">
        <f>F56+G56+H56+I56</f>
        <v>0</v>
      </c>
      <c r="F56" s="9">
        <v>0</v>
      </c>
      <c r="G56" s="9">
        <v>0</v>
      </c>
      <c r="H56" s="9">
        <v>0</v>
      </c>
      <c r="I56" s="9">
        <v>0</v>
      </c>
      <c r="J56" s="10"/>
      <c r="K56" s="12"/>
    </row>
    <row r="57" spans="1:21" ht="84.6" hidden="1" customHeight="1" x14ac:dyDescent="0.25">
      <c r="A57" s="11" t="s">
        <v>64</v>
      </c>
      <c r="B57" s="78"/>
      <c r="C57" s="8">
        <f>[1]ФП2022!F59</f>
        <v>10512.188330000001</v>
      </c>
      <c r="D57" s="8">
        <f>[1]ФП2023!E57</f>
        <v>0</v>
      </c>
      <c r="E57" s="8"/>
      <c r="F57" s="8"/>
      <c r="G57" s="8"/>
      <c r="H57" s="8"/>
      <c r="I57" s="9">
        <f>I106</f>
        <v>0</v>
      </c>
      <c r="J57" s="10"/>
      <c r="K57" s="12"/>
    </row>
    <row r="58" spans="1:21" ht="18" hidden="1" customHeight="1" x14ac:dyDescent="0.25">
      <c r="A58" s="11" t="s">
        <v>56</v>
      </c>
      <c r="B58" s="78"/>
      <c r="C58" s="8">
        <f>[1]ФП2022!F60</f>
        <v>27487.271510000002</v>
      </c>
      <c r="D58" s="8">
        <f>[1]ФП2023!E58</f>
        <v>0</v>
      </c>
      <c r="E58" s="8"/>
      <c r="F58" s="8"/>
      <c r="G58" s="8"/>
      <c r="H58" s="8"/>
      <c r="I58" s="9">
        <f>I107</f>
        <v>0</v>
      </c>
      <c r="J58" s="10"/>
      <c r="K58" s="12"/>
    </row>
    <row r="59" spans="1:21" ht="18" hidden="1" customHeight="1" x14ac:dyDescent="0.25">
      <c r="A59" s="7" t="s">
        <v>63</v>
      </c>
      <c r="B59" s="79"/>
      <c r="C59" s="8">
        <f>[1]ФП2022!F61</f>
        <v>0</v>
      </c>
      <c r="D59" s="8">
        <f>[1]ФП2023!E59</f>
        <v>0</v>
      </c>
      <c r="E59" s="8"/>
      <c r="F59" s="8"/>
      <c r="G59" s="8"/>
      <c r="H59" s="8"/>
      <c r="I59" s="9">
        <f>I108</f>
        <v>0</v>
      </c>
      <c r="J59" s="10"/>
      <c r="K59" s="12"/>
    </row>
    <row r="60" spans="1:21" ht="19.5" customHeight="1" x14ac:dyDescent="0.25">
      <c r="A60" s="19" t="s">
        <v>65</v>
      </c>
      <c r="B60" s="14" t="s">
        <v>66</v>
      </c>
      <c r="C60" s="8">
        <f>[1]ФП2022!F59</f>
        <v>10512.188330000001</v>
      </c>
      <c r="D60" s="8">
        <f>[1]ФП2023!E60</f>
        <v>10564.2</v>
      </c>
      <c r="E60" s="9">
        <v>12189.516</v>
      </c>
      <c r="F60" s="9">
        <f>E60/4</f>
        <v>3047.3789999999999</v>
      </c>
      <c r="G60" s="9">
        <f>F60</f>
        <v>3047.3789999999999</v>
      </c>
      <c r="H60" s="9">
        <f>F60</f>
        <v>3047.3789999999999</v>
      </c>
      <c r="I60" s="9">
        <f>G60</f>
        <v>3047.3789999999999</v>
      </c>
      <c r="J60" s="10"/>
      <c r="K60" s="12"/>
    </row>
    <row r="61" spans="1:21" ht="29.25" customHeight="1" x14ac:dyDescent="0.25">
      <c r="A61" s="20" t="s">
        <v>67</v>
      </c>
      <c r="B61" s="14" t="s">
        <v>68</v>
      </c>
      <c r="C61" s="8">
        <f>C60+C43+C41+C45</f>
        <v>27413.934510000003</v>
      </c>
      <c r="D61" s="8">
        <f>D60+D45+D43+D41</f>
        <v>35396.212000000007</v>
      </c>
      <c r="E61" s="9">
        <f>F61+G61+H61+I61</f>
        <v>40112.883999999998</v>
      </c>
      <c r="F61" s="9">
        <f>F60+F45+F43+F41</f>
        <v>9563.9369999999999</v>
      </c>
      <c r="G61" s="9">
        <f>G43+G45+G60+G41</f>
        <v>9969.1930000000011</v>
      </c>
      <c r="H61" s="9">
        <f>H43+H45+H60+H41</f>
        <v>12962.052000000001</v>
      </c>
      <c r="I61" s="9">
        <f>I43+I45+I60+I41</f>
        <v>7617.7019999999993</v>
      </c>
      <c r="J61" s="22">
        <f>E61-J48</f>
        <v>38330.362999999998</v>
      </c>
      <c r="K61" s="21"/>
      <c r="L61" s="21"/>
      <c r="M61" s="21"/>
    </row>
    <row r="62" spans="1:21" x14ac:dyDescent="0.25">
      <c r="A62" s="69" t="s">
        <v>69</v>
      </c>
      <c r="B62" s="69"/>
      <c r="C62" s="69"/>
      <c r="D62" s="69"/>
      <c r="E62" s="69"/>
      <c r="F62" s="69"/>
      <c r="G62" s="69"/>
      <c r="H62" s="69"/>
      <c r="I62" s="69"/>
      <c r="J62" s="10"/>
      <c r="K62" s="21"/>
      <c r="L62" s="21"/>
      <c r="M62" s="21"/>
    </row>
    <row r="63" spans="1:21" ht="43.5" customHeight="1" x14ac:dyDescent="0.25">
      <c r="A63" s="7" t="s">
        <v>70</v>
      </c>
      <c r="B63" s="14" t="s">
        <v>71</v>
      </c>
      <c r="C63" s="9">
        <f>[1]ФП2022!F62</f>
        <v>289.904</v>
      </c>
      <c r="D63" s="9">
        <f>[1]ФП2023!E63</f>
        <v>285.59539999999998</v>
      </c>
      <c r="E63" s="9">
        <f>SUM(F63:I63)</f>
        <v>444.40502000000004</v>
      </c>
      <c r="F63" s="9">
        <f>F65+F67+F70</f>
        <v>87</v>
      </c>
      <c r="G63" s="9">
        <f>G65+G67+G70</f>
        <v>106.9</v>
      </c>
      <c r="H63" s="9">
        <f>H65+H67+H70</f>
        <v>117.18599999999999</v>
      </c>
      <c r="I63" s="9">
        <f>I65+I67+I70</f>
        <v>133.31901999999999</v>
      </c>
      <c r="J63" s="22"/>
      <c r="K63" s="12"/>
    </row>
    <row r="64" spans="1:21" ht="25.5" x14ac:dyDescent="0.25">
      <c r="A64" s="11" t="s">
        <v>72</v>
      </c>
      <c r="B64" s="14" t="s">
        <v>73</v>
      </c>
      <c r="C64" s="8">
        <f>[1]ФП2022!F63</f>
        <v>289.904</v>
      </c>
      <c r="D64" s="8">
        <f>[1]ФП2023!E64</f>
        <v>285.59539999999998</v>
      </c>
      <c r="E64" s="8">
        <f>F64+G64+H64+I64</f>
        <v>444.40502000000004</v>
      </c>
      <c r="F64" s="8">
        <f>F63</f>
        <v>87</v>
      </c>
      <c r="G64" s="8">
        <f>G63</f>
        <v>106.9</v>
      </c>
      <c r="H64" s="8">
        <f>H63</f>
        <v>117.18599999999999</v>
      </c>
      <c r="I64" s="8">
        <f>I63</f>
        <v>133.31901999999999</v>
      </c>
      <c r="J64" s="10"/>
      <c r="R64" s="17"/>
      <c r="S64" s="17"/>
      <c r="T64" s="17"/>
      <c r="U64" s="17"/>
    </row>
    <row r="65" spans="1:23" ht="17.25" customHeight="1" x14ac:dyDescent="0.25">
      <c r="A65" s="73" t="s">
        <v>74</v>
      </c>
      <c r="B65" s="74" t="s">
        <v>75</v>
      </c>
      <c r="C65" s="75">
        <f>[1]ФП2022!F64</f>
        <v>221.44399999999999</v>
      </c>
      <c r="D65" s="75">
        <f>[1]ФП2023!E65</f>
        <v>230</v>
      </c>
      <c r="E65" s="76">
        <f>SUM(F65:I66)</f>
        <v>270.62700000000001</v>
      </c>
      <c r="F65" s="75">
        <f>25.2+40+3.5</f>
        <v>68.7</v>
      </c>
      <c r="G65" s="75">
        <v>45.9</v>
      </c>
      <c r="H65" s="75">
        <f>69.8+10+31.83-3-5-40-10-3.3</f>
        <v>50.33</v>
      </c>
      <c r="I65" s="75">
        <f>65.1+35+18-27.203+14.8</f>
        <v>105.69699999999999</v>
      </c>
      <c r="J65" s="22"/>
      <c r="K65" s="21"/>
    </row>
    <row r="66" spans="1:23" ht="3.75" customHeight="1" x14ac:dyDescent="0.25">
      <c r="A66" s="73"/>
      <c r="B66" s="74"/>
      <c r="C66" s="75"/>
      <c r="D66" s="75"/>
      <c r="E66" s="76"/>
      <c r="F66" s="75"/>
      <c r="G66" s="75"/>
      <c r="H66" s="75"/>
      <c r="I66" s="75"/>
      <c r="J66" s="10"/>
    </row>
    <row r="67" spans="1:23" x14ac:dyDescent="0.25">
      <c r="A67" s="7" t="s">
        <v>76</v>
      </c>
      <c r="B67" s="74" t="s">
        <v>77</v>
      </c>
      <c r="C67" s="8">
        <f>[1]ФП2022!F65</f>
        <v>46.07</v>
      </c>
      <c r="D67" s="8">
        <f>[1]ФП2023!E67</f>
        <v>45.569999999999993</v>
      </c>
      <c r="E67" s="9">
        <f>E69</f>
        <v>142.441</v>
      </c>
      <c r="F67" s="9">
        <f t="shared" ref="F67:H67" si="1">F69</f>
        <v>15</v>
      </c>
      <c r="G67" s="9">
        <f t="shared" si="1"/>
        <v>50</v>
      </c>
      <c r="H67" s="9">
        <f t="shared" si="1"/>
        <v>54.8</v>
      </c>
      <c r="I67" s="9">
        <f>I69</f>
        <v>22.640999999999998</v>
      </c>
      <c r="J67" s="22"/>
      <c r="K67" s="21"/>
    </row>
    <row r="68" spans="1:23" ht="16.5" customHeight="1" x14ac:dyDescent="0.25">
      <c r="A68" s="11" t="s">
        <v>78</v>
      </c>
      <c r="B68" s="74"/>
      <c r="C68" s="15"/>
      <c r="D68" s="8" t="s">
        <v>79</v>
      </c>
      <c r="E68" s="9" t="s">
        <v>79</v>
      </c>
      <c r="F68" s="9" t="s">
        <v>79</v>
      </c>
      <c r="G68" s="9" t="s">
        <v>79</v>
      </c>
      <c r="H68" s="9" t="s">
        <v>79</v>
      </c>
      <c r="I68" s="9" t="s">
        <v>79</v>
      </c>
      <c r="J68" s="10"/>
    </row>
    <row r="69" spans="1:23" ht="18" customHeight="1" x14ac:dyDescent="0.25">
      <c r="A69" s="11" t="s">
        <v>80</v>
      </c>
      <c r="B69" s="74"/>
      <c r="C69" s="8">
        <f>[1]ФП2022!F67</f>
        <v>46.07</v>
      </c>
      <c r="D69" s="8">
        <f>[1]ФП2023!E69</f>
        <v>45.569999999999993</v>
      </c>
      <c r="E69" s="9">
        <f>SUM(F69:I69)</f>
        <v>142.441</v>
      </c>
      <c r="F69" s="8">
        <v>15</v>
      </c>
      <c r="G69" s="8">
        <v>50</v>
      </c>
      <c r="H69" s="8">
        <v>54.8</v>
      </c>
      <c r="I69" s="8">
        <v>22.640999999999998</v>
      </c>
      <c r="J69" s="10"/>
      <c r="K69" s="1"/>
      <c r="L69" s="21"/>
    </row>
    <row r="70" spans="1:23" ht="14.25" customHeight="1" x14ac:dyDescent="0.25">
      <c r="A70" s="73" t="s">
        <v>81</v>
      </c>
      <c r="B70" s="74" t="s">
        <v>82</v>
      </c>
      <c r="C70" s="75">
        <f>[1]ФП2022!F68</f>
        <v>10.130000000000001</v>
      </c>
      <c r="D70" s="75">
        <f>D69*0.22</f>
        <v>10.025399999999999</v>
      </c>
      <c r="E70" s="76">
        <f>F70+G70+H70+I70</f>
        <v>31.337020000000003</v>
      </c>
      <c r="F70" s="76">
        <f>F69*0.22</f>
        <v>3.3</v>
      </c>
      <c r="G70" s="76">
        <f t="shared" ref="G70:I70" si="2">G69*0.22</f>
        <v>11</v>
      </c>
      <c r="H70" s="76">
        <f t="shared" si="2"/>
        <v>12.055999999999999</v>
      </c>
      <c r="I70" s="76">
        <f t="shared" si="2"/>
        <v>4.98102</v>
      </c>
      <c r="J70" s="10"/>
    </row>
    <row r="71" spans="1:23" ht="7.5" customHeight="1" x14ac:dyDescent="0.25">
      <c r="A71" s="73"/>
      <c r="B71" s="74"/>
      <c r="C71" s="75"/>
      <c r="D71" s="75"/>
      <c r="E71" s="76"/>
      <c r="F71" s="76"/>
      <c r="G71" s="76"/>
      <c r="H71" s="76"/>
      <c r="I71" s="76"/>
      <c r="J71" s="10"/>
    </row>
    <row r="72" spans="1:23" ht="13.5" hidden="1" customHeight="1" x14ac:dyDescent="0.25">
      <c r="A72" s="23"/>
      <c r="C72" s="21"/>
      <c r="D72" s="21"/>
      <c r="E72" s="21"/>
      <c r="F72" s="21"/>
      <c r="G72" s="21"/>
      <c r="H72" s="21"/>
      <c r="I72" s="24"/>
      <c r="J72" s="10"/>
    </row>
    <row r="73" spans="1:23" ht="21" customHeight="1" x14ac:dyDescent="0.25">
      <c r="A73" s="7" t="s">
        <v>83</v>
      </c>
      <c r="B73" s="14" t="s">
        <v>84</v>
      </c>
      <c r="C73" s="8" t="s">
        <v>85</v>
      </c>
      <c r="D73" s="8" t="s">
        <v>85</v>
      </c>
      <c r="E73" s="9" t="s">
        <v>79</v>
      </c>
      <c r="F73" s="8" t="s">
        <v>79</v>
      </c>
      <c r="G73" s="8" t="s">
        <v>79</v>
      </c>
      <c r="H73" s="8"/>
      <c r="I73" s="8" t="s">
        <v>79</v>
      </c>
      <c r="J73" s="10"/>
    </row>
    <row r="74" spans="1:23" ht="33.75" customHeight="1" x14ac:dyDescent="0.25">
      <c r="A74" s="7" t="s">
        <v>86</v>
      </c>
      <c r="B74" s="74" t="s">
        <v>87</v>
      </c>
      <c r="C74" s="9">
        <f>C75</f>
        <v>12.26</v>
      </c>
      <c r="D74" s="9">
        <f>[1]ФП2023!E74</f>
        <v>5.4</v>
      </c>
      <c r="E74" s="9">
        <f>F74+G74+H74+I74</f>
        <v>5.9</v>
      </c>
      <c r="F74" s="9">
        <f>F75+F76</f>
        <v>1.8</v>
      </c>
      <c r="G74" s="9">
        <f>G75+G76</f>
        <v>1.4000000000000001</v>
      </c>
      <c r="H74" s="9">
        <f>H75+H76</f>
        <v>1.4000000000000001</v>
      </c>
      <c r="I74" s="9">
        <f>I75+I76</f>
        <v>1.3</v>
      </c>
      <c r="J74" s="10"/>
    </row>
    <row r="75" spans="1:23" ht="27" customHeight="1" x14ac:dyDescent="0.25">
      <c r="A75" s="7" t="s">
        <v>88</v>
      </c>
      <c r="B75" s="74"/>
      <c r="C75" s="8">
        <f>[1]ФП2022!F72</f>
        <v>12.26</v>
      </c>
      <c r="D75" s="8">
        <f>[1]ФП2023!E75</f>
        <v>4.2</v>
      </c>
      <c r="E75" s="9">
        <f>F75+G75+H75+I75</f>
        <v>4.7</v>
      </c>
      <c r="F75" s="8">
        <v>1.5</v>
      </c>
      <c r="G75" s="8">
        <v>1.1000000000000001</v>
      </c>
      <c r="H75" s="8">
        <v>1.1000000000000001</v>
      </c>
      <c r="I75" s="8">
        <v>1</v>
      </c>
      <c r="J75" s="10"/>
    </row>
    <row r="76" spans="1:23" ht="24" customHeight="1" x14ac:dyDescent="0.25">
      <c r="A76" s="7" t="s">
        <v>89</v>
      </c>
      <c r="B76" s="74"/>
      <c r="C76" s="8">
        <f>[1]ФП2022!F73</f>
        <v>0</v>
      </c>
      <c r="D76" s="8">
        <f>[1]ФП2023!E76</f>
        <v>1.2</v>
      </c>
      <c r="E76" s="9">
        <f>F76+G76+H76+I76</f>
        <v>1.2</v>
      </c>
      <c r="F76" s="8">
        <v>0.3</v>
      </c>
      <c r="G76" s="8">
        <v>0.3</v>
      </c>
      <c r="H76" s="8">
        <v>0.3</v>
      </c>
      <c r="I76" s="8">
        <v>0.3</v>
      </c>
      <c r="J76" s="10"/>
    </row>
    <row r="77" spans="1:23" ht="24" customHeight="1" x14ac:dyDescent="0.25">
      <c r="A77" s="7" t="s">
        <v>90</v>
      </c>
      <c r="B77" s="14" t="s">
        <v>91</v>
      </c>
      <c r="C77" s="8">
        <f>C60</f>
        <v>10512.188330000001</v>
      </c>
      <c r="D77" s="8">
        <f>[1]ФП2023!E77</f>
        <v>10564.2</v>
      </c>
      <c r="E77" s="8">
        <f>E60</f>
        <v>12189.516</v>
      </c>
      <c r="F77" s="8">
        <f>F60</f>
        <v>3047.3789999999999</v>
      </c>
      <c r="G77" s="8">
        <f>G60</f>
        <v>3047.3789999999999</v>
      </c>
      <c r="H77" s="8">
        <f>H60</f>
        <v>3047.3789999999999</v>
      </c>
      <c r="I77" s="8">
        <f>I60</f>
        <v>3047.3789999999999</v>
      </c>
      <c r="J77" s="10"/>
    </row>
    <row r="78" spans="1:23" ht="33" customHeight="1" x14ac:dyDescent="0.25">
      <c r="A78" s="7" t="s">
        <v>92</v>
      </c>
      <c r="B78" s="14" t="s">
        <v>93</v>
      </c>
      <c r="C78" s="8">
        <f>C80+C99+C104</f>
        <v>16670.946180000003</v>
      </c>
      <c r="D78" s="8">
        <f>[1]ФП2023!E78</f>
        <v>24531.612000000001</v>
      </c>
      <c r="E78" s="9">
        <f>E80+E101+E104+E109</f>
        <v>27460.870999999996</v>
      </c>
      <c r="F78" s="9">
        <f>F80+F101+F104+F109</f>
        <v>6425.0339999999997</v>
      </c>
      <c r="G78" s="9">
        <f>G80+G101+G104+G109</f>
        <v>6810.0899999999992</v>
      </c>
      <c r="H78" s="9">
        <f>H80+H101+H104+H109</f>
        <v>9792.4489999999987</v>
      </c>
      <c r="I78" s="9">
        <f>I80+I101+I104+I109</f>
        <v>4433.2979999999998</v>
      </c>
      <c r="J78" s="10"/>
      <c r="S78" s="17"/>
      <c r="T78" s="17"/>
      <c r="U78" s="17"/>
      <c r="V78" s="17"/>
      <c r="W78" s="17"/>
    </row>
    <row r="79" spans="1:23" ht="51" customHeight="1" x14ac:dyDescent="0.25">
      <c r="A79" s="7" t="s">
        <v>94</v>
      </c>
      <c r="B79" s="25" t="s">
        <v>95</v>
      </c>
      <c r="C79" s="15"/>
      <c r="D79" s="15"/>
      <c r="E79" s="9"/>
      <c r="F79" s="9"/>
      <c r="G79" s="8"/>
      <c r="H79" s="8"/>
      <c r="I79" s="26"/>
      <c r="J79" s="10"/>
    </row>
    <row r="80" spans="1:23" ht="79.5" customHeight="1" x14ac:dyDescent="0.25">
      <c r="A80" s="11" t="s">
        <v>55</v>
      </c>
      <c r="B80" s="27"/>
      <c r="C80" s="15">
        <f>[1]ФП2022!F75</f>
        <v>16568.125180000003</v>
      </c>
      <c r="D80" s="15">
        <f>[1]ФП2023!E80</f>
        <v>24003.094000000001</v>
      </c>
      <c r="E80" s="9">
        <f>F80+G80+H80+I80</f>
        <v>27211.423999999995</v>
      </c>
      <c r="F80" s="9">
        <f>F81+F98</f>
        <v>6425.0339999999997</v>
      </c>
      <c r="G80" s="9">
        <f>G81+G98</f>
        <v>6640.6399999999994</v>
      </c>
      <c r="H80" s="9">
        <f>H81+H98</f>
        <v>9712.4519999999993</v>
      </c>
      <c r="I80" s="9">
        <f>I81+I98</f>
        <v>4433.2979999999998</v>
      </c>
      <c r="J80" s="10"/>
      <c r="K80" s="12"/>
      <c r="L80" s="16"/>
      <c r="S80" s="17"/>
      <c r="T80" s="17"/>
      <c r="U80" s="17"/>
      <c r="V80" s="17"/>
      <c r="W80" s="17"/>
    </row>
    <row r="81" spans="1:16" ht="19.5" customHeight="1" x14ac:dyDescent="0.25">
      <c r="A81" s="28" t="s">
        <v>56</v>
      </c>
      <c r="B81" s="27"/>
      <c r="C81" s="15">
        <f>[1]ФП2022!F76</f>
        <v>16357.983180000001</v>
      </c>
      <c r="D81" s="15">
        <f>[1]ФП2023!E81</f>
        <v>24003.094000000001</v>
      </c>
      <c r="E81" s="9">
        <f>F81+G81+H81+I81</f>
        <v>22251.423999999995</v>
      </c>
      <c r="F81" s="9">
        <f>F82+F83+F88+F91</f>
        <v>6425.0339999999997</v>
      </c>
      <c r="G81" s="9">
        <f>G82+G83+G88+G91</f>
        <v>6640.6399999999994</v>
      </c>
      <c r="H81" s="9">
        <f>H82+H83+H88+H91</f>
        <v>4752.4519999999993</v>
      </c>
      <c r="I81" s="9">
        <f>I82+I83+I88+I91</f>
        <v>4433.2979999999998</v>
      </c>
      <c r="J81" s="10"/>
    </row>
    <row r="82" spans="1:16" ht="21.75" customHeight="1" x14ac:dyDescent="0.25">
      <c r="A82" s="7" t="s">
        <v>74</v>
      </c>
      <c r="B82" s="27"/>
      <c r="C82" s="15">
        <f>[1]ФП2022!F77</f>
        <v>1253.9399900000001</v>
      </c>
      <c r="D82" s="15">
        <f>[1]ФП2023!E82</f>
        <v>871.37100000000009</v>
      </c>
      <c r="E82" s="9">
        <f>SUM(F82:I82)</f>
        <v>1357.2630000000001</v>
      </c>
      <c r="F82" s="9">
        <v>420.589</v>
      </c>
      <c r="G82" s="9">
        <f>889.147+30.027</f>
        <v>919.17400000000009</v>
      </c>
      <c r="H82" s="9">
        <v>17.5</v>
      </c>
      <c r="I82" s="9">
        <v>0</v>
      </c>
      <c r="J82" s="22"/>
      <c r="K82" s="21"/>
      <c r="L82" s="21"/>
      <c r="M82" s="21"/>
      <c r="N82" s="21"/>
      <c r="O82" s="21"/>
      <c r="P82" s="21"/>
    </row>
    <row r="83" spans="1:16" x14ac:dyDescent="0.25">
      <c r="A83" s="7" t="s">
        <v>96</v>
      </c>
      <c r="B83" s="27"/>
      <c r="C83" s="15">
        <f>[1]ФП2022!F78</f>
        <v>11254.939</v>
      </c>
      <c r="D83" s="15">
        <f>[1]ФП2023!E83</f>
        <v>12661.57</v>
      </c>
      <c r="E83" s="9">
        <f>SUM(E84:E87)</f>
        <v>14332.091</v>
      </c>
      <c r="F83" s="9">
        <f>F84+F85+F86+F87</f>
        <v>3663.5859999999998</v>
      </c>
      <c r="G83" s="9">
        <f>G84+G85+G86+G87</f>
        <v>3823.8829999999998</v>
      </c>
      <c r="H83" s="9">
        <f>H84+H85+H86+H87</f>
        <v>3521.8949999999995</v>
      </c>
      <c r="I83" s="9">
        <f>I84+I85+I86+I87</f>
        <v>3322.7269999999999</v>
      </c>
      <c r="J83" s="22"/>
      <c r="K83" s="21"/>
      <c r="L83" s="21"/>
      <c r="M83" s="21"/>
      <c r="N83" s="21"/>
      <c r="O83" s="21"/>
      <c r="P83" s="21"/>
    </row>
    <row r="84" spans="1:16" x14ac:dyDescent="0.25">
      <c r="A84" s="7" t="s">
        <v>97</v>
      </c>
      <c r="B84" s="27"/>
      <c r="C84" s="15">
        <f>[1]ФП2022!F79+193.331</f>
        <v>2937.3027000000002</v>
      </c>
      <c r="D84" s="15">
        <f>[1]ФП2023!E84</f>
        <v>3369.1741199999997</v>
      </c>
      <c r="E84" s="8">
        <f>F84+G84+H84+I84</f>
        <v>4388.6459999999997</v>
      </c>
      <c r="F84" s="8">
        <f>952.494+105.294</f>
        <v>1057.788</v>
      </c>
      <c r="G84" s="8">
        <f>890.475+448.462</f>
        <v>1338.9369999999999</v>
      </c>
      <c r="H84" s="8">
        <f>882.3+191.656</f>
        <v>1073.9559999999999</v>
      </c>
      <c r="I84" s="8">
        <f>868.65+49.315</f>
        <v>917.96499999999992</v>
      </c>
      <c r="J84" s="22"/>
      <c r="K84" s="21"/>
      <c r="L84" s="21"/>
      <c r="M84" s="21"/>
      <c r="N84" s="21"/>
      <c r="O84" s="21"/>
      <c r="P84" s="21"/>
    </row>
    <row r="85" spans="1:16" ht="12.75" customHeight="1" x14ac:dyDescent="0.25">
      <c r="A85" s="7" t="s">
        <v>98</v>
      </c>
      <c r="B85" s="27"/>
      <c r="C85" s="15">
        <f>[1]ФП2022!F80-6.344+67.296+239.59</f>
        <v>8311.2918399999999</v>
      </c>
      <c r="D85" s="15">
        <f>[1]ФП2023!E85</f>
        <v>9285.8548800000008</v>
      </c>
      <c r="E85" s="8">
        <f>F85+G85+H85+I85</f>
        <v>9936.4989999999998</v>
      </c>
      <c r="F85" s="8">
        <v>2605.7979999999998</v>
      </c>
      <c r="G85" s="8">
        <f>2433+45</f>
        <v>2478</v>
      </c>
      <c r="H85" s="8">
        <f>2427+20.939</f>
        <v>2447.9389999999999</v>
      </c>
      <c r="I85" s="8">
        <f>2404.762</f>
        <v>2404.7620000000002</v>
      </c>
      <c r="J85" s="22"/>
      <c r="K85" s="21"/>
      <c r="L85" s="21"/>
      <c r="M85" s="21"/>
      <c r="N85" s="21"/>
      <c r="O85" s="21"/>
      <c r="P85" s="21"/>
    </row>
    <row r="86" spans="1:16" ht="18.75" hidden="1" customHeight="1" x14ac:dyDescent="0.25">
      <c r="A86" s="29" t="s">
        <v>99</v>
      </c>
      <c r="B86" s="27"/>
      <c r="C86" s="15">
        <v>0</v>
      </c>
      <c r="D86" s="15">
        <f>[1]ФП2023!E86</f>
        <v>0</v>
      </c>
      <c r="E86" s="8">
        <f>F86+G86+H86+I86</f>
        <v>0</v>
      </c>
      <c r="F86" s="8"/>
      <c r="G86" s="8"/>
      <c r="H86" s="8"/>
      <c r="I86" s="8"/>
      <c r="J86" s="22"/>
      <c r="K86" s="21"/>
      <c r="L86" s="21"/>
      <c r="M86" s="21"/>
      <c r="N86" s="21"/>
      <c r="O86" s="21"/>
      <c r="P86" s="21"/>
    </row>
    <row r="87" spans="1:16" x14ac:dyDescent="0.25">
      <c r="A87" s="29" t="s">
        <v>100</v>
      </c>
      <c r="B87" s="27"/>
      <c r="C87" s="15">
        <v>6.3440000000000003</v>
      </c>
      <c r="D87" s="15">
        <f>[1]ФП2023!E87</f>
        <v>6.5410000000000004</v>
      </c>
      <c r="E87" s="8">
        <f>F87+G87+H87+I87</f>
        <v>6.9459999999999997</v>
      </c>
      <c r="F87" s="8">
        <v>0</v>
      </c>
      <c r="G87" s="8">
        <v>6.9459999999999997</v>
      </c>
      <c r="H87" s="8">
        <v>0</v>
      </c>
      <c r="I87" s="8">
        <v>0</v>
      </c>
      <c r="J87" s="22"/>
      <c r="K87" s="21"/>
      <c r="L87" s="21"/>
      <c r="M87" s="21"/>
      <c r="N87" s="21"/>
      <c r="O87" s="21"/>
      <c r="P87" s="21"/>
    </row>
    <row r="88" spans="1:16" ht="14.25" customHeight="1" x14ac:dyDescent="0.25">
      <c r="A88" s="7" t="s">
        <v>101</v>
      </c>
      <c r="B88" s="27"/>
      <c r="C88" s="8">
        <f>[1]ФП2022!F82</f>
        <v>2388.6818800000001</v>
      </c>
      <c r="D88" s="15">
        <f>[1]ФП2023!E88</f>
        <v>2785.5450000000001</v>
      </c>
      <c r="E88" s="9">
        <f>F88+G88+H88+I88</f>
        <v>3153.0600000000004</v>
      </c>
      <c r="F88" s="9">
        <v>805.99099999999999</v>
      </c>
      <c r="G88" s="9">
        <f>841.253</f>
        <v>841.25300000000004</v>
      </c>
      <c r="H88" s="9">
        <f>774.816</f>
        <v>774.81600000000003</v>
      </c>
      <c r="I88" s="9">
        <f>731</f>
        <v>731</v>
      </c>
      <c r="J88" s="22"/>
      <c r="K88" s="21"/>
      <c r="L88" s="21"/>
      <c r="M88" s="21"/>
      <c r="N88" s="21"/>
      <c r="O88" s="21"/>
      <c r="P88" s="21"/>
    </row>
    <row r="89" spans="1:16" ht="18" hidden="1" customHeight="1" x14ac:dyDescent="0.25">
      <c r="A89" s="7" t="s">
        <v>78</v>
      </c>
      <c r="B89" s="27"/>
      <c r="C89" s="8">
        <v>444.1</v>
      </c>
      <c r="D89" s="15">
        <f>[1]ФП2023!E89</f>
        <v>741.21830639999996</v>
      </c>
      <c r="E89" s="8">
        <f t="shared" ref="E89:I90" si="3">E84*0.22</f>
        <v>965.50211999999999</v>
      </c>
      <c r="F89" s="8">
        <f t="shared" si="3"/>
        <v>232.71335999999999</v>
      </c>
      <c r="G89" s="8">
        <f t="shared" si="3"/>
        <v>294.56613999999996</v>
      </c>
      <c r="H89" s="8">
        <f t="shared" si="3"/>
        <v>236.27031999999997</v>
      </c>
      <c r="I89" s="8">
        <f t="shared" si="3"/>
        <v>201.95229999999998</v>
      </c>
      <c r="J89" s="22"/>
      <c r="K89" s="21"/>
      <c r="L89" s="21"/>
      <c r="M89" s="21"/>
      <c r="N89" s="21"/>
      <c r="O89" s="21"/>
      <c r="P89" s="21"/>
    </row>
    <row r="90" spans="1:16" ht="25.5" hidden="1" customHeight="1" x14ac:dyDescent="0.25">
      <c r="A90" s="7" t="s">
        <v>102</v>
      </c>
      <c r="B90" s="27"/>
      <c r="C90" s="8">
        <v>1506.5</v>
      </c>
      <c r="D90" s="15">
        <f>[1]ФП2023!E90</f>
        <v>2042.8880736000001</v>
      </c>
      <c r="E90" s="8">
        <f t="shared" si="3"/>
        <v>2186.0297799999998</v>
      </c>
      <c r="F90" s="8">
        <f t="shared" si="3"/>
        <v>573.27555999999993</v>
      </c>
      <c r="G90" s="8">
        <f t="shared" si="3"/>
        <v>545.16</v>
      </c>
      <c r="H90" s="8">
        <f t="shared" si="3"/>
        <v>538.54657999999995</v>
      </c>
      <c r="I90" s="8">
        <f t="shared" si="3"/>
        <v>529.04764</v>
      </c>
      <c r="J90" s="22"/>
      <c r="K90" s="21"/>
      <c r="L90" s="21"/>
      <c r="M90" s="21"/>
      <c r="N90" s="21"/>
      <c r="O90" s="21"/>
      <c r="P90" s="21"/>
    </row>
    <row r="91" spans="1:16" ht="25.5" x14ac:dyDescent="0.25">
      <c r="A91" s="20" t="s">
        <v>103</v>
      </c>
      <c r="B91" s="27"/>
      <c r="C91" s="9">
        <f>C93+C96</f>
        <v>1460.4223099999999</v>
      </c>
      <c r="D91" s="15">
        <f>[1]ФП2023!E91</f>
        <v>7684.6080000000002</v>
      </c>
      <c r="E91" s="9">
        <f>F91+G91+H91+I91</f>
        <v>3409.0099999999998</v>
      </c>
      <c r="F91" s="9">
        <f>F93+F96+F94</f>
        <v>1534.8679999999999</v>
      </c>
      <c r="G91" s="9">
        <f>G93+G96+G94+G95</f>
        <v>1056.33</v>
      </c>
      <c r="H91" s="9">
        <f>H93+H96+H94+H95</f>
        <v>438.24099999999999</v>
      </c>
      <c r="I91" s="9">
        <f>I93+I96+I94</f>
        <v>379.57099999999997</v>
      </c>
      <c r="J91" s="22"/>
      <c r="K91" s="21"/>
      <c r="L91" s="21"/>
      <c r="M91" s="21"/>
      <c r="N91" s="21"/>
      <c r="O91" s="21"/>
      <c r="P91" s="21"/>
    </row>
    <row r="92" spans="1:16" x14ac:dyDescent="0.25">
      <c r="A92" s="30" t="s">
        <v>104</v>
      </c>
      <c r="B92" s="31"/>
      <c r="C92" s="32">
        <f>SUM(C93+C94+C95)</f>
        <v>128.92275000000001</v>
      </c>
      <c r="D92" s="15">
        <f>[1]ФП2023!E92</f>
        <v>1843.498</v>
      </c>
      <c r="E92" s="32">
        <f>SUM(E93+E94+E95)</f>
        <v>714.95699999999999</v>
      </c>
      <c r="F92" s="32">
        <f>SUM(F93+F94+F95)</f>
        <v>40.347999999999999</v>
      </c>
      <c r="G92" s="32">
        <f>SUM(G93+G94+G95)</f>
        <v>570.59900000000005</v>
      </c>
      <c r="H92" s="32">
        <f>SUM(H93+H94+H95)</f>
        <v>68.149000000000001</v>
      </c>
      <c r="I92" s="32">
        <f>SUM(I93+I94+I95)</f>
        <v>35.860999999999997</v>
      </c>
      <c r="J92" s="22"/>
      <c r="K92" s="21"/>
      <c r="L92" s="21"/>
      <c r="M92" s="21"/>
      <c r="N92" s="21"/>
      <c r="O92" s="21"/>
      <c r="P92" s="21"/>
    </row>
    <row r="93" spans="1:16" ht="25.5" x14ac:dyDescent="0.25">
      <c r="A93" s="33" t="s">
        <v>105</v>
      </c>
      <c r="B93" s="27"/>
      <c r="C93" s="34">
        <f>[1]ФП2022!F88</f>
        <v>128.92275000000001</v>
      </c>
      <c r="D93" s="15">
        <f>[1]ФП2023!E93</f>
        <v>136.107</v>
      </c>
      <c r="E93" s="34">
        <f>F93+G93+H93+I93</f>
        <v>236.22199999999998</v>
      </c>
      <c r="F93" s="34">
        <v>40.347999999999999</v>
      </c>
      <c r="G93" s="34">
        <v>91.864000000000004</v>
      </c>
      <c r="H93" s="34">
        <v>68.149000000000001</v>
      </c>
      <c r="I93" s="34">
        <v>35.860999999999997</v>
      </c>
      <c r="J93" s="22"/>
      <c r="K93" s="21"/>
      <c r="L93" s="21"/>
      <c r="M93" s="21"/>
      <c r="N93" s="21"/>
      <c r="O93" s="21"/>
      <c r="P93" s="21"/>
    </row>
    <row r="94" spans="1:16" x14ac:dyDescent="0.25">
      <c r="A94" s="11" t="s">
        <v>106</v>
      </c>
      <c r="B94" s="7"/>
      <c r="C94" s="8">
        <v>0</v>
      </c>
      <c r="D94" s="15">
        <f>[1]ФП2023!E94</f>
        <v>1267.3910000000001</v>
      </c>
      <c r="E94" s="8">
        <f>F94+G94+H94+I94</f>
        <v>478.73500000000001</v>
      </c>
      <c r="F94" s="8">
        <v>0</v>
      </c>
      <c r="G94" s="8">
        <v>478.73500000000001</v>
      </c>
      <c r="H94" s="8">
        <v>0</v>
      </c>
      <c r="I94" s="8">
        <v>0</v>
      </c>
      <c r="J94" s="22"/>
      <c r="K94" s="21"/>
      <c r="L94" s="21"/>
      <c r="M94" s="21"/>
      <c r="N94" s="21"/>
      <c r="O94" s="21"/>
      <c r="P94" s="21"/>
    </row>
    <row r="95" spans="1:16" x14ac:dyDescent="0.25">
      <c r="A95" s="11" t="s">
        <v>107</v>
      </c>
      <c r="B95" s="7"/>
      <c r="C95" s="8">
        <v>0</v>
      </c>
      <c r="D95" s="15">
        <f>[1]ФП2023!E95</f>
        <v>440</v>
      </c>
      <c r="E95" s="8">
        <f>F95+G95+H95+I95</f>
        <v>0</v>
      </c>
      <c r="F95" s="8">
        <v>0</v>
      </c>
      <c r="G95" s="8">
        <v>0</v>
      </c>
      <c r="H95" s="8">
        <v>0</v>
      </c>
      <c r="I95" s="8">
        <v>0</v>
      </c>
      <c r="J95" s="22"/>
      <c r="K95" s="21"/>
      <c r="L95" s="21"/>
      <c r="M95" s="21"/>
      <c r="N95" s="21"/>
      <c r="O95" s="21"/>
      <c r="P95" s="21"/>
    </row>
    <row r="96" spans="1:16" ht="27" customHeight="1" x14ac:dyDescent="0.25">
      <c r="A96" s="35" t="s">
        <v>108</v>
      </c>
      <c r="B96" s="27"/>
      <c r="C96" s="36">
        <f>[1]ФП2022!F86</f>
        <v>1331.49956</v>
      </c>
      <c r="D96" s="15">
        <f>[1]ФП2023!E96</f>
        <v>5841.11</v>
      </c>
      <c r="E96" s="36">
        <f>F96+G96+H96+I96</f>
        <v>2694.0529999999999</v>
      </c>
      <c r="F96" s="36">
        <v>1494.52</v>
      </c>
      <c r="G96" s="36">
        <f>482.466+3.265</f>
        <v>485.73099999999999</v>
      </c>
      <c r="H96" s="36">
        <f>362.315+7.777</f>
        <v>370.09199999999998</v>
      </c>
      <c r="I96" s="36">
        <f>339.215+4.495</f>
        <v>343.71</v>
      </c>
      <c r="J96" s="22"/>
      <c r="K96" s="21"/>
      <c r="L96" s="21"/>
      <c r="M96" s="21"/>
      <c r="N96" s="21"/>
      <c r="O96" s="21"/>
      <c r="P96" s="21"/>
    </row>
    <row r="97" spans="1:23" ht="36" customHeight="1" x14ac:dyDescent="0.25">
      <c r="A97" s="7" t="s">
        <v>57</v>
      </c>
      <c r="B97" s="27"/>
      <c r="C97" s="8"/>
      <c r="D97" s="15">
        <f>[1]ФП2023!E97</f>
        <v>0</v>
      </c>
      <c r="E97" s="8"/>
      <c r="F97" s="8"/>
      <c r="G97" s="8"/>
      <c r="H97" s="8"/>
      <c r="I97" s="8"/>
      <c r="J97" s="22"/>
      <c r="K97" s="21"/>
      <c r="L97" s="21"/>
      <c r="M97" s="21"/>
      <c r="N97" s="21"/>
      <c r="O97" s="21"/>
      <c r="P97" s="21"/>
    </row>
    <row r="98" spans="1:23" ht="19.5" customHeight="1" x14ac:dyDescent="0.25">
      <c r="A98" s="20" t="s">
        <v>109</v>
      </c>
      <c r="B98" s="27"/>
      <c r="C98" s="8">
        <f>[1]ФП2022!F89</f>
        <v>210.142</v>
      </c>
      <c r="D98" s="15">
        <f>[1]ФП2023!E98</f>
        <v>0</v>
      </c>
      <c r="E98" s="9">
        <f>F98+G98+H98+I98</f>
        <v>4960</v>
      </c>
      <c r="F98" s="9">
        <v>0</v>
      </c>
      <c r="G98" s="9">
        <v>0</v>
      </c>
      <c r="H98" s="9">
        <v>4960</v>
      </c>
      <c r="I98" s="9">
        <v>0</v>
      </c>
      <c r="J98" s="22"/>
      <c r="K98" s="21"/>
      <c r="L98" s="21"/>
      <c r="M98" s="21"/>
      <c r="N98" s="21"/>
      <c r="O98" s="21"/>
      <c r="P98" s="21"/>
    </row>
    <row r="99" spans="1:23" ht="81.75" customHeight="1" x14ac:dyDescent="0.25">
      <c r="A99" s="11" t="s">
        <v>59</v>
      </c>
      <c r="B99" s="27"/>
      <c r="C99" s="9">
        <f>[1]ФП2022!F90</f>
        <v>41.142000000000003</v>
      </c>
      <c r="D99" s="15">
        <f>[1]ФП2023!E99</f>
        <v>390.8</v>
      </c>
      <c r="E99" s="9">
        <f>E101</f>
        <v>249.447</v>
      </c>
      <c r="F99" s="9">
        <f>F101</f>
        <v>0</v>
      </c>
      <c r="G99" s="9">
        <f>G101</f>
        <v>169.45</v>
      </c>
      <c r="H99" s="9">
        <f>H101</f>
        <v>79.997</v>
      </c>
      <c r="I99" s="9">
        <f>I101</f>
        <v>0</v>
      </c>
      <c r="J99" s="22"/>
      <c r="K99" s="21"/>
      <c r="L99" s="21"/>
      <c r="M99" s="21"/>
      <c r="N99" s="21"/>
      <c r="O99" s="21"/>
      <c r="P99" s="21"/>
    </row>
    <row r="100" spans="1:23" x14ac:dyDescent="0.25">
      <c r="A100" s="11" t="s">
        <v>110</v>
      </c>
      <c r="B100" s="27"/>
      <c r="C100" s="8"/>
      <c r="D100" s="15">
        <f>[1]ФП2023!E100</f>
        <v>0</v>
      </c>
      <c r="E100" s="8"/>
      <c r="F100" s="8"/>
      <c r="G100" s="8"/>
      <c r="H100" s="8"/>
      <c r="I100" s="8"/>
      <c r="J100" s="22"/>
      <c r="K100" s="21"/>
      <c r="L100" s="21"/>
      <c r="M100" s="21"/>
      <c r="N100" s="21"/>
      <c r="O100" s="21"/>
      <c r="P100" s="21"/>
    </row>
    <row r="101" spans="1:23" ht="15.75" customHeight="1" x14ac:dyDescent="0.25">
      <c r="A101" s="7" t="s">
        <v>58</v>
      </c>
      <c r="B101" s="27"/>
      <c r="C101" s="8">
        <f>[1]ФП2022!F92</f>
        <v>41.142000000000003</v>
      </c>
      <c r="D101" s="15">
        <f>[1]ФП2023!E101</f>
        <v>390.8</v>
      </c>
      <c r="E101" s="9">
        <f>SUM(F101:I101)</f>
        <v>249.447</v>
      </c>
      <c r="F101" s="9">
        <f>F102+F103</f>
        <v>0</v>
      </c>
      <c r="G101" s="9">
        <f>G102+G103</f>
        <v>169.45</v>
      </c>
      <c r="H101" s="9">
        <f>H102+H103</f>
        <v>79.997</v>
      </c>
      <c r="I101" s="9">
        <f>I102+I103</f>
        <v>0</v>
      </c>
      <c r="J101" s="22"/>
      <c r="K101" s="21"/>
      <c r="L101" s="21"/>
      <c r="M101" s="21"/>
      <c r="N101" s="21"/>
      <c r="O101" s="21"/>
      <c r="P101" s="21"/>
      <c r="S101" s="17"/>
      <c r="T101" s="17"/>
      <c r="U101" s="17"/>
      <c r="V101" s="17"/>
      <c r="W101" s="17"/>
    </row>
    <row r="102" spans="1:23" ht="38.25" x14ac:dyDescent="0.25">
      <c r="A102" s="7" t="s">
        <v>111</v>
      </c>
      <c r="B102" s="27"/>
      <c r="C102" s="8">
        <v>0</v>
      </c>
      <c r="D102" s="15">
        <f>[1]ФП2023!E102</f>
        <v>200.79999999999998</v>
      </c>
      <c r="E102" s="8">
        <f>F102+H102+I102+G102</f>
        <v>210.34699999999998</v>
      </c>
      <c r="F102" s="8">
        <v>0</v>
      </c>
      <c r="G102" s="8">
        <v>169.45</v>
      </c>
      <c r="H102" s="8">
        <v>40.896999999999998</v>
      </c>
      <c r="I102" s="8">
        <v>0</v>
      </c>
      <c r="J102" s="22"/>
      <c r="K102" s="21"/>
      <c r="L102" s="21"/>
      <c r="M102" s="21"/>
      <c r="N102" s="21"/>
      <c r="O102" s="21"/>
      <c r="P102" s="21"/>
      <c r="S102" s="17"/>
      <c r="T102" s="17"/>
      <c r="U102" s="17"/>
      <c r="V102" s="17"/>
      <c r="W102" s="17"/>
    </row>
    <row r="103" spans="1:23" ht="33.75" customHeight="1" x14ac:dyDescent="0.25">
      <c r="A103" s="7" t="s">
        <v>112</v>
      </c>
      <c r="B103" s="27"/>
      <c r="C103" s="8">
        <f>[1]ФП2022!F94</f>
        <v>41.142000000000003</v>
      </c>
      <c r="D103" s="15">
        <f>[1]ФП2023!E103</f>
        <v>190</v>
      </c>
      <c r="E103" s="8">
        <f>F103+H103+I103+G103</f>
        <v>39.1</v>
      </c>
      <c r="F103" s="8">
        <v>0</v>
      </c>
      <c r="G103" s="8">
        <v>0</v>
      </c>
      <c r="H103" s="8">
        <v>39.1</v>
      </c>
      <c r="I103" s="8">
        <v>0</v>
      </c>
      <c r="J103" s="22"/>
      <c r="K103" s="21"/>
      <c r="L103" s="21"/>
      <c r="M103" s="21"/>
      <c r="N103" s="21"/>
      <c r="O103" s="21"/>
      <c r="P103" s="21"/>
      <c r="S103" s="17"/>
      <c r="T103" s="17"/>
      <c r="U103" s="17"/>
      <c r="V103" s="17"/>
      <c r="W103" s="17"/>
    </row>
    <row r="104" spans="1:23" ht="60.75" customHeight="1" x14ac:dyDescent="0.25">
      <c r="A104" s="37" t="s">
        <v>113</v>
      </c>
      <c r="B104" s="27"/>
      <c r="C104" s="8">
        <f>[1]ФП2022!F95</f>
        <v>61.679000000000002</v>
      </c>
      <c r="D104" s="15">
        <f>[1]ФП2023!E104</f>
        <v>137.71799999999999</v>
      </c>
      <c r="E104" s="9">
        <f>E105+E112</f>
        <v>0</v>
      </c>
      <c r="F104" s="9">
        <f>F105+F112</f>
        <v>0</v>
      </c>
      <c r="G104" s="9">
        <f>G105+G112</f>
        <v>0</v>
      </c>
      <c r="H104" s="9">
        <f>H105+H112</f>
        <v>0</v>
      </c>
      <c r="I104" s="9">
        <f>I105+I112</f>
        <v>0</v>
      </c>
      <c r="J104" s="22"/>
      <c r="K104" s="21"/>
      <c r="L104" s="21"/>
      <c r="M104" s="21"/>
      <c r="N104" s="21"/>
      <c r="O104" s="21"/>
      <c r="P104" s="21"/>
    </row>
    <row r="105" spans="1:23" ht="15.75" customHeight="1" x14ac:dyDescent="0.25">
      <c r="A105" s="11" t="s">
        <v>56</v>
      </c>
      <c r="B105" s="27"/>
      <c r="C105" s="8">
        <f>[1]ФП2022!F96</f>
        <v>61.679000000000002</v>
      </c>
      <c r="D105" s="15">
        <f>[1]ФП2023!E105</f>
        <v>137.71799999999999</v>
      </c>
      <c r="E105" s="8">
        <f>F105+G105+H105+I105</f>
        <v>0</v>
      </c>
      <c r="F105" s="8">
        <v>0</v>
      </c>
      <c r="G105" s="8">
        <v>0</v>
      </c>
      <c r="H105" s="8">
        <v>0</v>
      </c>
      <c r="I105" s="8">
        <f>I106+I107+I108</f>
        <v>0</v>
      </c>
      <c r="J105" s="22"/>
      <c r="K105" s="21"/>
      <c r="L105" s="21"/>
      <c r="M105" s="21"/>
      <c r="N105" s="21"/>
      <c r="O105" s="21"/>
      <c r="P105" s="21"/>
    </row>
    <row r="106" spans="1:23" x14ac:dyDescent="0.25">
      <c r="A106" s="7" t="s">
        <v>114</v>
      </c>
      <c r="B106" s="27"/>
      <c r="C106" s="8">
        <f>[1]ФП2022!F98</f>
        <v>35.093519999999998</v>
      </c>
      <c r="D106" s="15">
        <f>[1]ФП2023!E106</f>
        <v>50.625</v>
      </c>
      <c r="E106" s="8">
        <f>G106+H106+I106</f>
        <v>0</v>
      </c>
      <c r="F106" s="8">
        <v>0</v>
      </c>
      <c r="G106" s="8">
        <v>0</v>
      </c>
      <c r="H106" s="8">
        <v>0</v>
      </c>
      <c r="I106" s="8">
        <v>0</v>
      </c>
      <c r="J106" s="22"/>
      <c r="K106" s="21"/>
      <c r="L106" s="21"/>
      <c r="M106" s="21"/>
      <c r="N106" s="21"/>
      <c r="O106" s="21"/>
      <c r="P106" s="21"/>
    </row>
    <row r="107" spans="1:23" x14ac:dyDescent="0.25">
      <c r="A107" s="7" t="s">
        <v>115</v>
      </c>
      <c r="B107" s="27"/>
      <c r="C107" s="8">
        <f>[1]ФП2022!F100</f>
        <v>7.7205199999999996</v>
      </c>
      <c r="D107" s="15">
        <f>[1]ФП2023!E107</f>
        <v>11.138</v>
      </c>
      <c r="E107" s="8">
        <f>G107+H107+I107</f>
        <v>0</v>
      </c>
      <c r="F107" s="8">
        <v>0</v>
      </c>
      <c r="G107" s="8">
        <v>0</v>
      </c>
      <c r="H107" s="8">
        <v>0</v>
      </c>
      <c r="I107" s="8">
        <v>0</v>
      </c>
      <c r="J107" s="22"/>
      <c r="K107" s="21"/>
      <c r="L107" s="21"/>
      <c r="M107" s="21"/>
      <c r="N107" s="21"/>
      <c r="O107" s="21"/>
      <c r="P107" s="21"/>
    </row>
    <row r="108" spans="1:23" x14ac:dyDescent="0.25">
      <c r="A108" s="29" t="s">
        <v>116</v>
      </c>
      <c r="B108" s="27"/>
      <c r="C108" s="8">
        <f>[1]ФП2022!F99</f>
        <v>18.864999999999998</v>
      </c>
      <c r="D108" s="15">
        <f>[1]ФП2023!E108</f>
        <v>75.954999999999998</v>
      </c>
      <c r="E108" s="8">
        <f>G108+H108+I108+F108</f>
        <v>0</v>
      </c>
      <c r="F108" s="8">
        <v>0</v>
      </c>
      <c r="G108" s="8">
        <v>0</v>
      </c>
      <c r="H108" s="8">
        <v>0</v>
      </c>
      <c r="I108" s="8">
        <v>0</v>
      </c>
      <c r="J108" s="22"/>
      <c r="K108" s="21"/>
      <c r="L108" s="21"/>
      <c r="M108" s="21"/>
      <c r="N108" s="21"/>
      <c r="O108" s="21"/>
      <c r="P108" s="21"/>
    </row>
    <row r="109" spans="1:23" ht="76.5" hidden="1" customHeight="1" x14ac:dyDescent="0.25">
      <c r="A109" s="11" t="s">
        <v>64</v>
      </c>
      <c r="B109" s="27"/>
      <c r="C109" s="15"/>
      <c r="D109" s="15">
        <f>[1]ФП2023!E109</f>
        <v>0</v>
      </c>
      <c r="E109" s="8"/>
      <c r="F109" s="8"/>
      <c r="G109" s="8"/>
      <c r="H109" s="8"/>
      <c r="I109" s="8"/>
      <c r="J109" s="22"/>
      <c r="K109" s="21"/>
      <c r="L109" s="21"/>
      <c r="M109" s="21"/>
      <c r="N109" s="21"/>
      <c r="O109" s="21"/>
      <c r="P109" s="21"/>
    </row>
    <row r="110" spans="1:23" ht="15" hidden="1" customHeight="1" x14ac:dyDescent="0.25">
      <c r="A110" s="11" t="s">
        <v>56</v>
      </c>
      <c r="B110" s="27"/>
      <c r="C110" s="15"/>
      <c r="D110" s="15">
        <f>[1]ФП2023!E110</f>
        <v>0</v>
      </c>
      <c r="E110" s="8"/>
      <c r="F110" s="8"/>
      <c r="G110" s="8"/>
      <c r="H110" s="8"/>
      <c r="I110" s="8"/>
      <c r="J110" s="22"/>
      <c r="K110" s="21"/>
      <c r="L110" s="21"/>
      <c r="M110" s="21"/>
      <c r="N110" s="21"/>
      <c r="O110" s="21"/>
      <c r="P110" s="21"/>
    </row>
    <row r="111" spans="1:23" ht="15" hidden="1" customHeight="1" x14ac:dyDescent="0.25">
      <c r="A111" s="7" t="s">
        <v>63</v>
      </c>
      <c r="B111" s="38"/>
      <c r="C111" s="15"/>
      <c r="D111" s="15">
        <f>[1]ФП2023!E111</f>
        <v>0</v>
      </c>
      <c r="E111" s="8"/>
      <c r="F111" s="8"/>
      <c r="G111" s="8"/>
      <c r="H111" s="8"/>
      <c r="I111" s="8"/>
      <c r="J111" s="22"/>
      <c r="K111" s="21"/>
      <c r="L111" s="21"/>
      <c r="M111" s="21"/>
      <c r="N111" s="21"/>
      <c r="O111" s="21"/>
      <c r="P111" s="21"/>
    </row>
    <row r="112" spans="1:23" ht="15" customHeight="1" x14ac:dyDescent="0.25">
      <c r="A112" s="7" t="s">
        <v>117</v>
      </c>
      <c r="B112" s="27"/>
      <c r="C112" s="8">
        <v>0</v>
      </c>
      <c r="D112" s="15">
        <f>[1]ФП2023!E112</f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22"/>
      <c r="K112" s="21"/>
      <c r="L112" s="21"/>
      <c r="M112" s="21"/>
      <c r="N112" s="21"/>
      <c r="O112" s="21"/>
      <c r="P112" s="21"/>
    </row>
    <row r="113" spans="1:16" x14ac:dyDescent="0.25">
      <c r="A113" s="7" t="s">
        <v>118</v>
      </c>
      <c r="B113" s="14" t="s">
        <v>119</v>
      </c>
      <c r="C113" s="8"/>
      <c r="D113" s="15">
        <f>[1]ФП2023!E113</f>
        <v>0</v>
      </c>
      <c r="E113" s="8"/>
      <c r="F113" s="26"/>
      <c r="G113" s="26"/>
      <c r="H113" s="26"/>
      <c r="I113" s="26"/>
      <c r="J113" s="22"/>
      <c r="K113" s="21"/>
      <c r="L113" s="21"/>
      <c r="M113" s="21"/>
      <c r="N113" s="21"/>
      <c r="O113" s="21"/>
      <c r="P113" s="21"/>
    </row>
    <row r="114" spans="1:16" ht="26.25" customHeight="1" x14ac:dyDescent="0.25">
      <c r="A114" s="20" t="s">
        <v>120</v>
      </c>
      <c r="B114" s="14" t="s">
        <v>121</v>
      </c>
      <c r="C114" s="8">
        <f>C78+C77+C63</f>
        <v>27473.038510000002</v>
      </c>
      <c r="D114" s="15">
        <f>[1]ФП2023!E114</f>
        <v>35386.807399999998</v>
      </c>
      <c r="E114" s="9">
        <f>SUM(F114:I114)</f>
        <v>40100.692019999995</v>
      </c>
      <c r="F114" s="9">
        <f>F63+F77+F78+F74</f>
        <v>9561.2129999999997</v>
      </c>
      <c r="G114" s="9">
        <f>G63+G77+G78+G74</f>
        <v>9965.7689999999984</v>
      </c>
      <c r="H114" s="9">
        <f>H63+H77+H78+H74</f>
        <v>12958.413999999999</v>
      </c>
      <c r="I114" s="9">
        <f>I63+I77+I78+I74</f>
        <v>7615.2960199999998</v>
      </c>
      <c r="J114" s="10"/>
    </row>
    <row r="115" spans="1:16" ht="24" customHeight="1" x14ac:dyDescent="0.25">
      <c r="A115" s="39" t="s">
        <v>122</v>
      </c>
      <c r="B115" s="14" t="s">
        <v>123</v>
      </c>
      <c r="C115" s="8">
        <f>[1]ФП2022!F103</f>
        <v>14.23298000000068</v>
      </c>
      <c r="D115" s="40">
        <f>D61-D114</f>
        <v>9.4046000000089407</v>
      </c>
      <c r="E115" s="9">
        <f>F115+G115+H115+I115</f>
        <v>12.19198000000506</v>
      </c>
      <c r="F115" s="9">
        <f>F61-F114</f>
        <v>2.7240000000001601</v>
      </c>
      <c r="G115" s="9">
        <f>G61-G114</f>
        <v>3.4240000000027067</v>
      </c>
      <c r="H115" s="9">
        <f>H61-H114</f>
        <v>3.6380000000026484</v>
      </c>
      <c r="I115" s="9">
        <f>I61-I114</f>
        <v>2.4059799999995448</v>
      </c>
      <c r="J115" s="22"/>
      <c r="K115" s="17"/>
    </row>
    <row r="116" spans="1:16" ht="12.75" customHeight="1" x14ac:dyDescent="0.25">
      <c r="A116" s="25" t="s">
        <v>124</v>
      </c>
      <c r="B116" s="80" t="s">
        <v>125</v>
      </c>
      <c r="C116" s="81"/>
      <c r="D116" s="82"/>
      <c r="E116" s="85"/>
      <c r="F116" s="86"/>
      <c r="G116" s="86"/>
      <c r="H116" s="86"/>
      <c r="I116" s="86"/>
      <c r="J116" s="10"/>
      <c r="K116" s="17"/>
      <c r="L116" s="17"/>
      <c r="M116" s="17"/>
      <c r="N116" s="17"/>
      <c r="O116" s="17"/>
    </row>
    <row r="117" spans="1:16" ht="17.25" customHeight="1" x14ac:dyDescent="0.25">
      <c r="A117" s="7" t="s">
        <v>126</v>
      </c>
      <c r="B117" s="80"/>
      <c r="C117" s="81"/>
      <c r="D117" s="83"/>
      <c r="E117" s="85"/>
      <c r="F117" s="86"/>
      <c r="G117" s="86"/>
      <c r="H117" s="86"/>
      <c r="I117" s="86"/>
      <c r="J117" s="10"/>
      <c r="K117" s="17"/>
      <c r="L117" s="17"/>
      <c r="M117" s="17"/>
      <c r="N117" s="17"/>
      <c r="O117" s="17"/>
    </row>
    <row r="118" spans="1:16" x14ac:dyDescent="0.25">
      <c r="A118" s="7" t="s">
        <v>127</v>
      </c>
      <c r="B118" s="80"/>
      <c r="C118" s="81"/>
      <c r="D118" s="84"/>
      <c r="E118" s="85"/>
      <c r="F118" s="86"/>
      <c r="G118" s="86"/>
      <c r="H118" s="86"/>
      <c r="I118" s="86"/>
      <c r="J118" s="10"/>
    </row>
    <row r="119" spans="1:16" ht="25.5" x14ac:dyDescent="0.25">
      <c r="A119" s="27" t="s">
        <v>128</v>
      </c>
      <c r="B119" s="80" t="s">
        <v>129</v>
      </c>
      <c r="C119" s="81"/>
      <c r="D119" s="82"/>
      <c r="E119" s="85"/>
      <c r="F119" s="86"/>
      <c r="G119" s="86"/>
      <c r="H119" s="86"/>
      <c r="I119" s="86"/>
      <c r="J119" s="10"/>
    </row>
    <row r="120" spans="1:16" x14ac:dyDescent="0.25">
      <c r="A120" s="7" t="s">
        <v>126</v>
      </c>
      <c r="B120" s="80"/>
      <c r="C120" s="81"/>
      <c r="D120" s="83"/>
      <c r="E120" s="85"/>
      <c r="F120" s="86"/>
      <c r="G120" s="86"/>
      <c r="H120" s="86"/>
      <c r="I120" s="86"/>
      <c r="J120" s="10"/>
      <c r="K120" s="17"/>
      <c r="L120" s="17"/>
      <c r="M120" s="17"/>
      <c r="N120" s="17"/>
      <c r="O120" s="17"/>
    </row>
    <row r="121" spans="1:16" x14ac:dyDescent="0.25">
      <c r="A121" s="7" t="s">
        <v>127</v>
      </c>
      <c r="B121" s="80"/>
      <c r="C121" s="81"/>
      <c r="D121" s="84"/>
      <c r="E121" s="85"/>
      <c r="F121" s="86"/>
      <c r="G121" s="86"/>
      <c r="H121" s="86"/>
      <c r="I121" s="86"/>
      <c r="J121" s="10"/>
    </row>
    <row r="122" spans="1:16" ht="45.75" customHeight="1" x14ac:dyDescent="0.25">
      <c r="A122" s="25" t="s">
        <v>130</v>
      </c>
      <c r="B122" s="80" t="s">
        <v>131</v>
      </c>
      <c r="C122" s="8"/>
      <c r="D122" s="40"/>
      <c r="E122" s="9"/>
      <c r="F122" s="8"/>
      <c r="G122" s="8"/>
      <c r="H122" s="8"/>
      <c r="I122" s="8"/>
      <c r="J122" s="10"/>
    </row>
    <row r="123" spans="1:16" x14ac:dyDescent="0.25">
      <c r="A123" s="7" t="s">
        <v>126</v>
      </c>
      <c r="B123" s="80"/>
      <c r="C123" s="8">
        <f>C115</f>
        <v>14.23298000000068</v>
      </c>
      <c r="D123" s="8">
        <f>[1]ФП2023!E123</f>
        <v>9.4046000000007552</v>
      </c>
      <c r="E123" s="8">
        <f>E115</f>
        <v>12.19198000000506</v>
      </c>
      <c r="F123" s="8">
        <f>F115</f>
        <v>2.7240000000001601</v>
      </c>
      <c r="G123" s="8">
        <f>G115</f>
        <v>3.4240000000027067</v>
      </c>
      <c r="H123" s="8">
        <f>H115</f>
        <v>3.6380000000026484</v>
      </c>
      <c r="I123" s="8">
        <f>I115</f>
        <v>2.4059799999995448</v>
      </c>
      <c r="J123" s="10"/>
    </row>
    <row r="124" spans="1:16" x14ac:dyDescent="0.25">
      <c r="A124" s="7" t="s">
        <v>127</v>
      </c>
      <c r="B124" s="80"/>
      <c r="C124" s="8">
        <v>0</v>
      </c>
      <c r="D124" s="40">
        <v>0</v>
      </c>
      <c r="E124" s="9">
        <f>F124+G124+H124+I124</f>
        <v>0</v>
      </c>
      <c r="F124" s="8">
        <v>0</v>
      </c>
      <c r="G124" s="8">
        <v>0</v>
      </c>
      <c r="H124" s="8">
        <v>0</v>
      </c>
      <c r="I124" s="8">
        <v>0</v>
      </c>
      <c r="J124" s="10"/>
    </row>
    <row r="125" spans="1:16" ht="25.5" x14ac:dyDescent="0.25">
      <c r="A125" s="27" t="s">
        <v>132</v>
      </c>
      <c r="B125" s="14" t="s">
        <v>133</v>
      </c>
      <c r="C125" s="8">
        <f>[1]ФП2022!F107</f>
        <v>2.6</v>
      </c>
      <c r="D125" s="8">
        <f>D123*18%</f>
        <v>1.6928280000001359</v>
      </c>
      <c r="E125" s="9">
        <f>E123-E126</f>
        <v>2.1945564000009092</v>
      </c>
      <c r="F125" s="9">
        <f>F123*0.18</f>
        <v>0.49032000000002879</v>
      </c>
      <c r="G125" s="9">
        <f>G123*0.18</f>
        <v>0.61632000000048714</v>
      </c>
      <c r="H125" s="9">
        <f>H123*0.18</f>
        <v>0.65484000000047671</v>
      </c>
      <c r="I125" s="9">
        <f>I123*0.18</f>
        <v>0.43307639999991804</v>
      </c>
      <c r="J125" s="10"/>
    </row>
    <row r="126" spans="1:16" x14ac:dyDescent="0.25">
      <c r="A126" s="39" t="s">
        <v>134</v>
      </c>
      <c r="B126" s="80" t="s">
        <v>135</v>
      </c>
      <c r="C126" s="75">
        <f>[1]ФП2022!F108</f>
        <v>11.6</v>
      </c>
      <c r="D126" s="82">
        <v>7.7119999999999997</v>
      </c>
      <c r="E126" s="76">
        <f>SUM(F126:I127)</f>
        <v>9.9974236000041508</v>
      </c>
      <c r="F126" s="76">
        <f>F123-F125</f>
        <v>2.2336800000001311</v>
      </c>
      <c r="G126" s="76">
        <f>G123-G125</f>
        <v>2.8076800000022195</v>
      </c>
      <c r="H126" s="76">
        <f>H123-H125</f>
        <v>2.9831600000021719</v>
      </c>
      <c r="I126" s="76">
        <f>I123-I125</f>
        <v>1.9729035999996267</v>
      </c>
      <c r="J126" s="10"/>
    </row>
    <row r="127" spans="1:16" ht="15.75" customHeight="1" x14ac:dyDescent="0.25">
      <c r="A127" s="41" t="s">
        <v>136</v>
      </c>
      <c r="B127" s="80"/>
      <c r="C127" s="75"/>
      <c r="D127" s="84"/>
      <c r="E127" s="76"/>
      <c r="F127" s="76"/>
      <c r="G127" s="76"/>
      <c r="H127" s="76"/>
      <c r="I127" s="76"/>
      <c r="J127" s="10"/>
    </row>
    <row r="128" spans="1:16" x14ac:dyDescent="0.25">
      <c r="A128" s="38" t="s">
        <v>137</v>
      </c>
      <c r="B128" s="14" t="s">
        <v>138</v>
      </c>
      <c r="C128" s="8">
        <f>C126</f>
        <v>11.6</v>
      </c>
      <c r="D128" s="40">
        <v>7.7119999999999997</v>
      </c>
      <c r="E128" s="9">
        <f>E126</f>
        <v>9.9974236000041508</v>
      </c>
      <c r="F128" s="9">
        <f>F126</f>
        <v>2.2336800000001311</v>
      </c>
      <c r="G128" s="9">
        <f>G126</f>
        <v>2.8076800000022195</v>
      </c>
      <c r="H128" s="9">
        <f>H126</f>
        <v>2.9831600000021719</v>
      </c>
      <c r="I128" s="9">
        <f>I126</f>
        <v>1.9729035999996267</v>
      </c>
      <c r="J128" s="10"/>
    </row>
    <row r="129" spans="1:15" x14ac:dyDescent="0.25">
      <c r="A129" s="7" t="s">
        <v>127</v>
      </c>
      <c r="B129" s="14" t="s">
        <v>139</v>
      </c>
      <c r="C129" s="6"/>
      <c r="D129" s="42"/>
      <c r="E129" s="43"/>
      <c r="F129" s="44"/>
      <c r="G129" s="44"/>
      <c r="H129" s="44"/>
      <c r="I129" s="44"/>
      <c r="J129" s="10"/>
    </row>
    <row r="130" spans="1:15" ht="15" customHeight="1" x14ac:dyDescent="0.25">
      <c r="A130" s="59" t="s">
        <v>140</v>
      </c>
      <c r="B130" s="59"/>
      <c r="C130" s="59"/>
      <c r="D130" s="59"/>
      <c r="E130" s="59"/>
      <c r="F130" s="59"/>
      <c r="G130" s="59"/>
      <c r="H130" s="59"/>
      <c r="I130" s="59"/>
      <c r="J130" s="10"/>
    </row>
    <row r="131" spans="1:15" ht="20.25" customHeight="1" x14ac:dyDescent="0.25">
      <c r="A131" s="7" t="s">
        <v>141</v>
      </c>
      <c r="B131" s="14" t="s">
        <v>142</v>
      </c>
      <c r="C131" s="6"/>
      <c r="D131" s="6"/>
      <c r="E131" s="43"/>
      <c r="F131" s="45"/>
      <c r="G131" s="45"/>
      <c r="H131" s="45"/>
      <c r="I131" s="45"/>
      <c r="J131" s="10"/>
    </row>
    <row r="132" spans="1:15" ht="25.5" x14ac:dyDescent="0.25">
      <c r="A132" s="15" t="s">
        <v>143</v>
      </c>
      <c r="B132" s="8" t="s">
        <v>144</v>
      </c>
      <c r="C132" s="8">
        <f>[1]ФП2022!F113</f>
        <v>2.2200000000000002</v>
      </c>
      <c r="D132" s="8">
        <f>[1]ФП2023!E132</f>
        <v>1.4652366800001178</v>
      </c>
      <c r="E132" s="9">
        <f>SUM(F132:I132)</f>
        <v>1.8995104840007886</v>
      </c>
      <c r="F132" s="8">
        <f>(F126-F139)*0.2</f>
        <v>0.42439920000002496</v>
      </c>
      <c r="G132" s="8">
        <f>(G126-G139)*0.2</f>
        <v>0.53345920000042168</v>
      </c>
      <c r="H132" s="8">
        <f>(H126-H139)*0.2</f>
        <v>0.56680040000041265</v>
      </c>
      <c r="I132" s="8">
        <f>(I126-I139)*0.2</f>
        <v>0.37485168399992913</v>
      </c>
      <c r="J132" s="10"/>
    </row>
    <row r="133" spans="1:15" ht="25.5" customHeight="1" x14ac:dyDescent="0.25">
      <c r="A133" s="15" t="s">
        <v>145</v>
      </c>
      <c r="B133" s="8" t="s">
        <v>146</v>
      </c>
      <c r="C133" s="8">
        <f>[1]ФП2022!F114</f>
        <v>8.8800000000000008</v>
      </c>
      <c r="D133" s="8">
        <f>[1]ФП2023!E133</f>
        <v>5.860946720000471</v>
      </c>
      <c r="E133" s="9">
        <f>SUM(F133:I133)</f>
        <v>7.5980419360031544</v>
      </c>
      <c r="F133" s="8">
        <f>(F126-F139)*0.8</f>
        <v>1.6975968000000998</v>
      </c>
      <c r="G133" s="8">
        <f>(G126-G139)*0.8</f>
        <v>2.1338368000016867</v>
      </c>
      <c r="H133" s="8">
        <f>(H126-H139)*0.8</f>
        <v>2.2672016000016506</v>
      </c>
      <c r="I133" s="8">
        <f>(I126-I139)*0.8</f>
        <v>1.4994067359997165</v>
      </c>
      <c r="J133" s="10"/>
    </row>
    <row r="134" spans="1:15" ht="43.5" customHeight="1" x14ac:dyDescent="0.25">
      <c r="A134" s="26" t="s">
        <v>0</v>
      </c>
      <c r="B134" s="8" t="s">
        <v>147</v>
      </c>
      <c r="C134" s="8"/>
      <c r="D134" s="8"/>
      <c r="E134" s="46"/>
      <c r="F134" s="26"/>
      <c r="G134" s="26"/>
      <c r="H134" s="26"/>
      <c r="I134" s="26"/>
    </row>
    <row r="135" spans="1:15" ht="15.75" customHeight="1" x14ac:dyDescent="0.25">
      <c r="A135" s="76" t="s">
        <v>148</v>
      </c>
      <c r="B135" s="76"/>
      <c r="C135" s="76"/>
      <c r="D135" s="76"/>
      <c r="E135" s="76"/>
      <c r="F135" s="76"/>
      <c r="G135" s="76"/>
      <c r="H135" s="76"/>
      <c r="I135" s="76"/>
    </row>
    <row r="136" spans="1:15" ht="16.5" customHeight="1" x14ac:dyDescent="0.25">
      <c r="A136" s="26" t="s">
        <v>149</v>
      </c>
      <c r="B136" s="8" t="s">
        <v>150</v>
      </c>
      <c r="C136" s="8"/>
      <c r="D136" s="8"/>
      <c r="E136" s="46"/>
      <c r="F136" s="9"/>
      <c r="G136" s="9"/>
      <c r="H136" s="9"/>
      <c r="I136" s="9"/>
      <c r="K136" s="17"/>
      <c r="L136" s="17"/>
      <c r="M136" s="17"/>
      <c r="N136" s="17"/>
      <c r="O136" s="17"/>
    </row>
    <row r="137" spans="1:15" ht="16.5" customHeight="1" x14ac:dyDescent="0.25">
      <c r="A137" s="26" t="s">
        <v>151</v>
      </c>
      <c r="B137" s="8" t="s">
        <v>152</v>
      </c>
      <c r="C137" s="8"/>
      <c r="D137" s="8"/>
      <c r="E137" s="46"/>
      <c r="F137" s="46"/>
      <c r="G137" s="46"/>
      <c r="H137" s="46"/>
      <c r="I137" s="46"/>
    </row>
    <row r="138" spans="1:15" ht="24.75" customHeight="1" x14ac:dyDescent="0.25">
      <c r="A138" s="26" t="s">
        <v>153</v>
      </c>
      <c r="B138" s="8" t="s">
        <v>154</v>
      </c>
      <c r="C138" s="46"/>
      <c r="D138" s="46"/>
      <c r="E138" s="46"/>
      <c r="F138" s="46"/>
      <c r="G138" s="46"/>
      <c r="H138" s="46"/>
      <c r="I138" s="46"/>
      <c r="K138" s="17"/>
      <c r="L138" s="17"/>
      <c r="M138" s="17"/>
      <c r="N138" s="17"/>
      <c r="O138" s="17"/>
    </row>
    <row r="139" spans="1:15" x14ac:dyDescent="0.25">
      <c r="A139" s="15" t="s">
        <v>155</v>
      </c>
      <c r="B139" s="8" t="s">
        <v>156</v>
      </c>
      <c r="C139" s="8">
        <f>C126*0.05</f>
        <v>0.57999999999999996</v>
      </c>
      <c r="D139" s="8">
        <f>D126*0.05</f>
        <v>0.3856</v>
      </c>
      <c r="E139" s="9">
        <f>E128*5%</f>
        <v>0.49987118000020758</v>
      </c>
      <c r="F139" s="9">
        <f>F126*0.05</f>
        <v>0.11168400000000656</v>
      </c>
      <c r="G139" s="9">
        <f>G126*0.05</f>
        <v>0.14038400000011098</v>
      </c>
      <c r="H139" s="9">
        <f>H126*0.05</f>
        <v>0.14915800000010859</v>
      </c>
      <c r="I139" s="9">
        <f>I126*0.05</f>
        <v>9.8645179999981347E-2</v>
      </c>
    </row>
    <row r="140" spans="1:15" ht="14.45" customHeight="1" x14ac:dyDescent="0.25">
      <c r="A140" s="7" t="s">
        <v>157</v>
      </c>
      <c r="B140" s="14" t="s">
        <v>158</v>
      </c>
      <c r="C140" s="6"/>
      <c r="D140" s="6"/>
      <c r="E140" s="43"/>
      <c r="F140" s="44"/>
      <c r="G140" s="44"/>
      <c r="H140" s="44"/>
      <c r="I140" s="44"/>
    </row>
    <row r="141" spans="1:15" ht="12.6" hidden="1" customHeight="1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K141" s="17"/>
      <c r="L141" s="17"/>
      <c r="M141" s="17"/>
      <c r="N141" s="17"/>
      <c r="O141" s="17"/>
    </row>
    <row r="142" spans="1:15" ht="16.149999999999999" hidden="1" customHeight="1" x14ac:dyDescent="0.25">
      <c r="A142" s="87"/>
      <c r="B142" s="87"/>
      <c r="C142" s="87"/>
      <c r="D142" s="87"/>
      <c r="E142" s="87"/>
      <c r="F142" s="87"/>
      <c r="G142" s="87"/>
      <c r="H142" s="87"/>
      <c r="I142" s="87"/>
    </row>
    <row r="143" spans="1:15" ht="23.25" customHeight="1" x14ac:dyDescent="0.25">
      <c r="A143" s="90"/>
      <c r="B143" s="90"/>
      <c r="C143" s="90"/>
      <c r="D143" s="90"/>
      <c r="E143" s="90"/>
      <c r="F143" s="90"/>
      <c r="G143" s="90"/>
      <c r="H143" s="90"/>
      <c r="I143" s="90"/>
    </row>
    <row r="144" spans="1:15" ht="31.5" x14ac:dyDescent="0.25">
      <c r="A144" s="91" t="s">
        <v>159</v>
      </c>
      <c r="B144" s="92"/>
      <c r="C144" s="93" t="s">
        <v>165</v>
      </c>
      <c r="D144" s="93"/>
      <c r="E144" s="93"/>
      <c r="F144" s="93"/>
      <c r="G144" s="93"/>
      <c r="H144" s="93"/>
      <c r="I144" s="93"/>
    </row>
    <row r="145" spans="1:15" ht="15" customHeight="1" x14ac:dyDescent="0.25">
      <c r="G145" s="88" t="s">
        <v>160</v>
      </c>
      <c r="H145" s="88"/>
      <c r="I145" s="88"/>
    </row>
    <row r="146" spans="1:15" ht="0.6" customHeight="1" x14ac:dyDescent="0.25">
      <c r="G146" s="48"/>
      <c r="H146" s="48"/>
      <c r="I146" s="48"/>
    </row>
    <row r="147" spans="1:15" hidden="1" x14ac:dyDescent="0.25">
      <c r="A147" s="47" t="s">
        <v>161</v>
      </c>
      <c r="B147" s="47"/>
      <c r="C147" s="89" t="s">
        <v>162</v>
      </c>
      <c r="D147" s="89"/>
      <c r="E147" s="89"/>
      <c r="F147" s="89"/>
      <c r="G147" s="89"/>
      <c r="H147" s="89"/>
      <c r="I147" s="89"/>
      <c r="K147" s="17"/>
      <c r="L147" s="17"/>
      <c r="M147" s="17"/>
      <c r="N147" s="17"/>
      <c r="O147" s="17"/>
    </row>
    <row r="148" spans="1:15" hidden="1" x14ac:dyDescent="0.25">
      <c r="G148" s="88" t="s">
        <v>160</v>
      </c>
      <c r="H148" s="88"/>
      <c r="I148" s="88"/>
    </row>
    <row r="149" spans="1:15" hidden="1" x14ac:dyDescent="0.25"/>
    <row r="150" spans="1:15" hidden="1" x14ac:dyDescent="0.25">
      <c r="A150" s="47" t="s">
        <v>163</v>
      </c>
      <c r="B150" s="47"/>
      <c r="C150" s="89" t="s">
        <v>164</v>
      </c>
      <c r="D150" s="89"/>
      <c r="E150" s="89"/>
      <c r="F150" s="89"/>
      <c r="G150" s="89"/>
      <c r="H150" s="89"/>
      <c r="I150" s="89"/>
    </row>
    <row r="151" spans="1:15" hidden="1" x14ac:dyDescent="0.25">
      <c r="G151" s="88" t="s">
        <v>160</v>
      </c>
      <c r="H151" s="88"/>
      <c r="I151" s="88"/>
    </row>
    <row r="152" spans="1:15" hidden="1" x14ac:dyDescent="0.25"/>
  </sheetData>
  <mergeCells count="117">
    <mergeCell ref="G148:I148"/>
    <mergeCell ref="C150:F150"/>
    <mergeCell ref="G150:I150"/>
    <mergeCell ref="G151:I151"/>
    <mergeCell ref="A143:I143"/>
    <mergeCell ref="G145:I145"/>
    <mergeCell ref="C147:F147"/>
    <mergeCell ref="G147:I147"/>
    <mergeCell ref="A130:I130"/>
    <mergeCell ref="A135:I135"/>
    <mergeCell ref="A141:I142"/>
    <mergeCell ref="B122:B124"/>
    <mergeCell ref="B126:B127"/>
    <mergeCell ref="C126:C127"/>
    <mergeCell ref="D126:D127"/>
    <mergeCell ref="E126:E127"/>
    <mergeCell ref="F126:F127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G126:G127"/>
    <mergeCell ref="H126:H127"/>
    <mergeCell ref="I126:I127"/>
    <mergeCell ref="I70:I71"/>
    <mergeCell ref="B74:B76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A5:D5"/>
    <mergeCell ref="E5:I5"/>
    <mergeCell ref="A6:I6"/>
    <mergeCell ref="A7:H7"/>
    <mergeCell ref="A1:E1"/>
    <mergeCell ref="A2:E2"/>
    <mergeCell ref="A3:E3"/>
    <mergeCell ref="F1:I4"/>
  </mergeCells>
  <pageMargins left="1.1811023622047245" right="0.51181102362204722" top="0.39370078740157483" bottom="0.3937007874015748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Work</cp:lastModifiedBy>
  <cp:lastPrinted>2024-06-10T09:05:26Z</cp:lastPrinted>
  <dcterms:created xsi:type="dcterms:W3CDTF">2015-06-05T18:19:34Z</dcterms:created>
  <dcterms:modified xsi:type="dcterms:W3CDTF">2024-06-10T09:09:13Z</dcterms:modified>
</cp:coreProperties>
</file>