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1-FIN-OTDEL\share\БЮДЖЕТ 2024 рік\Виконання І квартал 2024  РІК\Ріш від  №-VIII виконання І кв 2024\Звіт за І квартал на публікацію\"/>
    </mc:Choice>
  </mc:AlternateContent>
  <bookViews>
    <workbookView xWindow="-120" yWindow="-120" windowWidth="29040" windowHeight="15840" firstSheet="3" activeTab="2"/>
  </bookViews>
  <sheets>
    <sheet name="дод 1 Доходи" sheetId="22" r:id="rId1"/>
    <sheet name="дод 2 Джерела" sheetId="23" r:id="rId2"/>
    <sheet name="дод 3 Видатки" sheetId="19" r:id="rId3"/>
    <sheet name="дод 4 Кредитування" sheetId="28" r:id="rId4"/>
    <sheet name="дод 5 Трансферти" sheetId="25" r:id="rId5"/>
    <sheet name="дод 6 Програми" sheetId="27" r:id="rId6"/>
    <sheet name="дод 7 Бюдж розвитку" sheetId="21" r:id="rId7"/>
    <sheet name="дод 8 ФОНС " sheetId="26" r:id="rId8"/>
  </sheets>
  <definedNames>
    <definedName name="_xlnm.Print_Titles" localSheetId="0">'дод 1 Доходи'!$11:$14</definedName>
    <definedName name="_xlnm.Print_Titles" localSheetId="2">'дод 3 Видатки'!$16:$20</definedName>
    <definedName name="_xlnm.Print_Titles" localSheetId="6">'дод 7 Бюдж розвитку'!$19:$21</definedName>
    <definedName name="_xlnm.Print_Area" localSheetId="0">'дод 1 Доходи'!$A$1:$K$83</definedName>
    <definedName name="_xlnm.Print_Area" localSheetId="1">'дод 2 Джерела'!$A$1:$J$33</definedName>
    <definedName name="_xlnm.Print_Area" localSheetId="2">'дод 3 Видатки'!$A$1:$M$251</definedName>
    <definedName name="_xlnm.Print_Area" localSheetId="4">'дод 5 Трансферти'!$A$1:$F$49</definedName>
    <definedName name="_xlnm.Print_Area" localSheetId="5">'дод 6 Програми'!$A$1:$O$84</definedName>
    <definedName name="_xlnm.Print_Area" localSheetId="6">'дод 7 Бюдж розвитку'!$A$1:$L$50</definedName>
    <definedName name="_xlnm.Print_Area" localSheetId="7">'дод 8 ФОНС '!$A$1:$H$26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25" l="1"/>
  <c r="E42" i="25" l="1"/>
  <c r="F42" i="25"/>
  <c r="D42" i="25"/>
  <c r="J28" i="23" l="1"/>
  <c r="I28" i="23"/>
  <c r="I25" i="23" s="1"/>
  <c r="F28" i="23"/>
  <c r="F26" i="23"/>
  <c r="D26" i="23"/>
  <c r="D27" i="23"/>
  <c r="D28" i="23"/>
  <c r="D19" i="23"/>
  <c r="D20" i="23"/>
  <c r="D21" i="23"/>
  <c r="I17" i="23"/>
  <c r="I24" i="23" s="1"/>
  <c r="I18" i="23"/>
  <c r="J18" i="23"/>
  <c r="J17" i="23" s="1"/>
  <c r="I22" i="23"/>
  <c r="I29" i="23" s="1"/>
  <c r="F18" i="23"/>
  <c r="D18" i="23" s="1"/>
  <c r="C27" i="23"/>
  <c r="C20" i="23"/>
  <c r="J22" i="23" l="1"/>
  <c r="J29" i="23" s="1"/>
  <c r="J24" i="23"/>
  <c r="F25" i="23"/>
  <c r="D25" i="23" s="1"/>
  <c r="F17" i="23"/>
  <c r="E31" i="25"/>
  <c r="E35" i="25" s="1"/>
  <c r="E25" i="25"/>
  <c r="E27" i="25"/>
  <c r="E21" i="25"/>
  <c r="E19" i="25"/>
  <c r="E34" i="25" s="1"/>
  <c r="E17" i="25"/>
  <c r="F18" i="25"/>
  <c r="F20" i="25"/>
  <c r="F22" i="25"/>
  <c r="F24" i="25"/>
  <c r="F26" i="25"/>
  <c r="F28" i="25"/>
  <c r="F22" i="23" l="1"/>
  <c r="F24" i="23"/>
  <c r="D24" i="23" s="1"/>
  <c r="D17" i="23"/>
  <c r="E33" i="25"/>
  <c r="F69" i="22"/>
  <c r="F29" i="23" l="1"/>
  <c r="D29" i="23" s="1"/>
  <c r="D22" i="23"/>
  <c r="D17" i="22"/>
  <c r="D18" i="22"/>
  <c r="D20" i="22"/>
  <c r="D22" i="22"/>
  <c r="D23" i="22"/>
  <c r="D24" i="22"/>
  <c r="D28" i="22"/>
  <c r="D29" i="22"/>
  <c r="D30" i="22"/>
  <c r="D31" i="22"/>
  <c r="D33" i="22"/>
  <c r="D34" i="22"/>
  <c r="D35" i="22"/>
  <c r="D36" i="22"/>
  <c r="D37" i="22"/>
  <c r="D38" i="22"/>
  <c r="D39" i="22"/>
  <c r="D41" i="22"/>
  <c r="D44" i="22"/>
  <c r="D45" i="22"/>
  <c r="D46" i="22"/>
  <c r="D47" i="22"/>
  <c r="D49" i="22"/>
  <c r="D50" i="22"/>
  <c r="D51" i="22"/>
  <c r="D52" i="22"/>
  <c r="D53" i="22"/>
  <c r="D54" i="22"/>
  <c r="D56" i="22"/>
  <c r="D57" i="22"/>
  <c r="D58" i="22"/>
  <c r="D60" i="22"/>
  <c r="D61" i="22"/>
  <c r="D63" i="22"/>
  <c r="D68" i="22"/>
  <c r="D70" i="22"/>
  <c r="D72" i="22"/>
  <c r="D73" i="22"/>
  <c r="D74" i="22"/>
  <c r="D75" i="22"/>
  <c r="D76" i="22"/>
  <c r="D77" i="22"/>
  <c r="K60" i="22"/>
  <c r="K58" i="22"/>
  <c r="K41" i="22"/>
  <c r="H72" i="22" l="1"/>
  <c r="H70" i="22"/>
  <c r="H68" i="22"/>
  <c r="H57" i="22"/>
  <c r="H54" i="22"/>
  <c r="H53" i="22"/>
  <c r="H51" i="22"/>
  <c r="H50" i="22"/>
  <c r="H49" i="22"/>
  <c r="H47" i="22"/>
  <c r="H45" i="22"/>
  <c r="H39" i="22"/>
  <c r="H38" i="22"/>
  <c r="H36" i="22"/>
  <c r="H35" i="22"/>
  <c r="H34" i="22"/>
  <c r="H33" i="22"/>
  <c r="H31" i="22"/>
  <c r="H30" i="22"/>
  <c r="H29" i="22"/>
  <c r="H28" i="22"/>
  <c r="H24" i="22"/>
  <c r="H23" i="22"/>
  <c r="H22" i="22"/>
  <c r="H17" i="22"/>
  <c r="G71" i="22" l="1"/>
  <c r="F71" i="22"/>
  <c r="J71" i="22"/>
  <c r="J66" i="22" s="1"/>
  <c r="J65" i="22" s="1"/>
  <c r="J59" i="22"/>
  <c r="D59" i="22" s="1"/>
  <c r="I59" i="22"/>
  <c r="J40" i="22"/>
  <c r="G69" i="22"/>
  <c r="G67" i="22"/>
  <c r="G55" i="22"/>
  <c r="F48" i="22"/>
  <c r="G48" i="22"/>
  <c r="C52" i="22"/>
  <c r="C46" i="22"/>
  <c r="F43" i="22"/>
  <c r="G43" i="22"/>
  <c r="D43" i="22" s="1"/>
  <c r="G19" i="22"/>
  <c r="D19" i="22" s="1"/>
  <c r="C37" i="22"/>
  <c r="G32" i="22"/>
  <c r="G27" i="22"/>
  <c r="G21" i="22"/>
  <c r="G16" i="22"/>
  <c r="F16" i="22"/>
  <c r="C16" i="22" s="1"/>
  <c r="D40" i="22" l="1"/>
  <c r="G26" i="22"/>
  <c r="G25" i="22" s="1"/>
  <c r="D27" i="22"/>
  <c r="K59" i="22"/>
  <c r="J15" i="22"/>
  <c r="D48" i="22"/>
  <c r="H48" i="22"/>
  <c r="D67" i="22"/>
  <c r="H71" i="22"/>
  <c r="D71" i="22"/>
  <c r="D21" i="22"/>
  <c r="D32" i="22"/>
  <c r="D16" i="22"/>
  <c r="E16" i="22" s="1"/>
  <c r="H16" i="22"/>
  <c r="H43" i="22"/>
  <c r="H69" i="22"/>
  <c r="D69" i="22"/>
  <c r="G66" i="22"/>
  <c r="D66" i="22" s="1"/>
  <c r="G42" i="22"/>
  <c r="D25" i="22" l="1"/>
  <c r="D26" i="22"/>
  <c r="G15" i="22"/>
  <c r="G65" i="22"/>
  <c r="D65" i="22" s="1"/>
  <c r="K46" i="21"/>
  <c r="K45" i="21" s="1"/>
  <c r="J46" i="21"/>
  <c r="J45" i="21" s="1"/>
  <c r="L43" i="21"/>
  <c r="I43" i="21"/>
  <c r="H40" i="21"/>
  <c r="L40" i="21" s="1"/>
  <c r="J38" i="21"/>
  <c r="J35" i="21" s="1"/>
  <c r="J34" i="21" s="1"/>
  <c r="H38" i="21"/>
  <c r="I38" i="21" s="1"/>
  <c r="L36" i="21"/>
  <c r="J36" i="21"/>
  <c r="I36" i="21"/>
  <c r="K35" i="21"/>
  <c r="K34" i="21" s="1"/>
  <c r="K32" i="21"/>
  <c r="K31" i="21" s="1"/>
  <c r="J32" i="21"/>
  <c r="J31" i="21" s="1"/>
  <c r="K26" i="21"/>
  <c r="K25" i="21" s="1"/>
  <c r="J26" i="21"/>
  <c r="J25" i="21" s="1"/>
  <c r="K22" i="21"/>
  <c r="K21" i="21" s="1"/>
  <c r="J22" i="21"/>
  <c r="J21" i="21" s="1"/>
  <c r="K16" i="21"/>
  <c r="K15" i="21" s="1"/>
  <c r="K48" i="21" s="1"/>
  <c r="J16" i="21"/>
  <c r="J15" i="21" s="1"/>
  <c r="J48" i="21" l="1"/>
  <c r="D15" i="22"/>
  <c r="G64" i="22"/>
  <c r="G79" i="22" s="1"/>
  <c r="L38" i="21"/>
  <c r="I40" i="21"/>
  <c r="L21" i="28" l="1"/>
  <c r="H21" i="28"/>
  <c r="K20" i="28"/>
  <c r="J20" i="28"/>
  <c r="J19" i="28" s="1"/>
  <c r="J18" i="28" s="1"/>
  <c r="J22" i="28" s="1"/>
  <c r="I20" i="28"/>
  <c r="L20" i="28" s="1"/>
  <c r="E20" i="28"/>
  <c r="H20" i="28" s="1"/>
  <c r="K19" i="28"/>
  <c r="K18" i="28" s="1"/>
  <c r="K22" i="28" s="1"/>
  <c r="G19" i="28"/>
  <c r="G18" i="28" s="1"/>
  <c r="G22" i="28" s="1"/>
  <c r="F19" i="28"/>
  <c r="F18" i="28" s="1"/>
  <c r="F22" i="28" s="1"/>
  <c r="E19" i="28" l="1"/>
  <c r="I19" i="28"/>
  <c r="N81" i="27"/>
  <c r="M81" i="27"/>
  <c r="L81" i="27"/>
  <c r="J81" i="27"/>
  <c r="J80" i="27" s="1"/>
  <c r="J79" i="27" s="1"/>
  <c r="K80" i="27"/>
  <c r="K79" i="27" s="1"/>
  <c r="L79" i="27" s="1"/>
  <c r="I80" i="27"/>
  <c r="I79" i="27" s="1"/>
  <c r="H80" i="27"/>
  <c r="H79" i="27" s="1"/>
  <c r="G80" i="27"/>
  <c r="M80" i="27" s="1"/>
  <c r="N78" i="27"/>
  <c r="O78" i="27" s="1"/>
  <c r="M78" i="27"/>
  <c r="L78" i="27"/>
  <c r="J78" i="27"/>
  <c r="N77" i="27"/>
  <c r="M77" i="27"/>
  <c r="L77" i="27"/>
  <c r="J77" i="27"/>
  <c r="N76" i="27"/>
  <c r="M76" i="27"/>
  <c r="L76" i="27"/>
  <c r="J76" i="27"/>
  <c r="J75" i="27" s="1"/>
  <c r="J74" i="27" s="1"/>
  <c r="K75" i="27"/>
  <c r="K74" i="27" s="1"/>
  <c r="N74" i="27" s="1"/>
  <c r="I75" i="27"/>
  <c r="M75" i="27" s="1"/>
  <c r="N73" i="27"/>
  <c r="M73" i="27"/>
  <c r="N72" i="27"/>
  <c r="M72" i="27"/>
  <c r="N71" i="27"/>
  <c r="M71" i="27"/>
  <c r="N70" i="27"/>
  <c r="M70" i="27"/>
  <c r="L70" i="27"/>
  <c r="N69" i="27"/>
  <c r="M69" i="27"/>
  <c r="L69" i="27"/>
  <c r="L65" i="27" s="1"/>
  <c r="L64" i="27" s="1"/>
  <c r="N68" i="27"/>
  <c r="M68" i="27"/>
  <c r="N67" i="27"/>
  <c r="M67" i="27"/>
  <c r="N66" i="27"/>
  <c r="M66" i="27"/>
  <c r="K65" i="27"/>
  <c r="K64" i="27" s="1"/>
  <c r="J65" i="27"/>
  <c r="I65" i="27"/>
  <c r="I64" i="27" s="1"/>
  <c r="H65" i="27"/>
  <c r="G65" i="27"/>
  <c r="G64" i="27" s="1"/>
  <c r="J64" i="27"/>
  <c r="N63" i="27"/>
  <c r="O63" i="27" s="1"/>
  <c r="M63" i="27"/>
  <c r="N62" i="27"/>
  <c r="M62" i="27"/>
  <c r="N61" i="27"/>
  <c r="M61" i="27"/>
  <c r="N60" i="27"/>
  <c r="M60" i="27"/>
  <c r="N59" i="27"/>
  <c r="O59" i="27" s="1"/>
  <c r="M59" i="27"/>
  <c r="N58" i="27"/>
  <c r="M58" i="27"/>
  <c r="N57" i="27"/>
  <c r="M57" i="27"/>
  <c r="N56" i="27"/>
  <c r="M56" i="27"/>
  <c r="N55" i="27"/>
  <c r="M55" i="27"/>
  <c r="N54" i="27"/>
  <c r="M54" i="27"/>
  <c r="N53" i="27"/>
  <c r="M53" i="27"/>
  <c r="N51" i="27"/>
  <c r="M51" i="27"/>
  <c r="L50" i="27"/>
  <c r="L49" i="27" s="1"/>
  <c r="K50" i="27"/>
  <c r="J50" i="27"/>
  <c r="J49" i="27" s="1"/>
  <c r="I50" i="27"/>
  <c r="I49" i="27" s="1"/>
  <c r="H50" i="27"/>
  <c r="H49" i="27" s="1"/>
  <c r="G50" i="27"/>
  <c r="G49" i="27" s="1"/>
  <c r="N48" i="27"/>
  <c r="M48" i="27"/>
  <c r="L47" i="27"/>
  <c r="L46" i="27" s="1"/>
  <c r="K47" i="27"/>
  <c r="J47" i="27"/>
  <c r="J46" i="27" s="1"/>
  <c r="I47" i="27"/>
  <c r="H47" i="27"/>
  <c r="H46" i="27" s="1"/>
  <c r="G47" i="27"/>
  <c r="K46" i="27"/>
  <c r="I46" i="27"/>
  <c r="G46" i="27"/>
  <c r="N45" i="27"/>
  <c r="M45" i="27"/>
  <c r="N44" i="27"/>
  <c r="M44" i="27"/>
  <c r="N43" i="27"/>
  <c r="M43" i="27"/>
  <c r="N42" i="27"/>
  <c r="M42" i="27"/>
  <c r="N41" i="27"/>
  <c r="M41" i="27"/>
  <c r="L40" i="27"/>
  <c r="L39" i="27" s="1"/>
  <c r="K40" i="27"/>
  <c r="K39" i="27" s="1"/>
  <c r="J40" i="27"/>
  <c r="I40" i="27"/>
  <c r="I39" i="27" s="1"/>
  <c r="H40" i="27"/>
  <c r="G40" i="27"/>
  <c r="G39" i="27" s="1"/>
  <c r="J39" i="27"/>
  <c r="N38" i="27"/>
  <c r="O38" i="27" s="1"/>
  <c r="M38" i="27"/>
  <c r="N37" i="27"/>
  <c r="O37" i="27" s="1"/>
  <c r="M37" i="27"/>
  <c r="N36" i="27"/>
  <c r="M36" i="27"/>
  <c r="N35" i="27"/>
  <c r="O35" i="27" s="1"/>
  <c r="M35" i="27"/>
  <c r="N34" i="27"/>
  <c r="O34" i="27" s="1"/>
  <c r="M34" i="27"/>
  <c r="N33" i="27"/>
  <c r="M33" i="27"/>
  <c r="N32" i="27"/>
  <c r="O32" i="27" s="1"/>
  <c r="M32" i="27"/>
  <c r="M31" i="27" s="1"/>
  <c r="L31" i="27"/>
  <c r="L30" i="27" s="1"/>
  <c r="K31" i="27"/>
  <c r="K30" i="27" s="1"/>
  <c r="J31" i="27"/>
  <c r="I31" i="27"/>
  <c r="H31" i="27"/>
  <c r="H30" i="27" s="1"/>
  <c r="G31" i="27"/>
  <c r="G30" i="27" s="1"/>
  <c r="J30" i="27"/>
  <c r="I30" i="27"/>
  <c r="N29" i="27"/>
  <c r="M29" i="27"/>
  <c r="N28" i="27"/>
  <c r="M28" i="27"/>
  <c r="N27" i="27"/>
  <c r="M27" i="27"/>
  <c r="O27" i="27" s="1"/>
  <c r="N26" i="27"/>
  <c r="O26" i="27" s="1"/>
  <c r="M26" i="27"/>
  <c r="N25" i="27"/>
  <c r="M25" i="27"/>
  <c r="L25" i="27"/>
  <c r="J25" i="27"/>
  <c r="N24" i="27"/>
  <c r="M24" i="27"/>
  <c r="L24" i="27"/>
  <c r="J24" i="27"/>
  <c r="J19" i="27" s="1"/>
  <c r="J18" i="27" s="1"/>
  <c r="N23" i="27"/>
  <c r="M23" i="27"/>
  <c r="N22" i="27"/>
  <c r="O22" i="27" s="1"/>
  <c r="M22" i="27"/>
  <c r="N21" i="27"/>
  <c r="M21" i="27"/>
  <c r="N20" i="27"/>
  <c r="M20" i="27"/>
  <c r="K19" i="27"/>
  <c r="K18" i="27" s="1"/>
  <c r="I19" i="27"/>
  <c r="I18" i="27" s="1"/>
  <c r="H19" i="27"/>
  <c r="H18" i="27" s="1"/>
  <c r="G19" i="27"/>
  <c r="G18" i="27" s="1"/>
  <c r="N40" i="27" l="1"/>
  <c r="O42" i="27"/>
  <c r="O48" i="27"/>
  <c r="O53" i="27"/>
  <c r="O55" i="27"/>
  <c r="L19" i="27"/>
  <c r="L18" i="27" s="1"/>
  <c r="O77" i="27"/>
  <c r="H39" i="27"/>
  <c r="N50" i="27"/>
  <c r="O67" i="27"/>
  <c r="L80" i="27"/>
  <c r="O81" i="27"/>
  <c r="O23" i="27"/>
  <c r="O24" i="27"/>
  <c r="O61" i="27"/>
  <c r="N79" i="27"/>
  <c r="M19" i="27"/>
  <c r="O36" i="27"/>
  <c r="O44" i="27"/>
  <c r="O68" i="27"/>
  <c r="O73" i="27"/>
  <c r="L75" i="27"/>
  <c r="L74" i="27" s="1"/>
  <c r="L82" i="27" s="1"/>
  <c r="E18" i="28"/>
  <c r="H19" i="28"/>
  <c r="I18" i="28"/>
  <c r="L19" i="28"/>
  <c r="O41" i="27"/>
  <c r="O56" i="27"/>
  <c r="O58" i="27"/>
  <c r="N65" i="27"/>
  <c r="O70" i="27"/>
  <c r="O72" i="27"/>
  <c r="O20" i="27"/>
  <c r="O28" i="27"/>
  <c r="J82" i="27"/>
  <c r="O25" i="27"/>
  <c r="M30" i="27"/>
  <c r="O21" i="27"/>
  <c r="O29" i="27"/>
  <c r="N30" i="27"/>
  <c r="O30" i="27" s="1"/>
  <c r="O33" i="27"/>
  <c r="O43" i="27"/>
  <c r="O45" i="27"/>
  <c r="M47" i="27"/>
  <c r="O57" i="27"/>
  <c r="O60" i="27"/>
  <c r="O62" i="27"/>
  <c r="H64" i="27"/>
  <c r="H82" i="27" s="1"/>
  <c r="O66" i="27"/>
  <c r="O69" i="27"/>
  <c r="O71" i="27"/>
  <c r="O76" i="27"/>
  <c r="M46" i="27"/>
  <c r="O51" i="27"/>
  <c r="O54" i="27"/>
  <c r="G79" i="27"/>
  <c r="M79" i="27" s="1"/>
  <c r="O79" i="27" s="1"/>
  <c r="N49" i="27"/>
  <c r="N64" i="27"/>
  <c r="M18" i="27"/>
  <c r="N18" i="27"/>
  <c r="N39" i="27"/>
  <c r="O39" i="27" s="1"/>
  <c r="I74" i="27"/>
  <c r="M74" i="27" s="1"/>
  <c r="O74" i="27" s="1"/>
  <c r="N75" i="27"/>
  <c r="O75" i="27" s="1"/>
  <c r="M40" i="27"/>
  <c r="M39" i="27" s="1"/>
  <c r="N19" i="27"/>
  <c r="O19" i="27" s="1"/>
  <c r="N31" i="27"/>
  <c r="O31" i="27" s="1"/>
  <c r="N47" i="27"/>
  <c r="M50" i="27"/>
  <c r="M49" i="27" s="1"/>
  <c r="N80" i="27"/>
  <c r="O80" i="27" s="1"/>
  <c r="M65" i="27"/>
  <c r="M64" i="27" s="1"/>
  <c r="K49" i="27"/>
  <c r="K82" i="27" s="1"/>
  <c r="F15" i="26"/>
  <c r="F20" i="26"/>
  <c r="F18" i="26"/>
  <c r="I60" i="19"/>
  <c r="L244" i="19"/>
  <c r="L245" i="19"/>
  <c r="L247" i="19"/>
  <c r="K244" i="19"/>
  <c r="K245" i="19"/>
  <c r="K247" i="19"/>
  <c r="L243" i="19"/>
  <c r="K243" i="19"/>
  <c r="F246" i="19"/>
  <c r="F242" i="19" s="1"/>
  <c r="F241" i="19" s="1"/>
  <c r="E246" i="19"/>
  <c r="E242" i="19" s="1"/>
  <c r="E241" i="19" s="1"/>
  <c r="G247" i="19"/>
  <c r="G244" i="19"/>
  <c r="G245" i="19"/>
  <c r="L238" i="19"/>
  <c r="M238" i="19" s="1"/>
  <c r="L240" i="19"/>
  <c r="L237" i="19"/>
  <c r="K238" i="19"/>
  <c r="K240" i="19"/>
  <c r="K237" i="19"/>
  <c r="I239" i="19"/>
  <c r="L239" i="19" s="1"/>
  <c r="H239" i="19"/>
  <c r="K239" i="19" s="1"/>
  <c r="F236" i="19"/>
  <c r="F235" i="19" s="1"/>
  <c r="F234" i="19" s="1"/>
  <c r="E236" i="19"/>
  <c r="E235" i="19" s="1"/>
  <c r="E234" i="19" s="1"/>
  <c r="L230" i="19"/>
  <c r="L231" i="19"/>
  <c r="L233" i="19"/>
  <c r="K230" i="19"/>
  <c r="K231" i="19"/>
  <c r="K232" i="19"/>
  <c r="K233" i="19"/>
  <c r="M233" i="19" s="1"/>
  <c r="F232" i="19"/>
  <c r="L232" i="19" s="1"/>
  <c r="E232" i="19"/>
  <c r="G233" i="19"/>
  <c r="F229" i="19"/>
  <c r="L229" i="19" s="1"/>
  <c r="E229" i="19"/>
  <c r="K229" i="19" s="1"/>
  <c r="G231" i="19"/>
  <c r="G230" i="19"/>
  <c r="L225" i="19"/>
  <c r="L226" i="19"/>
  <c r="K225" i="19"/>
  <c r="K226" i="19"/>
  <c r="G225" i="19"/>
  <c r="G226" i="19"/>
  <c r="F224" i="19"/>
  <c r="L224" i="19" s="1"/>
  <c r="E224" i="19"/>
  <c r="K224" i="19" s="1"/>
  <c r="K223" i="19" s="1"/>
  <c r="K222" i="19" s="1"/>
  <c r="L210" i="19"/>
  <c r="L211" i="19"/>
  <c r="L212" i="19"/>
  <c r="L215" i="19"/>
  <c r="L218" i="19"/>
  <c r="L221" i="19"/>
  <c r="K210" i="19"/>
  <c r="K211" i="19"/>
  <c r="K212" i="19"/>
  <c r="K215" i="19"/>
  <c r="K218" i="19"/>
  <c r="K221" i="19"/>
  <c r="J221" i="19"/>
  <c r="I220" i="19"/>
  <c r="L220" i="19" s="1"/>
  <c r="H220" i="19"/>
  <c r="H219" i="19" s="1"/>
  <c r="K219" i="19" s="1"/>
  <c r="J218" i="19"/>
  <c r="I217" i="19"/>
  <c r="L217" i="19" s="1"/>
  <c r="H217" i="19"/>
  <c r="H216" i="19" s="1"/>
  <c r="K216" i="19" s="1"/>
  <c r="J215" i="19"/>
  <c r="I214" i="19"/>
  <c r="I213" i="19" s="1"/>
  <c r="H214" i="19"/>
  <c r="H213" i="19" s="1"/>
  <c r="G210" i="19"/>
  <c r="G211" i="19"/>
  <c r="G212" i="19"/>
  <c r="F209" i="19"/>
  <c r="L209" i="19" s="1"/>
  <c r="E209" i="19"/>
  <c r="K209" i="19" s="1"/>
  <c r="L187" i="19"/>
  <c r="L188" i="19"/>
  <c r="L190" i="19"/>
  <c r="L192" i="19"/>
  <c r="L194" i="19"/>
  <c r="L196" i="19"/>
  <c r="L198" i="19"/>
  <c r="L200" i="19"/>
  <c r="L202" i="19"/>
  <c r="L204" i="19"/>
  <c r="L206" i="19"/>
  <c r="K187" i="19"/>
  <c r="K188" i="19"/>
  <c r="K190" i="19"/>
  <c r="K192" i="19"/>
  <c r="K194" i="19"/>
  <c r="K196" i="19"/>
  <c r="M196" i="19" s="1"/>
  <c r="K198" i="19"/>
  <c r="K200" i="19"/>
  <c r="K202" i="19"/>
  <c r="M202" i="19" s="1"/>
  <c r="K204" i="19"/>
  <c r="M204" i="19" s="1"/>
  <c r="K206" i="19"/>
  <c r="J204" i="19"/>
  <c r="J206" i="19"/>
  <c r="I205" i="19"/>
  <c r="I203" i="19" s="1"/>
  <c r="L203" i="19" s="1"/>
  <c r="H205" i="19"/>
  <c r="K205" i="19" s="1"/>
  <c r="F201" i="19"/>
  <c r="L201" i="19" s="1"/>
  <c r="E201" i="19"/>
  <c r="K201" i="19" s="1"/>
  <c r="G202" i="19"/>
  <c r="F199" i="19"/>
  <c r="L199" i="19" s="1"/>
  <c r="E199" i="19"/>
  <c r="K199" i="19" s="1"/>
  <c r="G200" i="19"/>
  <c r="F197" i="19"/>
  <c r="L197" i="19" s="1"/>
  <c r="E197" i="19"/>
  <c r="K197" i="19" s="1"/>
  <c r="G198" i="19"/>
  <c r="F195" i="19"/>
  <c r="L195" i="19" s="1"/>
  <c r="E195" i="19"/>
  <c r="K195" i="19" s="1"/>
  <c r="G196" i="19"/>
  <c r="G194" i="19"/>
  <c r="F193" i="19"/>
  <c r="L193" i="19" s="1"/>
  <c r="E193" i="19"/>
  <c r="K193" i="19" s="1"/>
  <c r="G192" i="19"/>
  <c r="F191" i="19"/>
  <c r="L191" i="19" s="1"/>
  <c r="E191" i="19"/>
  <c r="K191" i="19" s="1"/>
  <c r="J190" i="19"/>
  <c r="I189" i="19"/>
  <c r="I186" i="19" s="1"/>
  <c r="H189" i="19"/>
  <c r="H186" i="19" s="1"/>
  <c r="G187" i="19"/>
  <c r="G188" i="19"/>
  <c r="F186" i="19"/>
  <c r="L186" i="19" s="1"/>
  <c r="E186" i="19"/>
  <c r="K186" i="19" s="1"/>
  <c r="L135" i="19"/>
  <c r="L136" i="19"/>
  <c r="L139" i="19"/>
  <c r="L140" i="19"/>
  <c r="L142" i="19"/>
  <c r="L143" i="19"/>
  <c r="L144" i="19"/>
  <c r="L146" i="19"/>
  <c r="L147" i="19"/>
  <c r="L148" i="19"/>
  <c r="L150" i="19"/>
  <c r="L152" i="19"/>
  <c r="L153" i="19"/>
  <c r="L154" i="19"/>
  <c r="L156" i="19"/>
  <c r="L158" i="19"/>
  <c r="L159" i="19"/>
  <c r="L160" i="19"/>
  <c r="L162" i="19"/>
  <c r="L163" i="19"/>
  <c r="L165" i="19"/>
  <c r="L167" i="19"/>
  <c r="L169" i="19"/>
  <c r="L171" i="19"/>
  <c r="L172" i="19"/>
  <c r="L173" i="19"/>
  <c r="L175" i="19"/>
  <c r="L177" i="19"/>
  <c r="L178" i="19"/>
  <c r="L179" i="19"/>
  <c r="L181" i="19"/>
  <c r="L183" i="19"/>
  <c r="K135" i="19"/>
  <c r="K136" i="19"/>
  <c r="K139" i="19"/>
  <c r="K140" i="19"/>
  <c r="K142" i="19"/>
  <c r="M142" i="19" s="1"/>
  <c r="K143" i="19"/>
  <c r="K144" i="19"/>
  <c r="K146" i="19"/>
  <c r="K147" i="19"/>
  <c r="K148" i="19"/>
  <c r="K150" i="19"/>
  <c r="M150" i="19" s="1"/>
  <c r="K152" i="19"/>
  <c r="K153" i="19"/>
  <c r="K154" i="19"/>
  <c r="K156" i="19"/>
  <c r="K158" i="19"/>
  <c r="M158" i="19" s="1"/>
  <c r="K159" i="19"/>
  <c r="K160" i="19"/>
  <c r="K162" i="19"/>
  <c r="K163" i="19"/>
  <c r="K165" i="19"/>
  <c r="K167" i="19"/>
  <c r="K169" i="19"/>
  <c r="K171" i="19"/>
  <c r="K172" i="19"/>
  <c r="K173" i="19"/>
  <c r="K175" i="19"/>
  <c r="K177" i="19"/>
  <c r="K178" i="19"/>
  <c r="K179" i="19"/>
  <c r="K181" i="19"/>
  <c r="K183" i="19"/>
  <c r="F182" i="19"/>
  <c r="L182" i="19" s="1"/>
  <c r="E182" i="19"/>
  <c r="K182" i="19" s="1"/>
  <c r="G183" i="19"/>
  <c r="F180" i="19"/>
  <c r="L180" i="19" s="1"/>
  <c r="E180" i="19"/>
  <c r="K180" i="19" s="1"/>
  <c r="G181" i="19"/>
  <c r="F176" i="19"/>
  <c r="L176" i="19" s="1"/>
  <c r="E176" i="19"/>
  <c r="K176" i="19" s="1"/>
  <c r="G179" i="19"/>
  <c r="G178" i="19"/>
  <c r="G177" i="19"/>
  <c r="F174" i="19"/>
  <c r="L174" i="19" s="1"/>
  <c r="E174" i="19"/>
  <c r="K174" i="19" s="1"/>
  <c r="G175" i="19"/>
  <c r="F170" i="19"/>
  <c r="L170" i="19" s="1"/>
  <c r="E170" i="19"/>
  <c r="K170" i="19" s="1"/>
  <c r="G173" i="19"/>
  <c r="G172" i="19"/>
  <c r="G171" i="19"/>
  <c r="G169" i="19"/>
  <c r="F168" i="19"/>
  <c r="L168" i="19" s="1"/>
  <c r="E168" i="19"/>
  <c r="K168" i="19" s="1"/>
  <c r="G167" i="19"/>
  <c r="F166" i="19"/>
  <c r="L166" i="19" s="1"/>
  <c r="E166" i="19"/>
  <c r="K166" i="19" s="1"/>
  <c r="I164" i="19"/>
  <c r="L164" i="19" s="1"/>
  <c r="H164" i="19"/>
  <c r="J164" i="19" s="1"/>
  <c r="J158" i="19"/>
  <c r="J165" i="19"/>
  <c r="F161" i="19"/>
  <c r="E161" i="19"/>
  <c r="G163" i="19"/>
  <c r="G162" i="19"/>
  <c r="F157" i="19"/>
  <c r="E157" i="19"/>
  <c r="I157" i="19"/>
  <c r="L157" i="19" s="1"/>
  <c r="H157" i="19"/>
  <c r="G158" i="19"/>
  <c r="G159" i="19"/>
  <c r="G160" i="19"/>
  <c r="I155" i="19"/>
  <c r="L155" i="19" s="1"/>
  <c r="H155" i="19"/>
  <c r="H151" i="19" s="1"/>
  <c r="J156" i="19"/>
  <c r="G152" i="19"/>
  <c r="G153" i="19"/>
  <c r="G154" i="19"/>
  <c r="F151" i="19"/>
  <c r="E151" i="19"/>
  <c r="K151" i="19" s="1"/>
  <c r="I149" i="19"/>
  <c r="I145" i="19" s="1"/>
  <c r="J150" i="19"/>
  <c r="H149" i="19"/>
  <c r="H145" i="19" s="1"/>
  <c r="G146" i="19"/>
  <c r="G147" i="19"/>
  <c r="G148" i="19"/>
  <c r="F145" i="19"/>
  <c r="E145" i="19"/>
  <c r="J139" i="19"/>
  <c r="J142" i="19"/>
  <c r="I141" i="19"/>
  <c r="L141" i="19" s="1"/>
  <c r="H141" i="19"/>
  <c r="K141" i="19" s="1"/>
  <c r="I138" i="19"/>
  <c r="L138" i="19" s="1"/>
  <c r="H138" i="19"/>
  <c r="G140" i="19"/>
  <c r="G139" i="19"/>
  <c r="F137" i="19"/>
  <c r="E137" i="19"/>
  <c r="G138" i="19"/>
  <c r="G135" i="19"/>
  <c r="G136" i="19"/>
  <c r="F134" i="19"/>
  <c r="L134" i="19" s="1"/>
  <c r="E134" i="19"/>
  <c r="K134" i="19" s="1"/>
  <c r="L128" i="19"/>
  <c r="L129" i="19"/>
  <c r="L131" i="19"/>
  <c r="K128" i="19"/>
  <c r="K129" i="19"/>
  <c r="K131" i="19"/>
  <c r="F130" i="19"/>
  <c r="L130" i="19" s="1"/>
  <c r="E130" i="19"/>
  <c r="K130" i="19" s="1"/>
  <c r="G131" i="19"/>
  <c r="F127" i="19"/>
  <c r="L127" i="19" s="1"/>
  <c r="E127" i="19"/>
  <c r="G128" i="19"/>
  <c r="G129" i="19"/>
  <c r="L96" i="19"/>
  <c r="L97" i="19"/>
  <c r="L98" i="19"/>
  <c r="L99" i="19"/>
  <c r="L100" i="19"/>
  <c r="L102" i="19"/>
  <c r="L104" i="19"/>
  <c r="L106" i="19"/>
  <c r="L107" i="19"/>
  <c r="L108" i="19"/>
  <c r="L110" i="19"/>
  <c r="L112" i="19"/>
  <c r="L114" i="19"/>
  <c r="L116" i="19"/>
  <c r="L118" i="19"/>
  <c r="L120" i="19"/>
  <c r="L121" i="19"/>
  <c r="L122" i="19"/>
  <c r="L124" i="19"/>
  <c r="K96" i="19"/>
  <c r="K97" i="19"/>
  <c r="K98" i="19"/>
  <c r="K100" i="19"/>
  <c r="K102" i="19"/>
  <c r="K104" i="19"/>
  <c r="K106" i="19"/>
  <c r="K107" i="19"/>
  <c r="K108" i="19"/>
  <c r="K110" i="19"/>
  <c r="K112" i="19"/>
  <c r="K114" i="19"/>
  <c r="K116" i="19"/>
  <c r="K118" i="19"/>
  <c r="K120" i="19"/>
  <c r="K121" i="19"/>
  <c r="K122" i="19"/>
  <c r="K124" i="19"/>
  <c r="I123" i="19"/>
  <c r="F123" i="19"/>
  <c r="E123" i="19"/>
  <c r="K123" i="19" s="1"/>
  <c r="G124" i="19"/>
  <c r="J120" i="19"/>
  <c r="I119" i="19"/>
  <c r="H119" i="19"/>
  <c r="F119" i="19"/>
  <c r="E119" i="19"/>
  <c r="G122" i="19"/>
  <c r="G121" i="19"/>
  <c r="G120" i="19"/>
  <c r="F117" i="19"/>
  <c r="L117" i="19" s="1"/>
  <c r="E117" i="19"/>
  <c r="K117" i="19" s="1"/>
  <c r="G118" i="19"/>
  <c r="F115" i="19"/>
  <c r="L115" i="19" s="1"/>
  <c r="E115" i="19"/>
  <c r="K115" i="19" s="1"/>
  <c r="G116" i="19"/>
  <c r="J110" i="19"/>
  <c r="I109" i="19"/>
  <c r="L109" i="19" s="1"/>
  <c r="H109" i="19"/>
  <c r="K109" i="19" s="1"/>
  <c r="F105" i="19"/>
  <c r="E105" i="19"/>
  <c r="G107" i="19"/>
  <c r="G108" i="19"/>
  <c r="G106" i="19"/>
  <c r="F113" i="19"/>
  <c r="L113" i="19" s="1"/>
  <c r="E113" i="19"/>
  <c r="K113" i="19" s="1"/>
  <c r="G114" i="19"/>
  <c r="F111" i="19"/>
  <c r="L111" i="19" s="1"/>
  <c r="E111" i="19"/>
  <c r="K111" i="19" s="1"/>
  <c r="G112" i="19"/>
  <c r="G104" i="19"/>
  <c r="F103" i="19"/>
  <c r="L103" i="19" s="1"/>
  <c r="E103" i="19"/>
  <c r="K103" i="19" s="1"/>
  <c r="G102" i="19"/>
  <c r="F101" i="19"/>
  <c r="E101" i="19"/>
  <c r="K101" i="19" s="1"/>
  <c r="J100" i="19"/>
  <c r="I95" i="19"/>
  <c r="H99" i="19"/>
  <c r="J99" i="19" s="1"/>
  <c r="F95" i="19"/>
  <c r="E95" i="19"/>
  <c r="G98" i="19"/>
  <c r="G97" i="19"/>
  <c r="G96" i="19"/>
  <c r="L56" i="19"/>
  <c r="L57" i="19"/>
  <c r="L58" i="19"/>
  <c r="L61" i="19"/>
  <c r="L62" i="19"/>
  <c r="L64" i="19"/>
  <c r="L65" i="19"/>
  <c r="L66" i="19"/>
  <c r="L68" i="19"/>
  <c r="L71" i="19"/>
  <c r="L73" i="19"/>
  <c r="L74" i="19"/>
  <c r="L75" i="19"/>
  <c r="L77" i="19"/>
  <c r="L78" i="19"/>
  <c r="L79" i="19"/>
  <c r="L81" i="19"/>
  <c r="L83" i="19"/>
  <c r="L84" i="19"/>
  <c r="L85" i="19"/>
  <c r="L87" i="19"/>
  <c r="L88" i="19"/>
  <c r="L90" i="19"/>
  <c r="L91" i="19"/>
  <c r="L92" i="19"/>
  <c r="K56" i="19"/>
  <c r="K57" i="19"/>
  <c r="K58" i="19"/>
  <c r="K60" i="19"/>
  <c r="K61" i="19"/>
  <c r="K62" i="19"/>
  <c r="K64" i="19"/>
  <c r="K65" i="19"/>
  <c r="K66" i="19"/>
  <c r="K67" i="19"/>
  <c r="K68" i="19"/>
  <c r="K71" i="19"/>
  <c r="K73" i="19"/>
  <c r="K74" i="19"/>
  <c r="K75" i="19"/>
  <c r="K77" i="19"/>
  <c r="K78" i="19"/>
  <c r="K79" i="19"/>
  <c r="K81" i="19"/>
  <c r="K83" i="19"/>
  <c r="K84" i="19"/>
  <c r="K85" i="19"/>
  <c r="K87" i="19"/>
  <c r="K88" i="19"/>
  <c r="K90" i="19"/>
  <c r="K91" i="19"/>
  <c r="K92" i="19"/>
  <c r="G92" i="19"/>
  <c r="F89" i="19"/>
  <c r="L89" i="19" s="1"/>
  <c r="E89" i="19"/>
  <c r="K89" i="19" s="1"/>
  <c r="G91" i="19"/>
  <c r="G90" i="19"/>
  <c r="G87" i="19"/>
  <c r="G88" i="19"/>
  <c r="F86" i="19"/>
  <c r="L86" i="19" s="1"/>
  <c r="E86" i="19"/>
  <c r="K86" i="19" s="1"/>
  <c r="I82" i="19"/>
  <c r="G84" i="19"/>
  <c r="G85" i="19"/>
  <c r="F82" i="19"/>
  <c r="E82" i="19"/>
  <c r="K82" i="19" s="1"/>
  <c r="G83" i="19"/>
  <c r="M231" i="19" l="1"/>
  <c r="G82" i="27"/>
  <c r="I161" i="19"/>
  <c r="M212" i="19"/>
  <c r="M173" i="19"/>
  <c r="M168" i="19"/>
  <c r="M156" i="19"/>
  <c r="I185" i="19"/>
  <c r="I184" i="19" s="1"/>
  <c r="M209" i="19"/>
  <c r="M247" i="19"/>
  <c r="M206" i="19"/>
  <c r="F208" i="19"/>
  <c r="L145" i="19"/>
  <c r="M145" i="19" s="1"/>
  <c r="K157" i="19"/>
  <c r="M157" i="19" s="1"/>
  <c r="M178" i="19"/>
  <c r="M172" i="19"/>
  <c r="M153" i="19"/>
  <c r="M243" i="19"/>
  <c r="M148" i="19"/>
  <c r="K217" i="19"/>
  <c r="M217" i="19" s="1"/>
  <c r="M122" i="19"/>
  <c r="L161" i="19"/>
  <c r="M170" i="19"/>
  <c r="M183" i="19"/>
  <c r="M177" i="19"/>
  <c r="M140" i="19"/>
  <c r="M218" i="19"/>
  <c r="M210" i="19"/>
  <c r="M226" i="19"/>
  <c r="K228" i="19"/>
  <c r="K227" i="19" s="1"/>
  <c r="M169" i="19"/>
  <c r="M191" i="19"/>
  <c r="M200" i="19"/>
  <c r="M215" i="19"/>
  <c r="M245" i="19"/>
  <c r="M244" i="19"/>
  <c r="E22" i="28"/>
  <c r="H18" i="28"/>
  <c r="H22" i="28" s="1"/>
  <c r="I22" i="28"/>
  <c r="L22" i="28" s="1"/>
  <c r="L18" i="28"/>
  <c r="L236" i="19"/>
  <c r="M182" i="19"/>
  <c r="M147" i="19"/>
  <c r="M135" i="19"/>
  <c r="F228" i="19"/>
  <c r="F227" i="19" s="1"/>
  <c r="M230" i="19"/>
  <c r="K99" i="19"/>
  <c r="M118" i="19"/>
  <c r="M129" i="19"/>
  <c r="M179" i="19"/>
  <c r="M175" i="19"/>
  <c r="M165" i="19"/>
  <c r="M159" i="19"/>
  <c r="M154" i="19"/>
  <c r="M143" i="19"/>
  <c r="M136" i="19"/>
  <c r="H203" i="19"/>
  <c r="K203" i="19" s="1"/>
  <c r="M194" i="19"/>
  <c r="M188" i="19"/>
  <c r="L189" i="19"/>
  <c r="E208" i="19"/>
  <c r="I216" i="19"/>
  <c r="L216" i="19" s="1"/>
  <c r="M216" i="19" s="1"/>
  <c r="M221" i="19"/>
  <c r="E228" i="19"/>
  <c r="E227" i="19" s="1"/>
  <c r="I236" i="19"/>
  <c r="I235" i="19" s="1"/>
  <c r="I234" i="19" s="1"/>
  <c r="M211" i="19"/>
  <c r="E126" i="19"/>
  <c r="E125" i="19" s="1"/>
  <c r="M141" i="19"/>
  <c r="K145" i="19"/>
  <c r="M166" i="19"/>
  <c r="M174" i="19"/>
  <c r="M180" i="19"/>
  <c r="M162" i="19"/>
  <c r="M152" i="19"/>
  <c r="M146" i="19"/>
  <c r="M199" i="19"/>
  <c r="M198" i="19"/>
  <c r="M192" i="19"/>
  <c r="M187" i="19"/>
  <c r="J217" i="19"/>
  <c r="K236" i="19"/>
  <c r="K235" i="19" s="1"/>
  <c r="K234" i="19" s="1"/>
  <c r="K246" i="19"/>
  <c r="K242" i="19" s="1"/>
  <c r="K241" i="19" s="1"/>
  <c r="M163" i="19"/>
  <c r="M201" i="19"/>
  <c r="H95" i="19"/>
  <c r="K95" i="19" s="1"/>
  <c r="K119" i="19"/>
  <c r="M120" i="19"/>
  <c r="M107" i="19"/>
  <c r="K127" i="19"/>
  <c r="K126" i="19" s="1"/>
  <c r="K125" i="19" s="1"/>
  <c r="H137" i="19"/>
  <c r="K137" i="19" s="1"/>
  <c r="M181" i="19"/>
  <c r="M171" i="19"/>
  <c r="M167" i="19"/>
  <c r="M160" i="19"/>
  <c r="M144" i="19"/>
  <c r="M139" i="19"/>
  <c r="M203" i="19"/>
  <c r="M190" i="19"/>
  <c r="J214" i="19"/>
  <c r="K214" i="19"/>
  <c r="L214" i="19"/>
  <c r="E223" i="19"/>
  <c r="E222" i="19" s="1"/>
  <c r="M225" i="19"/>
  <c r="F14" i="26"/>
  <c r="F13" i="26" s="1"/>
  <c r="F22" i="26" s="1"/>
  <c r="O18" i="27"/>
  <c r="O64" i="27"/>
  <c r="N82" i="27"/>
  <c r="O65" i="27"/>
  <c r="O50" i="27"/>
  <c r="O47" i="27"/>
  <c r="N46" i="27"/>
  <c r="O46" i="27" s="1"/>
  <c r="O40" i="27"/>
  <c r="I82" i="27"/>
  <c r="O49" i="27"/>
  <c r="L185" i="19"/>
  <c r="K185" i="19"/>
  <c r="K184" i="19" s="1"/>
  <c r="M186" i="19"/>
  <c r="M134" i="19"/>
  <c r="M176" i="19"/>
  <c r="M197" i="19"/>
  <c r="H208" i="19"/>
  <c r="H207" i="19" s="1"/>
  <c r="K213" i="19"/>
  <c r="K208" i="19" s="1"/>
  <c r="M193" i="19"/>
  <c r="M195" i="19"/>
  <c r="L223" i="19"/>
  <c r="M224" i="19"/>
  <c r="M229" i="19"/>
  <c r="M232" i="19"/>
  <c r="L228" i="19"/>
  <c r="L227" i="19" s="1"/>
  <c r="M131" i="19"/>
  <c r="J189" i="19"/>
  <c r="J205" i="19"/>
  <c r="I219" i="19"/>
  <c r="L219" i="19" s="1"/>
  <c r="M219" i="19" s="1"/>
  <c r="F223" i="19"/>
  <c r="F222" i="19" s="1"/>
  <c r="L246" i="19"/>
  <c r="K138" i="19"/>
  <c r="M138" i="19" s="1"/>
  <c r="M112" i="19"/>
  <c r="M99" i="19"/>
  <c r="J149" i="19"/>
  <c r="K149" i="19"/>
  <c r="K189" i="19"/>
  <c r="K220" i="19"/>
  <c r="M220" i="19" s="1"/>
  <c r="H236" i="19"/>
  <c r="H235" i="19" s="1"/>
  <c r="H234" i="19" s="1"/>
  <c r="G246" i="19"/>
  <c r="F94" i="19"/>
  <c r="M128" i="19"/>
  <c r="H161" i="19"/>
  <c r="K161" i="19" s="1"/>
  <c r="K164" i="19"/>
  <c r="M164" i="19" s="1"/>
  <c r="L149" i="19"/>
  <c r="M149" i="19" s="1"/>
  <c r="J220" i="19"/>
  <c r="L235" i="19"/>
  <c r="L234" i="19" s="1"/>
  <c r="K155" i="19"/>
  <c r="M155" i="19" s="1"/>
  <c r="L213" i="19"/>
  <c r="M213" i="19" s="1"/>
  <c r="M237" i="19"/>
  <c r="L205" i="19"/>
  <c r="M205" i="19" s="1"/>
  <c r="F185" i="19"/>
  <c r="E185" i="19"/>
  <c r="M113" i="19"/>
  <c r="M100" i="19"/>
  <c r="M96" i="19"/>
  <c r="E94" i="19"/>
  <c r="M109" i="19"/>
  <c r="M117" i="19"/>
  <c r="L123" i="19"/>
  <c r="M123" i="19" s="1"/>
  <c r="M106" i="19"/>
  <c r="J138" i="19"/>
  <c r="L95" i="19"/>
  <c r="I105" i="19"/>
  <c r="I94" i="19" s="1"/>
  <c r="M115" i="19"/>
  <c r="L119" i="19"/>
  <c r="M119" i="19" s="1"/>
  <c r="M124" i="19"/>
  <c r="M116" i="19"/>
  <c r="M110" i="19"/>
  <c r="M104" i="19"/>
  <c r="M98" i="19"/>
  <c r="M130" i="19"/>
  <c r="J155" i="19"/>
  <c r="M103" i="19"/>
  <c r="M111" i="19"/>
  <c r="M121" i="19"/>
  <c r="M114" i="19"/>
  <c r="M108" i="19"/>
  <c r="M102" i="19"/>
  <c r="M97" i="19"/>
  <c r="G130" i="19"/>
  <c r="J141" i="19"/>
  <c r="L126" i="19"/>
  <c r="M81" i="19"/>
  <c r="M66" i="19"/>
  <c r="J109" i="19"/>
  <c r="L101" i="19"/>
  <c r="M101" i="19" s="1"/>
  <c r="F126" i="19"/>
  <c r="F125" i="19" s="1"/>
  <c r="E133" i="19"/>
  <c r="M57" i="19"/>
  <c r="M84" i="19"/>
  <c r="H105" i="19"/>
  <c r="K105" i="19" s="1"/>
  <c r="M56" i="19"/>
  <c r="M83" i="19"/>
  <c r="F133" i="19"/>
  <c r="I137" i="19"/>
  <c r="I151" i="19"/>
  <c r="L151" i="19" s="1"/>
  <c r="M151" i="19" s="1"/>
  <c r="L82" i="19"/>
  <c r="M82" i="19" s="1"/>
  <c r="M85" i="19"/>
  <c r="M58" i="19"/>
  <c r="M73" i="19"/>
  <c r="M77" i="19"/>
  <c r="M92" i="19"/>
  <c r="M87" i="19"/>
  <c r="M90" i="19"/>
  <c r="M79" i="19"/>
  <c r="M74" i="19"/>
  <c r="M89" i="19"/>
  <c r="M61" i="19"/>
  <c r="M78" i="19"/>
  <c r="M88" i="19"/>
  <c r="M65" i="19"/>
  <c r="M71" i="19"/>
  <c r="M86" i="19"/>
  <c r="M64" i="19"/>
  <c r="M91" i="19"/>
  <c r="M75" i="19"/>
  <c r="M62" i="19"/>
  <c r="F80" i="19"/>
  <c r="E80" i="19"/>
  <c r="K80" i="19" s="1"/>
  <c r="G81" i="19"/>
  <c r="F76" i="19"/>
  <c r="L76" i="19" s="1"/>
  <c r="E76" i="19"/>
  <c r="K76" i="19" s="1"/>
  <c r="G77" i="19"/>
  <c r="G78" i="19"/>
  <c r="G79" i="19"/>
  <c r="G73" i="19"/>
  <c r="G74" i="19"/>
  <c r="G75" i="19"/>
  <c r="F72" i="19"/>
  <c r="L72" i="19" s="1"/>
  <c r="E72" i="19"/>
  <c r="K72" i="19" s="1"/>
  <c r="G71" i="19"/>
  <c r="F70" i="19"/>
  <c r="E70" i="19"/>
  <c r="K70" i="19" s="1"/>
  <c r="I67" i="19"/>
  <c r="L67" i="19" s="1"/>
  <c r="J64" i="19"/>
  <c r="J65" i="19"/>
  <c r="J66" i="19"/>
  <c r="H63" i="19"/>
  <c r="H59" i="19"/>
  <c r="G64" i="19"/>
  <c r="G65" i="19"/>
  <c r="G66" i="19"/>
  <c r="F63" i="19"/>
  <c r="E63" i="19"/>
  <c r="G62" i="19"/>
  <c r="G61" i="19"/>
  <c r="F59" i="19"/>
  <c r="E59" i="19"/>
  <c r="G60" i="19"/>
  <c r="F55" i="19"/>
  <c r="L55" i="19" s="1"/>
  <c r="E55" i="19"/>
  <c r="G56" i="19"/>
  <c r="G57" i="19"/>
  <c r="G58" i="19"/>
  <c r="L24" i="19"/>
  <c r="L25" i="19"/>
  <c r="L26" i="19"/>
  <c r="L28" i="19"/>
  <c r="L29" i="19"/>
  <c r="L30" i="19"/>
  <c r="L32" i="19"/>
  <c r="L34" i="19"/>
  <c r="L36" i="19"/>
  <c r="L38" i="19"/>
  <c r="L40" i="19"/>
  <c r="L42" i="19"/>
  <c r="L44" i="19"/>
  <c r="L46" i="19"/>
  <c r="L48" i="19"/>
  <c r="L50" i="19"/>
  <c r="L52" i="19"/>
  <c r="K24" i="19"/>
  <c r="K25" i="19"/>
  <c r="K26" i="19"/>
  <c r="K28" i="19"/>
  <c r="K30" i="19"/>
  <c r="K32" i="19"/>
  <c r="K34" i="19"/>
  <c r="K36" i="19"/>
  <c r="K38" i="19"/>
  <c r="K40" i="19"/>
  <c r="K42" i="19"/>
  <c r="K44" i="19"/>
  <c r="K46" i="19"/>
  <c r="K48" i="19"/>
  <c r="K50" i="19"/>
  <c r="K52" i="19"/>
  <c r="K21" i="19"/>
  <c r="I23" i="19"/>
  <c r="L23" i="19" s="1"/>
  <c r="I43" i="19"/>
  <c r="L43" i="19" s="1"/>
  <c r="H43" i="19"/>
  <c r="K43" i="19" s="1"/>
  <c r="I41" i="19"/>
  <c r="L41" i="19" s="1"/>
  <c r="H41" i="19"/>
  <c r="K41" i="19" s="1"/>
  <c r="J42" i="19"/>
  <c r="J44" i="19"/>
  <c r="J36" i="19"/>
  <c r="I35" i="19"/>
  <c r="I33" i="19" s="1"/>
  <c r="H35" i="19"/>
  <c r="H33" i="19" s="1"/>
  <c r="J28" i="19"/>
  <c r="J119" i="19"/>
  <c r="J145" i="19"/>
  <c r="J157" i="19"/>
  <c r="J186" i="19"/>
  <c r="J213" i="19"/>
  <c r="I27" i="19"/>
  <c r="H27" i="19"/>
  <c r="H23" i="19" s="1"/>
  <c r="G24" i="19"/>
  <c r="G25" i="19"/>
  <c r="G26" i="19"/>
  <c r="F47" i="19"/>
  <c r="L47" i="19" s="1"/>
  <c r="E47" i="19"/>
  <c r="K47" i="19" s="1"/>
  <c r="G48" i="19"/>
  <c r="F51" i="19"/>
  <c r="L51" i="19" s="1"/>
  <c r="E51" i="19"/>
  <c r="K51" i="19" s="1"/>
  <c r="G52" i="19"/>
  <c r="F49" i="19"/>
  <c r="L49" i="19" s="1"/>
  <c r="E49" i="19"/>
  <c r="K49" i="19" s="1"/>
  <c r="G50" i="19"/>
  <c r="F45" i="19"/>
  <c r="L45" i="19" s="1"/>
  <c r="E45" i="19"/>
  <c r="K45" i="19" s="1"/>
  <c r="G46" i="19"/>
  <c r="F39" i="19"/>
  <c r="L39" i="19" s="1"/>
  <c r="E39" i="19"/>
  <c r="G40" i="19"/>
  <c r="F37" i="19"/>
  <c r="L37" i="19" s="1"/>
  <c r="E37" i="19"/>
  <c r="F33" i="19"/>
  <c r="E33" i="19"/>
  <c r="G34" i="19"/>
  <c r="G32" i="19"/>
  <c r="F31" i="19"/>
  <c r="E31" i="19"/>
  <c r="K31" i="19" s="1"/>
  <c r="E29" i="19"/>
  <c r="K29" i="19" s="1"/>
  <c r="G30" i="19"/>
  <c r="G23" i="19"/>
  <c r="G38" i="19"/>
  <c r="G82" i="19"/>
  <c r="G86" i="19"/>
  <c r="G89" i="19"/>
  <c r="G95" i="19"/>
  <c r="G101" i="19"/>
  <c r="G103" i="19"/>
  <c r="G105" i="19"/>
  <c r="G111" i="19"/>
  <c r="G113" i="19"/>
  <c r="G115" i="19"/>
  <c r="G117" i="19"/>
  <c r="G119" i="19"/>
  <c r="G123" i="19"/>
  <c r="G127" i="19"/>
  <c r="G134" i="19"/>
  <c r="G137" i="19"/>
  <c r="G143" i="19"/>
  <c r="G145" i="19"/>
  <c r="G151" i="19"/>
  <c r="G157" i="19"/>
  <c r="G161" i="19"/>
  <c r="G166" i="19"/>
  <c r="G168" i="19"/>
  <c r="G170" i="19"/>
  <c r="G174" i="19"/>
  <c r="G176" i="19"/>
  <c r="G180" i="19"/>
  <c r="G182" i="19"/>
  <c r="G186" i="19"/>
  <c r="G191" i="19"/>
  <c r="G193" i="19"/>
  <c r="G195" i="19"/>
  <c r="G197" i="19"/>
  <c r="G199" i="19"/>
  <c r="G201" i="19"/>
  <c r="G209" i="19"/>
  <c r="G224" i="19"/>
  <c r="G229" i="19"/>
  <c r="G232" i="19"/>
  <c r="G236" i="19"/>
  <c r="G243" i="19"/>
  <c r="J161" i="19" l="1"/>
  <c r="J203" i="19"/>
  <c r="M127" i="19"/>
  <c r="M189" i="19"/>
  <c r="J219" i="19"/>
  <c r="J137" i="19"/>
  <c r="H133" i="19"/>
  <c r="M246" i="19"/>
  <c r="J95" i="19"/>
  <c r="I208" i="19"/>
  <c r="I207" i="19" s="1"/>
  <c r="J207" i="19" s="1"/>
  <c r="J216" i="19"/>
  <c r="M95" i="19"/>
  <c r="M214" i="19"/>
  <c r="J208" i="19"/>
  <c r="M227" i="19"/>
  <c r="H185" i="19"/>
  <c r="H184" i="19" s="1"/>
  <c r="J184" i="19" s="1"/>
  <c r="O82" i="27"/>
  <c r="M82" i="27"/>
  <c r="K207" i="19"/>
  <c r="K133" i="19"/>
  <c r="M161" i="19"/>
  <c r="M223" i="19"/>
  <c r="L222" i="19"/>
  <c r="M222" i="19" s="1"/>
  <c r="L105" i="19"/>
  <c r="M105" i="19" s="1"/>
  <c r="J151" i="19"/>
  <c r="L208" i="19"/>
  <c r="L207" i="19" s="1"/>
  <c r="L137" i="19"/>
  <c r="M185" i="19"/>
  <c r="L184" i="19"/>
  <c r="M184" i="19" s="1"/>
  <c r="L242" i="19"/>
  <c r="M228" i="19"/>
  <c r="G37" i="19"/>
  <c r="G72" i="19"/>
  <c r="H54" i="19"/>
  <c r="I133" i="19"/>
  <c r="I132" i="19" s="1"/>
  <c r="J132" i="19" s="1"/>
  <c r="K94" i="19"/>
  <c r="K93" i="19" s="1"/>
  <c r="M126" i="19"/>
  <c r="L125" i="19"/>
  <c r="M125" i="19" s="1"/>
  <c r="J105" i="19"/>
  <c r="H94" i="19"/>
  <c r="L35" i="19"/>
  <c r="G51" i="19"/>
  <c r="L33" i="19"/>
  <c r="G39" i="19"/>
  <c r="J43" i="19"/>
  <c r="K59" i="19"/>
  <c r="K63" i="19"/>
  <c r="I63" i="19"/>
  <c r="L63" i="19" s="1"/>
  <c r="K35" i="19"/>
  <c r="G76" i="19"/>
  <c r="G29" i="19"/>
  <c r="K33" i="19"/>
  <c r="M49" i="19"/>
  <c r="J35" i="19"/>
  <c r="F69" i="19"/>
  <c r="L69" i="19" s="1"/>
  <c r="L70" i="19"/>
  <c r="M70" i="19" s="1"/>
  <c r="M72" i="19"/>
  <c r="M76" i="19"/>
  <c r="F54" i="19"/>
  <c r="F53" i="19" s="1"/>
  <c r="K55" i="19"/>
  <c r="G59" i="19"/>
  <c r="J60" i="19"/>
  <c r="L60" i="19"/>
  <c r="M60" i="19" s="1"/>
  <c r="G80" i="19"/>
  <c r="L80" i="19"/>
  <c r="M80" i="19" s="1"/>
  <c r="E69" i="19"/>
  <c r="K69" i="19" s="1"/>
  <c r="M46" i="19"/>
  <c r="M40" i="19"/>
  <c r="M38" i="19"/>
  <c r="M32" i="19"/>
  <c r="M24" i="19"/>
  <c r="M44" i="19"/>
  <c r="M34" i="19"/>
  <c r="M28" i="19"/>
  <c r="M51" i="19"/>
  <c r="G70" i="19"/>
  <c r="G49" i="19"/>
  <c r="F22" i="19"/>
  <c r="M41" i="19"/>
  <c r="M50" i="19"/>
  <c r="G63" i="19"/>
  <c r="G47" i="19"/>
  <c r="M48" i="19"/>
  <c r="M43" i="19"/>
  <c r="M26" i="19"/>
  <c r="G55" i="19"/>
  <c r="J27" i="19"/>
  <c r="J41" i="19"/>
  <c r="K27" i="19"/>
  <c r="M52" i="19"/>
  <c r="M42" i="19"/>
  <c r="M36" i="19"/>
  <c r="M30" i="19"/>
  <c r="M25" i="19"/>
  <c r="H53" i="19"/>
  <c r="H248" i="19" s="1"/>
  <c r="M45" i="19"/>
  <c r="J33" i="19"/>
  <c r="M47" i="19"/>
  <c r="H22" i="19"/>
  <c r="K23" i="19"/>
  <c r="M29" i="19"/>
  <c r="L27" i="19"/>
  <c r="E22" i="19"/>
  <c r="J23" i="19"/>
  <c r="I22" i="19"/>
  <c r="I59" i="19"/>
  <c r="K39" i="19"/>
  <c r="M39" i="19" s="1"/>
  <c r="L31" i="19"/>
  <c r="M31" i="19" s="1"/>
  <c r="G31" i="19"/>
  <c r="K37" i="19"/>
  <c r="M37" i="19" s="1"/>
  <c r="G45" i="19"/>
  <c r="G33" i="19"/>
  <c r="I54" i="19" l="1"/>
  <c r="I53" i="19" s="1"/>
  <c r="J185" i="19"/>
  <c r="M207" i="19"/>
  <c r="L241" i="19"/>
  <c r="M241" i="19" s="1"/>
  <c r="M242" i="19"/>
  <c r="M137" i="19"/>
  <c r="L133" i="19"/>
  <c r="L132" i="19" s="1"/>
  <c r="L94" i="19"/>
  <c r="M94" i="19" s="1"/>
  <c r="K132" i="19"/>
  <c r="J63" i="19"/>
  <c r="M23" i="19"/>
  <c r="M208" i="19"/>
  <c r="J133" i="19"/>
  <c r="M33" i="19"/>
  <c r="M27" i="19"/>
  <c r="M35" i="19"/>
  <c r="M63" i="19"/>
  <c r="L22" i="19"/>
  <c r="K22" i="19"/>
  <c r="M55" i="19"/>
  <c r="K54" i="19"/>
  <c r="L59" i="19"/>
  <c r="M69" i="19"/>
  <c r="E54" i="19"/>
  <c r="E53" i="19" s="1"/>
  <c r="E248" i="19" s="1"/>
  <c r="G69" i="19"/>
  <c r="J59" i="19"/>
  <c r="I93" i="19"/>
  <c r="J93" i="19" s="1"/>
  <c r="J94" i="19"/>
  <c r="G242" i="19"/>
  <c r="G235" i="19"/>
  <c r="G228" i="19"/>
  <c r="G223" i="19"/>
  <c r="G208" i="19"/>
  <c r="G185" i="19"/>
  <c r="G133" i="19"/>
  <c r="G126" i="19"/>
  <c r="G94" i="19"/>
  <c r="G22" i="19"/>
  <c r="L93" i="19" l="1"/>
  <c r="M93" i="19" s="1"/>
  <c r="M133" i="19"/>
  <c r="M132" i="19"/>
  <c r="J53" i="19"/>
  <c r="M22" i="19"/>
  <c r="G54" i="19"/>
  <c r="K53" i="19"/>
  <c r="K248" i="19" s="1"/>
  <c r="M59" i="19"/>
  <c r="L54" i="19"/>
  <c r="L53" i="19" s="1"/>
  <c r="J54" i="19"/>
  <c r="F93" i="19"/>
  <c r="G93" i="19" s="1"/>
  <c r="F132" i="19"/>
  <c r="G132" i="19" s="1"/>
  <c r="F207" i="19"/>
  <c r="G207" i="19" s="1"/>
  <c r="G227" i="19"/>
  <c r="G241" i="19"/>
  <c r="G125" i="19"/>
  <c r="F184" i="19"/>
  <c r="G184" i="19" s="1"/>
  <c r="G222" i="19"/>
  <c r="G234" i="19"/>
  <c r="G53" i="19"/>
  <c r="I21" i="19"/>
  <c r="J21" i="19" s="1"/>
  <c r="J22" i="19"/>
  <c r="F21" i="19"/>
  <c r="D46" i="25"/>
  <c r="D45" i="25" s="1"/>
  <c r="D41" i="25"/>
  <c r="D40" i="25" s="1"/>
  <c r="D27" i="25"/>
  <c r="F27" i="25" s="1"/>
  <c r="D25" i="25"/>
  <c r="F25" i="25" s="1"/>
  <c r="D23" i="25"/>
  <c r="F23" i="25" s="1"/>
  <c r="D21" i="25"/>
  <c r="F21" i="25" s="1"/>
  <c r="D19" i="25"/>
  <c r="F19" i="25" s="1"/>
  <c r="D17" i="25"/>
  <c r="G28" i="23"/>
  <c r="G25" i="23" s="1"/>
  <c r="H21" i="23"/>
  <c r="H28" i="23" s="1"/>
  <c r="H25" i="23" s="1"/>
  <c r="E21" i="23"/>
  <c r="E19" i="23"/>
  <c r="C19" i="23" s="1"/>
  <c r="G18" i="23"/>
  <c r="G17" i="23" s="1"/>
  <c r="G24" i="23" s="1"/>
  <c r="C76" i="22"/>
  <c r="E76" i="22" s="1"/>
  <c r="C75" i="22"/>
  <c r="E75" i="22" s="1"/>
  <c r="C74" i="22"/>
  <c r="E74" i="22" s="1"/>
  <c r="C72" i="22"/>
  <c r="C70" i="22"/>
  <c r="E70" i="22" s="1"/>
  <c r="C68" i="22"/>
  <c r="E68" i="22" s="1"/>
  <c r="F67" i="22"/>
  <c r="J62" i="22"/>
  <c r="C63" i="22"/>
  <c r="I62" i="22"/>
  <c r="C60" i="22"/>
  <c r="E60" i="22" s="1"/>
  <c r="C59" i="22"/>
  <c r="E59" i="22" s="1"/>
  <c r="C58" i="22"/>
  <c r="E58" i="22" s="1"/>
  <c r="C57" i="22"/>
  <c r="E57" i="22" s="1"/>
  <c r="C56" i="22"/>
  <c r="J55" i="22"/>
  <c r="I55" i="22"/>
  <c r="F55" i="22"/>
  <c r="H55" i="22" s="1"/>
  <c r="C54" i="22"/>
  <c r="E54" i="22" s="1"/>
  <c r="C53" i="22"/>
  <c r="E53" i="22" s="1"/>
  <c r="C51" i="22"/>
  <c r="E51" i="22" s="1"/>
  <c r="C50" i="22"/>
  <c r="E50" i="22" s="1"/>
  <c r="C49" i="22"/>
  <c r="E49" i="22" s="1"/>
  <c r="C48" i="22"/>
  <c r="E48" i="22" s="1"/>
  <c r="C47" i="22"/>
  <c r="E47" i="22" s="1"/>
  <c r="C45" i="22"/>
  <c r="E45" i="22" s="1"/>
  <c r="C44" i="22"/>
  <c r="E44" i="22" s="1"/>
  <c r="C43" i="22"/>
  <c r="E43" i="22" s="1"/>
  <c r="C41" i="22"/>
  <c r="E41" i="22" s="1"/>
  <c r="I40" i="22"/>
  <c r="C39" i="22"/>
  <c r="E39" i="22" s="1"/>
  <c r="C38" i="22"/>
  <c r="E38" i="22" s="1"/>
  <c r="C36" i="22"/>
  <c r="E36" i="22" s="1"/>
  <c r="C35" i="22"/>
  <c r="E35" i="22" s="1"/>
  <c r="C34" i="22"/>
  <c r="E34" i="22" s="1"/>
  <c r="C33" i="22"/>
  <c r="E33" i="22" s="1"/>
  <c r="F32" i="22"/>
  <c r="C31" i="22"/>
  <c r="E31" i="22" s="1"/>
  <c r="C30" i="22"/>
  <c r="E30" i="22" s="1"/>
  <c r="C29" i="22"/>
  <c r="E29" i="22" s="1"/>
  <c r="C28" i="22"/>
  <c r="E28" i="22" s="1"/>
  <c r="F27" i="22"/>
  <c r="H27" i="22" s="1"/>
  <c r="C24" i="22"/>
  <c r="E24" i="22" s="1"/>
  <c r="C23" i="22"/>
  <c r="E23" i="22" s="1"/>
  <c r="C22" i="22"/>
  <c r="E22" i="22" s="1"/>
  <c r="F21" i="22"/>
  <c r="H21" i="22" s="1"/>
  <c r="C18" i="22"/>
  <c r="E18" i="22" s="1"/>
  <c r="C17" i="22"/>
  <c r="E17" i="22" s="1"/>
  <c r="F248" i="19" l="1"/>
  <c r="G248" i="19" s="1"/>
  <c r="E28" i="23"/>
  <c r="C28" i="23" s="1"/>
  <c r="C21" i="23"/>
  <c r="D34" i="25"/>
  <c r="F17" i="25"/>
  <c r="C67" i="22"/>
  <c r="E67" i="22" s="1"/>
  <c r="F66" i="22"/>
  <c r="C66" i="22" s="1"/>
  <c r="E66" i="22" s="1"/>
  <c r="H67" i="22"/>
  <c r="C32" i="22"/>
  <c r="E32" i="22" s="1"/>
  <c r="H32" i="22"/>
  <c r="K55" i="22"/>
  <c r="J42" i="22"/>
  <c r="D42" i="22" s="1"/>
  <c r="D55" i="22"/>
  <c r="E55" i="22" s="1"/>
  <c r="D62" i="22"/>
  <c r="C71" i="22"/>
  <c r="E71" i="22" s="1"/>
  <c r="E72" i="22"/>
  <c r="C40" i="22"/>
  <c r="E40" i="22" s="1"/>
  <c r="K40" i="22"/>
  <c r="C62" i="22"/>
  <c r="E63" i="22"/>
  <c r="F26" i="22"/>
  <c r="H26" i="22" s="1"/>
  <c r="C55" i="22"/>
  <c r="I15" i="22"/>
  <c r="K15" i="22" s="1"/>
  <c r="C27" i="22"/>
  <c r="E27" i="22" s="1"/>
  <c r="C69" i="22"/>
  <c r="E69" i="22" s="1"/>
  <c r="I248" i="19"/>
  <c r="I42" i="22"/>
  <c r="F42" i="22"/>
  <c r="M53" i="19"/>
  <c r="M54" i="19"/>
  <c r="G21" i="19"/>
  <c r="L21" i="19"/>
  <c r="E18" i="23"/>
  <c r="H18" i="23"/>
  <c r="H17" i="23" s="1"/>
  <c r="H24" i="23" s="1"/>
  <c r="E26" i="23"/>
  <c r="C26" i="23" s="1"/>
  <c r="G22" i="23"/>
  <c r="G29" i="23" s="1"/>
  <c r="J248" i="19" l="1"/>
  <c r="M21" i="19"/>
  <c r="L248" i="19"/>
  <c r="M248" i="19" s="1"/>
  <c r="F25" i="22"/>
  <c r="C25" i="22" s="1"/>
  <c r="E25" i="22" s="1"/>
  <c r="C26" i="22"/>
  <c r="E26" i="22" s="1"/>
  <c r="E25" i="23"/>
  <c r="C25" i="23" s="1"/>
  <c r="C18" i="23"/>
  <c r="D33" i="25"/>
  <c r="F33" i="25" s="1"/>
  <c r="F34" i="25"/>
  <c r="J64" i="22"/>
  <c r="J79" i="22" s="1"/>
  <c r="H42" i="22"/>
  <c r="C42" i="22"/>
  <c r="E42" i="22" s="1"/>
  <c r="D64" i="22"/>
  <c r="F65" i="22"/>
  <c r="H66" i="22"/>
  <c r="E62" i="22"/>
  <c r="I64" i="22"/>
  <c r="I79" i="22" s="1"/>
  <c r="K42" i="22"/>
  <c r="H22" i="23"/>
  <c r="H29" i="23" s="1"/>
  <c r="E17" i="23"/>
  <c r="C17" i="23" s="1"/>
  <c r="F15" i="22" l="1"/>
  <c r="F64" i="22" s="1"/>
  <c r="C64" i="22" s="1"/>
  <c r="E64" i="22" s="1"/>
  <c r="H25" i="22"/>
  <c r="C65" i="22"/>
  <c r="E65" i="22" s="1"/>
  <c r="H65" i="22"/>
  <c r="K64" i="22"/>
  <c r="H64" i="22"/>
  <c r="K79" i="22"/>
  <c r="D79" i="22"/>
  <c r="E24" i="23"/>
  <c r="C24" i="23" s="1"/>
  <c r="E22" i="23"/>
  <c r="F79" i="22" l="1"/>
  <c r="C79" i="22" s="1"/>
  <c r="E79" i="22" s="1"/>
  <c r="H15" i="22"/>
  <c r="E29" i="23"/>
  <c r="C29" i="23" s="1"/>
  <c r="C22" i="23"/>
  <c r="C15" i="22"/>
  <c r="E15" i="22" s="1"/>
  <c r="H79" i="22"/>
</calcChain>
</file>

<file path=xl/sharedStrings.xml><?xml version="1.0" encoding="utf-8"?>
<sst xmlns="http://schemas.openxmlformats.org/spreadsheetml/2006/main" count="1396" uniqueCount="566">
  <si>
    <t>(код бюджету)</t>
  </si>
  <si>
    <t>Усього</t>
  </si>
  <si>
    <t>Загальний фонд</t>
  </si>
  <si>
    <t>Спеціальний фонд</t>
  </si>
  <si>
    <t>усього</t>
  </si>
  <si>
    <t>у тому числі бюджет розвитку</t>
  </si>
  <si>
    <t>X</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</si>
  <si>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</si>
  <si>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</si>
  <si>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</si>
  <si>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</si>
  <si>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</si>
  <si>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</si>
  <si>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</si>
  <si>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</si>
  <si>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</si>
  <si>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</si>
  <si>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</si>
  <si>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</si>
  <si>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</si>
  <si>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</si>
  <si>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</si>
  <si>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</si>
  <si>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</si>
  <si>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</si>
  <si>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</si>
  <si>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</si>
  <si>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</si>
  <si>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</si>
  <si>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</si>
  <si>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</si>
  <si>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</si>
  <si>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</si>
  <si>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</si>
  <si>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</si>
  <si>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</si>
  <si>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</si>
  <si>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</si>
  <si>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</si>
  <si>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</si>
  <si>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</si>
  <si>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</si>
  <si>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</si>
  <si>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</si>
  <si>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</si>
  <si>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</si>
  <si>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</si>
  <si>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</si>
  <si>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</si>
  <si>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</si>
  <si>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</si>
  <si>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</si>
  <si>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</si>
  <si>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</si>
  <si>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</si>
  <si>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</si>
  <si>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</si>
  <si>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</si>
  <si>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</si>
  <si>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</si>
  <si>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</si>
  <si>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</si>
  <si>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</si>
  <si>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</si>
  <si>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</si>
  <si>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</si>
  <si>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</si>
  <si>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</si>
  <si>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</si>
  <si>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</si>
  <si>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</si>
  <si>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</si>
  <si>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</si>
  <si>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</si>
  <si>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</si>
  <si>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</si>
  <si>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</si>
  <si>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</si>
  <si>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</si>
  <si>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</si>
  <si>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</si>
  <si>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</si>
  <si>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</si>
  <si>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</si>
  <si>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</si>
  <si>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</si>
  <si>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</si>
  <si>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</si>
  <si>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</si>
  <si>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</si>
  <si>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</si>
  <si>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</si>
  <si>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</si>
  <si>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</si>
  <si>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</si>
  <si>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</si>
  <si>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</si>
  <si>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</si>
  <si>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</si>
  <si>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</si>
  <si>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</si>
  <si>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</si>
  <si>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</si>
  <si>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</si>
  <si>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</si>
  <si>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</si>
  <si>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</si>
  <si>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</si>
  <si>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</si>
  <si>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</si>
  <si>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</si>
  <si>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</si>
  <si>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</si>
  <si>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</si>
  <si>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</si>
  <si>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</si>
  <si>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</si>
  <si>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</si>
  <si>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</si>
  <si>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</si>
  <si>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</si>
  <si>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</si>
  <si>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</si>
  <si>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</si>
  <si>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</si>
  <si>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</si>
  <si>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</si>
  <si>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</si>
  <si>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</si>
  <si>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</si>
  <si>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</si>
  <si>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</si>
  <si>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</si>
  <si>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</si>
  <si>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</si>
  <si>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</si>
  <si>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</si>
  <si>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</si>
  <si>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</si>
  <si>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</si>
  <si>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</si>
  <si>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</si>
  <si>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</si>
  <si>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</si>
  <si>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</si>
  <si>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</si>
  <si>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</si>
  <si>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</si>
  <si>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</si>
  <si>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</si>
  <si>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</si>
  <si>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</si>
  <si>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</si>
  <si>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</si>
  <si>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</si>
  <si>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</si>
  <si>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</si>
  <si>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</si>
  <si>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</si>
  <si>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</si>
  <si>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 xml:space="preserve">Рішення ЮМР від 28.10.2022 року            №1091 -VIIІ </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</si>
  <si>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</si>
  <si>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</si>
  <si>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</si>
  <si>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</si>
  <si>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</si>
  <si>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</si>
  <si>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</si>
  <si>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</si>
  <si>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</si>
  <si>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</si>
  <si>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</si>
  <si>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</si>
  <si>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</si>
  <si>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</si>
  <si>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</si>
  <si>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</si>
  <si>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</si>
  <si>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</si>
  <si>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</si>
  <si>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</si>
  <si>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</si>
  <si>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</si>
  <si>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</si>
  <si>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</si>
  <si>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</si>
  <si>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</si>
  <si>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</si>
  <si>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</si>
  <si>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</si>
  <si>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</si>
  <si>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</si>
  <si>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</si>
  <si>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</si>
  <si>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</si>
  <si>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</si>
  <si>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</si>
  <si>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</si>
  <si>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</si>
  <si>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</si>
  <si>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</si>
  <si>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</si>
  <si>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</si>
  <si>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</si>
  <si>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</si>
  <si>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</si>
  <si>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</si>
  <si>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</si>
  <si>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</si>
  <si>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</si>
  <si>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</si>
  <si>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</si>
  <si>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</si>
  <si>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</si>
  <si>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</si>
  <si>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</si>
  <si>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</si>
  <si>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</si>
  <si>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</si>
  <si>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</si>
  <si>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</si>
  <si>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</si>
  <si>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</si>
  <si>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Рішення ЮМР від 28.10.2022 року           №1092-VIIІ з внесеними змінами від  23.08. 2023 року   № 1435  -VIII шляхом викладення у новій редакції</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</si>
  <si>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</si>
  <si>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</si>
  <si>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 xml:space="preserve"> Комплексна цільова програма "Електронна громада" на 2024-2026 роки</t>
  </si>
  <si>
    <t>Рішення ЮМР від 22.07.2021 року №480-VIІІ з внесеними змінами від 04.05.2023 року № 1325-VIII  шляхом викладення  у новій редакції</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</si>
  <si>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</si>
  <si>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</si>
  <si>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</si>
  <si>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 xml:space="preserve">Рішення ЮМР від 22.07.2021 року № 474-VІІІ з внесеними змінами  від  09.03.2023 року   № 1306- VІІІ  шляхом викладення в новій редакції </t>
  </si>
  <si>
    <t>0212152</t>
  </si>
  <si>
    <t>0763</t>
  </si>
  <si>
    <t xml:space="preserve">Рішення ЮМР від 22.07.2021 року № 473-VІІІ з внесеними змінами  від  26.10.2023 року № 1502 - VІІІ шляхом викладення в новій редакції </t>
  </si>
  <si>
    <t>Програма розвитку фізичної культури і спорту в Южненській міській територіальній  громаді на 2024-2026 роки</t>
  </si>
  <si>
    <t xml:space="preserve">Рішення ЮМР від 13.07.2023 року № 1401-VIІI </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</si>
  <si>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</si>
  <si>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</si>
  <si>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</si>
  <si>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Рішення ЮМР від 23.12.2021 року  №  900-VIIІ з внесеними змінами від 26.10. 2023 року № 1510  -VIIІ шляхом викладення у новій редакції</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</si>
  <si>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</si>
  <si>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Рішення ЮМР від 18.06.2020 року № 1760-VII з внесеними змінами від 13.07.2023 року  № 1405 -VIIІ шляхом викладення у новій редакції</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</si>
  <si>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</si>
  <si>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 xml:space="preserve">Рішення ЮМР від 07.03.2023 року № 1299-VIIІ  з внесеними змінами  від 26.10. 2023 року   № 1508  -VIIІ  шляхом викладення у новій редакції </t>
  </si>
  <si>
    <t xml:space="preserve">'Рішення ЮМР від 23.08.2023 року № 1428-VIІI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</si>
  <si>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</si>
  <si>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</si>
  <si>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</si>
  <si>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</si>
  <si>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</si>
  <si>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 Екологічна програма заходів з охорони навколишнього природного середовища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</si>
  <si>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</si>
  <si>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</si>
  <si>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</si>
  <si>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</si>
  <si>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</si>
  <si>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</si>
  <si>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</si>
  <si>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</si>
  <si>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</si>
  <si>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</si>
  <si>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</si>
  <si>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</si>
  <si>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</si>
  <si>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</si>
  <si>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</si>
  <si>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</si>
  <si>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</si>
  <si>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</si>
  <si>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</si>
  <si>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</si>
  <si>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</si>
  <si>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</si>
  <si>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</si>
  <si>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</si>
  <si>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</si>
  <si>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</si>
  <si>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Рішення ЮМР від 23.08.2023 року № 1431- VIIІ з внесеними змінами від  14.12.2023 року   №  1562-VIIІ шляхом викладення у новій редакції</t>
  </si>
  <si>
    <t>Рішення ЮМР від 23.08.2023 року № 1433- VIIІ з внесеними змінами від  14.12.2023 року   № 1563 -VIIІ шляхом викладення у новій редакції</t>
  </si>
  <si>
    <t xml:space="preserve">Рішення ЮМР від 04.03.2022 року № 948-VIІІ з внесеними змінами  від  14 .12.2023 року №  1568-VIII шляхом викладення  у новій редакції  </t>
  </si>
  <si>
    <t xml:space="preserve">Рішення ЮМР від   14.12.2023 року № 1567-VIIІ  </t>
  </si>
  <si>
    <t>Рішення ЮМР від 22.07.2021 року № 470-VІІІ з внесеними змінами від 14.12.2023 року № 1560-VIIІ, шляхом викладення у новій редакції</t>
  </si>
  <si>
    <t xml:space="preserve">Рішення Южненської міської ради від 26.10.2023 року № 1503-VIIІ  з внесеними змінами  від 14 .12. 2023  року № 1558 -VIII, шляхом викладення у новій редакції  </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</si>
  <si>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</si>
  <si>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</si>
  <si>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</si>
  <si>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(грн)</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</si>
  <si>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</si>
  <si>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</si>
  <si>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</si>
  <si>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</si>
  <si>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</si>
  <si>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</si>
  <si>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</si>
  <si>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</si>
  <si>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</si>
  <si>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</si>
  <si>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</si>
  <si>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</si>
  <si>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</si>
  <si>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</si>
  <si>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</si>
  <si>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</si>
  <si>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</si>
  <si>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10</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</si>
  <si>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</si>
  <si>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</si>
  <si>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 xml:space="preserve">Видатки на проведення експертної грошової оцінки земельних ділянок, що підлягають продажу </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</si>
  <si>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</si>
  <si>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</si>
  <si>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</si>
  <si>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</si>
  <si>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2023-2024 роки</t>
  </si>
  <si>
    <t>проектні роботи</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</si>
  <si>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області,в т.ч.:</t>
  </si>
  <si>
    <t>коригування проектної документації</t>
  </si>
  <si>
    <t>х</t>
  </si>
  <si>
    <t>2021-2024 роки</t>
  </si>
  <si>
    <t xml:space="preserve"> проектні роботи</t>
  </si>
  <si>
    <t>1517322</t>
  </si>
  <si>
    <t>7322</t>
  </si>
  <si>
    <t>0443</t>
  </si>
  <si>
    <t>коригування проектно-вишукувальної документації</t>
  </si>
  <si>
    <t>2020, 2023-2024 роки</t>
  </si>
  <si>
    <t>Будівництво  медичних установ та закладів</t>
  </si>
  <si>
    <t>Програма розвитку інфраструктури Южненської міської територіальної громади на 2020-2024 роки</t>
  </si>
  <si>
    <t>Рішення ЮМР від 07.03.2023 року №1299-VIIІ з внесеними змінами від  26.10.2023 року №1508-VIII, шляхом викладення у новій редакції</t>
  </si>
  <si>
    <t>Рішення ЮМР від 07.12.2022року №1177-VIIІ з внесеними змінами від  14.12.2023 року № 1602-VIII, шляхом викладення у новій редакції</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</si>
  <si>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</si>
  <si>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Капітальний ремонт твердого покриття (пішохідна доріжка) вздовж житлових будинків по просп.Миру, 15, 17, 25 м.Южного Одеської області, в т.ч.:</t>
  </si>
  <si>
    <t>проектно-вишукувальні роботи</t>
  </si>
  <si>
    <t xml:space="preserve">Рішення ЮМР від 26.10.2023 року № 1511-VIIІ </t>
  </si>
  <si>
    <t>Рішення ЮМР від 25.07.2019 року №1438-VII з внесеними змінами  від  14.12.2023 року № 1571 -VIII, шляхом викладення у новій редакції</t>
  </si>
  <si>
    <t>Рішення Южненської міської ради від 19.09.2019 року №1529-VII, з внесеними змінами від  16.02.2024 року № 1633-VIII, шляхом викладення у новій редакції</t>
  </si>
  <si>
    <t>Рішення Южненської міської ради від 20.08.2020 року №1828-VII з внесеними змінами від  14.12.2023 року  №  1572-VIIІ шляхом викладення у новій редакції</t>
  </si>
  <si>
    <t xml:space="preserve">Рішення ЮМР від 13.07.2023 року № 1404-VII з внесеними змінами  від  26.10. 2023 року  № 1505 -VIIІ  шляхом викладення у новій редакції </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</si>
  <si>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</si>
  <si>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</si>
  <si>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</si>
  <si>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</si>
  <si>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</si>
  <si>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</si>
  <si>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</si>
  <si>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</si>
  <si>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</si>
  <si>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</si>
  <si>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</si>
  <si>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</si>
  <si>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</si>
  <si>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</si>
  <si>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</si>
  <si>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</si>
  <si>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</si>
  <si>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</si>
  <si>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</si>
  <si>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</si>
  <si>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</si>
  <si>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</si>
  <si>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</si>
  <si>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</si>
  <si>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</si>
  <si>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</si>
  <si>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</si>
  <si>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</si>
  <si>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</si>
  <si>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</si>
  <si>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</si>
  <si>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</si>
  <si>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</si>
  <si>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</si>
  <si>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</si>
  <si>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</si>
  <si>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</si>
  <si>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</si>
  <si>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</si>
  <si>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</si>
  <si>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</si>
  <si>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</si>
  <si>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</si>
  <si>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</si>
  <si>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</si>
  <si>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</si>
  <si>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</si>
  <si>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</si>
  <si>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</si>
  <si>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</si>
  <si>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</si>
  <si>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</si>
  <si>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</si>
  <si>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</si>
  <si>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</si>
  <si>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</si>
  <si>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</si>
  <si>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</si>
  <si>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</si>
  <si>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</si>
  <si>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</si>
  <si>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</si>
  <si>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</si>
  <si>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</si>
  <si>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</si>
  <si>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</si>
  <si>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</si>
  <si>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</si>
  <si>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</si>
  <si>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</si>
  <si>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</si>
  <si>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</si>
  <si>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</si>
  <si>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</si>
  <si>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</si>
  <si>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</si>
  <si>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</si>
  <si>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</si>
  <si>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</si>
  <si>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</si>
  <si>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</si>
  <si>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</si>
  <si>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</si>
  <si>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</si>
  <si>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</si>
  <si>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</si>
  <si>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</si>
  <si>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</si>
  <si>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</si>
  <si>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</si>
  <si>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</si>
  <si>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</si>
  <si>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</si>
  <si>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</si>
  <si>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</si>
  <si>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</si>
  <si>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</si>
  <si>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</si>
  <si>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</si>
  <si>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</si>
  <si>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</si>
  <si>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</si>
  <si>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</si>
  <si>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</si>
  <si>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</si>
  <si>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</si>
  <si>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</si>
  <si>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</si>
  <si>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</si>
  <si>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</si>
  <si>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</si>
  <si>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</si>
  <si>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</si>
  <si>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</si>
  <si>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</si>
  <si>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</si>
  <si>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</si>
  <si>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</si>
  <si>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</si>
  <si>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КРЕДИТУВАННЯ</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</si>
  <si>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</si>
  <si>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Повернення кредитів</t>
  </si>
  <si>
    <t>загальний фонд</t>
  </si>
  <si>
    <t>спеціальний фонд</t>
  </si>
  <si>
    <t>разом</t>
  </si>
  <si>
    <t>Бюджетні позички суб'єктам господарювання та їх повернення</t>
  </si>
  <si>
    <t>Повернення бюджетних позичок, наданих суб'єктам господарювання</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</si>
  <si>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</si>
  <si>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</si>
  <si>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</si>
  <si>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</si>
  <si>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99000000000</t>
  </si>
  <si>
    <t>Державний бюджет</t>
  </si>
  <si>
    <t>Обласний бюджет Одеської області</t>
  </si>
  <si>
    <t>15100000000</t>
  </si>
  <si>
    <t xml:space="preserve">УСЬОГО за розділом І та ІІ, у тому числі: </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</si>
  <si>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</si>
  <si>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</si>
  <si>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</si>
  <si>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</si>
  <si>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</si>
  <si>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</si>
  <si>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</si>
  <si>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</si>
  <si>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Додаток 8</t>
  </si>
  <si>
    <t>Найменування  заходу</t>
  </si>
  <si>
    <t>Обсяг видатків на бюджетний період</t>
  </si>
  <si>
    <t>4</t>
  </si>
  <si>
    <t>Управління житлово-комунального господарства                                Южненської міської ради Одеського району Одеської області</t>
  </si>
  <si>
    <t>Озеленення території Южненської міської територіальної громади   у т.ч.</t>
  </si>
  <si>
    <t>Затверджено на 2024 рік з урахуванням внесених змін</t>
  </si>
  <si>
    <t>Виконано за І квартал 2024 року</t>
  </si>
  <si>
    <t>% виконання</t>
  </si>
  <si>
    <t>0210180</t>
  </si>
  <si>
    <t xml:space="preserve"> видатки споживання</t>
  </si>
  <si>
    <t xml:space="preserve"> - оплата праці з нарахуваннями</t>
  </si>
  <si>
    <t xml:space="preserve"> - оплата комунальних послуг та енергоносіїв</t>
  </si>
  <si>
    <t xml:space="preserve"> видатки розвитку</t>
  </si>
  <si>
    <t xml:space="preserve"> - бюджет розвитку</t>
  </si>
  <si>
    <t xml:space="preserve">  Перелік об'єктів,  видатки на які проводились за І квартал 2024 рік  на природоохоронні заходи  по Южненській міській територіальній громаді</t>
  </si>
  <si>
    <t>Виконання за І квартал 2024 рік</t>
  </si>
  <si>
    <t>видатки розвитку</t>
  </si>
  <si>
    <t xml:space="preserve">Придбання пластикових сміттєприймальних контейнерів, об'ємом 240 л (3 шт)                                         </t>
  </si>
  <si>
    <t xml:space="preserve">Придбання пластикових сміттєприймальних контейнерів, об"ємом 1,1 м³ (2 шт)                                         </t>
  </si>
  <si>
    <t>Ігор ЧУГУННИКОВ</t>
  </si>
  <si>
    <t>Додаток № 6</t>
  </si>
  <si>
    <t xml:space="preserve"> до рішення Южненської міської ради</t>
  </si>
  <si>
    <t>від                    2018 року</t>
  </si>
  <si>
    <t>№                 -VIІ</t>
  </si>
  <si>
    <t>Додаток 6</t>
  </si>
  <si>
    <t>Виконання   місцевих  програм, які фінансувались   за рахунок коштів  бюджету Южненської міської територіальної громади за  І квартал 2024 року</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</si>
  <si>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</si>
  <si>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програми</t>
  </si>
  <si>
    <r>
      <t>Дата і номер документа,яким затверджено місцеву</t>
    </r>
    <r>
      <rPr>
        <sz val="12"/>
        <color indexed="10"/>
        <rFont val="Times New Roman"/>
        <family val="1"/>
        <charset val="204"/>
      </rPr>
      <t xml:space="preserve"> </t>
    </r>
    <r>
      <rPr>
        <sz val="12"/>
        <rFont val="Times New Roman"/>
        <family val="1"/>
        <charset val="204"/>
      </rPr>
      <t xml:space="preserve">програму </t>
    </r>
  </si>
  <si>
    <t xml:space="preserve">Загальний фонд </t>
  </si>
  <si>
    <t>Разом</t>
  </si>
  <si>
    <t>Затверджено на 2024  рік з урахув. змін</t>
  </si>
  <si>
    <t>Виконано за         І квартал         2024 року</t>
  </si>
  <si>
    <t xml:space="preserve">Виконавчий комітет Южненської міської ради  Одеського району Одеської області </t>
  </si>
  <si>
    <t xml:space="preserve">Управління освіти Южненської міської ради Одеського району Одеської області </t>
  </si>
  <si>
    <t>0</t>
  </si>
  <si>
    <t xml:space="preserve">Управління соціальної політики Южненської міської ради Одеського району Одеської області </t>
  </si>
  <si>
    <t xml:space="preserve">Управління праці та соціального захисту населення Южненської міської ради Одеського району Одеської області </t>
  </si>
  <si>
    <t xml:space="preserve"> Програма з локалізації та ліквідації амброзії полинолистої на територій Южненської міської територіальної громади на  2020-2024 роки</t>
  </si>
  <si>
    <t>Рішення ЮМР від 18.06.2020 року № 1771-VIІ  з внесеними змінами від 28.10.2022 року  № 1096 -VIIІ шляхом викладення у новій редакції</t>
  </si>
  <si>
    <t>1516030</t>
  </si>
  <si>
    <t>Додаток 4</t>
  </si>
  <si>
    <t xml:space="preserve">до  рішення Южненської міської ради </t>
  </si>
  <si>
    <t xml:space="preserve">Затверджено на 2024 рік   </t>
  </si>
  <si>
    <t>Додаток 7</t>
  </si>
  <si>
    <t xml:space="preserve">Фінансування об'єктів, видатки по яких здійснювались у І кварталі 2024 року за рахунок коштів  бюджету розвитку </t>
  </si>
  <si>
    <t>11</t>
  </si>
  <si>
    <t>12</t>
  </si>
  <si>
    <t>Транспортний подаок з фізичних осіб</t>
  </si>
  <si>
    <t xml:space="preserve">Рентна плата та плата за використання інших природних ресурсів </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</si>
  <si>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</si>
  <si>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скорочення термінів надання послуг у сфері державної реєстрації речових прав на нерухоме майно та їх обтяжень …</t>
  </si>
  <si>
    <t xml:space="preserve">Інші джерела власних надходжень бюджетних установ  </t>
  </si>
  <si>
    <t>Цільові фонди</t>
  </si>
  <si>
    <t>Субвенція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</si>
  <si>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</si>
  <si>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збільшення у 3,1 рази</t>
  </si>
  <si>
    <t>збільшення у 2,9 разів</t>
  </si>
  <si>
    <t>збільшення у 3,4 рази</t>
  </si>
  <si>
    <t>Рентна плата за користування надрами загальнодержавного значення</t>
  </si>
  <si>
    <t>місцевого бюджету у 2024 році</t>
  </si>
  <si>
    <t xml:space="preserve">Секретар Южненської міської ради                                                                                                       Ігор ЧУГУННИКОВ                                                      </t>
  </si>
  <si>
    <t>І. ТРАНФЕРТИ ДО ЗАГАЛЬНОГО ФОНДУ БЮДЖЕТУ</t>
  </si>
  <si>
    <t>ІІ. ТРАНСФЕРТИ ДО СПЕЦІАЛЬНОГО ФОНДУ БЮДЖЕТУ</t>
  </si>
  <si>
    <t>Затверджено на 2024  рік з урахуванням внесених змін</t>
  </si>
  <si>
    <t>до проєкту рішення Южненської міської ради</t>
  </si>
  <si>
    <t xml:space="preserve">від </t>
  </si>
  <si>
    <t xml:space="preserve">№  </t>
  </si>
  <si>
    <t>до  проєкту рішення Южненської міської ради</t>
  </si>
  <si>
    <t xml:space="preserve">від  </t>
  </si>
  <si>
    <t>Додаток 3</t>
  </si>
  <si>
    <t xml:space="preserve">до  проєкту рішення Южненської міської ради </t>
  </si>
  <si>
    <t xml:space="preserve"> № </t>
  </si>
  <si>
    <t>Додаток 5</t>
  </si>
  <si>
    <t xml:space="preserve">від   </t>
  </si>
  <si>
    <t xml:space="preserve">№ </t>
  </si>
  <si>
    <t xml:space="preserve">від                            </t>
  </si>
  <si>
    <t xml:space="preserve"> №                  </t>
  </si>
  <si>
    <t xml:space="preserve">від               </t>
  </si>
  <si>
    <t xml:space="preserve">№                </t>
  </si>
  <si>
    <t xml:space="preserve">до проєкту рішення Южненської міської ради </t>
  </si>
  <si>
    <t>збільшення у 1,5 рази</t>
  </si>
  <si>
    <t>збільшення у 135 разів</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</si>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</sst>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0&quot;р.&quot;;[Red]\-#,##0&quot;р.&quot;"/>
    <numFmt numFmtId="165" formatCode="#,##0;\-#,##0;#,&quot;-&quot;"/>
    <numFmt numFmtId="166" formatCode="_-* #,##0.00\ _г_р_н_._-;\-* #,##0.00\ _г_р_н_._-;_-* &quot;-&quot;??\ _г_р_н_._-;_-@_-"/>
    <numFmt numFmtId="167" formatCode="_-* #,##0\ _г_р_н_._-;\-* #,##0\ _г_р_н_._-;_-* &quot;-&quot;??\ _г_р_н_._-;_-@_-"/>
    <numFmt numFmtId="168" formatCode="0.0%"/>
    <numFmt numFmtId="169" formatCode="#,##0.00;\-#,##0.00;#,&quot;-&quot;"/>
    <numFmt numFmtId="170" formatCode="_-* #,##0.00\ &quot;грн.&quot;_-;\-* #,##0.00\ &quot;грн.&quot;_-;_-* &quot;-&quot;??\ &quot;грн.&quot;_-;_-@_-"/>
    <numFmt numFmtId="171" formatCode="#,##0.0"/>
    <numFmt numFmtId="172" formatCode="#,##0.0;\-#,##0.0;#.0,&quot;-&quot;"/>
    <numFmt numFmtId="173" formatCode="#,##0_ ;\-#,##0\ "/>
    <numFmt numFmtId="174" formatCode="#,##0.0_ ;\-#,##0.0\ "/>
    <numFmt numFmtId="175" formatCode="0.0"/>
    <numFmt numFmtId="176" formatCode="_-* #,##0.0\ _₽_-;\-* #,##0.0\ _₽_-;_-* &quot;-&quot;?\ _₽_-;_-@_-"/>
  </numFmts>
  <fonts count="54"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b/>
      <sz val="12"/>
      <color rgb="FF000000"/>
      <name val="Times New Roman"/>
      <family val="1"/>
      <charset val="204"/>
    </font>
    <font>
      <i/>
      <sz val="12"/>
      <color rgb="FF000000"/>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sz val="16"/>
      <name val="Times New Roman"/>
      <family val="1"/>
      <charset val="204"/>
    </font>
    <font>
      <i/>
      <sz val="16"/>
      <color theme="1"/>
      <name val="Times New Roman"/>
      <family val="1"/>
      <charset val="204"/>
    </font>
    <font>
      <b/>
      <i/>
      <sz val="12"/>
      <name val="Times New Roman"/>
      <family val="1"/>
      <charset val="204"/>
    </font>
    <font>
      <b/>
      <sz val="16"/>
      <color indexed="8"/>
      <name val="Times New Roman"/>
      <family val="1"/>
      <charset val="204"/>
    </font>
    <font>
      <sz val="16"/>
      <color rgb="FF000000"/>
      <name val="Times New Roman"/>
      <family val="1"/>
      <charset val="204"/>
    </font>
    <font>
      <sz val="16"/>
      <color theme="1"/>
      <name val="Calibri"/>
      <family val="2"/>
      <charset val="204"/>
      <scheme val="minor"/>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b/>
      <sz val="13.5"/>
      <color rgb="FF000000"/>
      <name val="Times New Roman"/>
      <family val="1"/>
      <charset val="204"/>
    </font>
    <font>
      <sz val="12"/>
      <name val="Arial Cyr"/>
      <charset val="204"/>
    </font>
    <font>
      <sz val="14"/>
      <color theme="1"/>
      <name val="Calibri"/>
      <family val="2"/>
      <charset val="204"/>
      <scheme val="minor"/>
    </font>
    <font>
      <sz val="14"/>
      <name val="Times New Roman"/>
      <family val="1"/>
      <charset val="204"/>
    </font>
    <font>
      <b/>
      <sz val="12"/>
      <color indexed="8"/>
      <name val="Times New Roman"/>
      <family val="1"/>
      <charset val="204"/>
    </font>
    <font>
      <b/>
      <sz val="9"/>
      <color theme="1"/>
      <name val="Times New Roman"/>
      <family val="1"/>
      <charset val="204"/>
    </font>
    <font>
      <b/>
      <sz val="10"/>
      <color theme="1"/>
      <name val="Times New Roman"/>
      <family val="1"/>
      <charset val="204"/>
    </font>
    <font>
      <b/>
      <sz val="13"/>
      <name val="Times New Roman"/>
      <family val="1"/>
      <charset val="204"/>
    </font>
    <font>
      <sz val="12"/>
      <color indexed="10"/>
      <name val="Times New Roman"/>
      <family val="1"/>
      <charset val="204"/>
    </font>
    <font>
      <i/>
      <sz val="14"/>
      <name val="Times New Roman"/>
      <family val="1"/>
      <charset val="204"/>
    </font>
    <font>
      <i/>
      <sz val="14"/>
      <color theme="1"/>
      <name val="Times New Roman"/>
      <family val="1"/>
      <charset val="204"/>
    </font>
    <font>
      <b/>
      <sz val="14"/>
      <color rgb="FF000000"/>
      <name val="Times New Roman"/>
      <family val="1"/>
      <charset val="204"/>
    </font>
    <font>
      <i/>
      <sz val="14"/>
      <color rgb="FF000000"/>
      <name val="Times New Roman"/>
      <family val="1"/>
      <charset val="204"/>
    </font>
    <font>
      <sz val="11"/>
      <name val="Arial"/>
      <family val="2"/>
      <charset val="204"/>
    </font>
    <font>
      <b/>
      <sz val="10"/>
      <name val="Arial Cyr"/>
      <charset val="204"/>
    </font>
    <font>
      <sz val="10"/>
      <color theme="0"/>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s>
  <cellStyleXfs count="6">
    <xf numFmtId="0" fontId="0" fillId="0" borderId="0"/>
    <xf numFmtId="166" fontId="10"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70" fontId="10" fillId="0" borderId="0" applyFont="0" applyFill="0" applyBorder="0" applyAlignment="0" applyProtection="0"/>
  </cellStyleXfs>
  <cellXfs count="1183">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5"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0" borderId="0" xfId="0" applyFont="1" applyAlignment="1">
      <alignment vertical="center"/>
    </xf>
    <xf numFmtId="0" fontId="5" fillId="2" borderId="27" xfId="0" applyFont="1" applyFill="1" applyBorder="1" applyAlignment="1">
      <alignment horizontal="center" vertical="center" wrapText="1"/>
    </xf>
    <xf numFmtId="165" fontId="6" fillId="2" borderId="15" xfId="0" applyNumberFormat="1" applyFont="1" applyFill="1" applyBorder="1" applyAlignment="1">
      <alignment horizontal="right" vertical="center"/>
    </xf>
    <xf numFmtId="165" fontId="5" fillId="0" borderId="1" xfId="0" applyNumberFormat="1" applyFont="1" applyBorder="1" applyAlignment="1">
      <alignment horizontal="right" vertical="center"/>
    </xf>
    <xf numFmtId="165" fontId="5" fillId="2" borderId="12" xfId="0" applyNumberFormat="1" applyFont="1" applyFill="1" applyBorder="1" applyAlignment="1">
      <alignment horizontal="right" vertical="center"/>
    </xf>
    <xf numFmtId="165" fontId="8" fillId="2" borderId="18"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0" fontId="5" fillId="2" borderId="26" xfId="0" applyFont="1" applyFill="1" applyBorder="1" applyAlignment="1">
      <alignment horizontal="center"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165" fontId="5" fillId="2" borderId="1" xfId="0" applyNumberFormat="1" applyFont="1" applyFill="1" applyBorder="1" applyAlignment="1">
      <alignment vertical="center"/>
    </xf>
    <xf numFmtId="165" fontId="5" fillId="2" borderId="12" xfId="0" applyNumberFormat="1" applyFont="1" applyFill="1" applyBorder="1" applyAlignment="1">
      <alignment vertical="center"/>
    </xf>
    <xf numFmtId="165" fontId="8" fillId="2" borderId="18" xfId="0" applyNumberFormat="1" applyFont="1" applyFill="1" applyBorder="1" applyAlignment="1">
      <alignment vertical="center"/>
    </xf>
    <xf numFmtId="165" fontId="5" fillId="2" borderId="18"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5" fontId="8" fillId="2" borderId="18" xfId="0" applyNumberFormat="1" applyFont="1" applyFill="1" applyBorder="1" applyAlignment="1">
      <alignment horizontal="center" vertical="center" wrapText="1"/>
    </xf>
    <xf numFmtId="165" fontId="8" fillId="2" borderId="18" xfId="0"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5" fontId="6" fillId="2" borderId="15" xfId="0" applyNumberFormat="1" applyFont="1" applyFill="1" applyBorder="1" applyAlignment="1">
      <alignment vertical="center"/>
    </xf>
    <xf numFmtId="0" fontId="6" fillId="2" borderId="15" xfId="0" applyFont="1" applyFill="1" applyBorder="1" applyAlignment="1">
      <alignment vertical="center" wrapText="1"/>
    </xf>
    <xf numFmtId="165"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2" fontId="15" fillId="2" borderId="0" xfId="0" applyNumberFormat="1" applyFont="1" applyFill="1" applyAlignment="1">
      <alignment horizontal="left" vertical="center"/>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9" xfId="0" applyNumberFormat="1" applyFont="1" applyBorder="1" applyAlignment="1">
      <alignment horizontal="center" vertical="center" wrapText="1"/>
    </xf>
    <xf numFmtId="49" fontId="7" fillId="0" borderId="4" xfId="0" applyNumberFormat="1" applyFont="1" applyBorder="1" applyAlignment="1">
      <alignment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7" fillId="0" borderId="0" xfId="0" applyFont="1"/>
    <xf numFmtId="9" fontId="19" fillId="0" borderId="0" xfId="0" applyNumberFormat="1" applyFont="1" applyAlignment="1">
      <alignment horizontal="right" vertical="center"/>
    </xf>
    <xf numFmtId="0" fontId="7" fillId="0" borderId="4" xfId="0" applyFont="1" applyBorder="1"/>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15" xfId="0" applyNumberFormat="1" applyFont="1" applyBorder="1" applyAlignment="1">
      <alignment horizontal="center" vertical="center" wrapText="1"/>
    </xf>
    <xf numFmtId="0" fontId="13" fillId="0" borderId="0" xfId="0" applyFont="1"/>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49" fontId="25" fillId="0" borderId="9" xfId="0" applyNumberFormat="1" applyFont="1" applyBorder="1" applyAlignment="1">
      <alignment horizontal="center" vertical="center"/>
    </xf>
    <xf numFmtId="49" fontId="25" fillId="0" borderId="1" xfId="0" applyNumberFormat="1" applyFont="1" applyBorder="1" applyAlignment="1">
      <alignment horizontal="center" vertical="center"/>
    </xf>
    <xf numFmtId="0" fontId="25" fillId="0" borderId="1" xfId="0" applyFont="1" applyBorder="1" applyAlignment="1">
      <alignment vertical="center" wrapText="1"/>
    </xf>
    <xf numFmtId="0" fontId="25" fillId="3" borderId="1" xfId="0" applyFont="1" applyFill="1" applyBorder="1" applyAlignment="1">
      <alignment horizontal="lef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167" fontId="25" fillId="0" borderId="1" xfId="1" applyNumberFormat="1" applyFont="1" applyFill="1" applyBorder="1" applyAlignment="1">
      <alignment horizontal="right" vertical="center" wrapText="1"/>
    </xf>
    <xf numFmtId="9" fontId="25"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quotePrefix="1" applyFont="1" applyFill="1" applyBorder="1" applyAlignment="1">
      <alignment vertical="center" wrapText="1"/>
    </xf>
    <xf numFmtId="49" fontId="3" fillId="2" borderId="1"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2" xfId="0" quotePrefix="1" applyFont="1" applyFill="1" applyBorder="1" applyAlignment="1">
      <alignment vertical="center" wrapText="1"/>
    </xf>
    <xf numFmtId="0" fontId="25" fillId="3" borderId="12" xfId="0" applyFont="1" applyFill="1" applyBorder="1" applyAlignment="1">
      <alignment horizontal="left" vertical="center" wrapText="1"/>
    </xf>
    <xf numFmtId="0" fontId="24" fillId="3" borderId="1" xfId="0" applyFont="1" applyFill="1" applyBorder="1" applyAlignment="1">
      <alignment horizontal="lef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49" fontId="20" fillId="3" borderId="18" xfId="0" applyNumberFormat="1" applyFont="1" applyFill="1" applyBorder="1" applyAlignment="1">
      <alignment horizontal="center" vertical="center" wrapText="1"/>
    </xf>
    <xf numFmtId="9" fontId="20" fillId="3" borderId="19" xfId="0" applyNumberFormat="1" applyFont="1" applyFill="1" applyBorder="1" applyAlignment="1">
      <alignment horizontal="right" vertical="center" wrapText="1"/>
    </xf>
    <xf numFmtId="3" fontId="25" fillId="2" borderId="1" xfId="0" applyNumberFormat="1" applyFont="1" applyFill="1" applyBorder="1" applyAlignment="1">
      <alignment vertical="center"/>
    </xf>
    <xf numFmtId="9" fontId="25" fillId="0" borderId="1" xfId="0" applyNumberFormat="1" applyFont="1" applyBorder="1" applyAlignment="1">
      <alignment vertical="center"/>
    </xf>
    <xf numFmtId="9" fontId="25" fillId="0" borderId="10" xfId="0" applyNumberFormat="1" applyFont="1" applyBorder="1" applyAlignment="1">
      <alignment vertical="center"/>
    </xf>
    <xf numFmtId="3" fontId="24" fillId="0" borderId="1" xfId="0" applyNumberFormat="1" applyFont="1" applyBorder="1" applyAlignment="1">
      <alignment vertical="center"/>
    </xf>
    <xf numFmtId="9" fontId="24" fillId="0" borderId="1" xfId="0" applyNumberFormat="1" applyFont="1" applyBorder="1" applyAlignment="1">
      <alignment vertical="center"/>
    </xf>
    <xf numFmtId="9" fontId="24" fillId="0" borderId="10" xfId="0" applyNumberFormat="1" applyFont="1" applyBorder="1" applyAlignment="1">
      <alignment vertical="center"/>
    </xf>
    <xf numFmtId="0" fontId="27" fillId="0" borderId="0" xfId="0" applyFont="1"/>
    <xf numFmtId="3" fontId="25" fillId="0" borderId="1" xfId="0" applyNumberFormat="1" applyFont="1" applyBorder="1" applyAlignment="1">
      <alignment vertical="center"/>
    </xf>
    <xf numFmtId="165" fontId="3" fillId="2" borderId="1" xfId="0" applyNumberFormat="1" applyFont="1" applyFill="1" applyBorder="1" applyAlignment="1">
      <alignment horizontal="right" vertical="center"/>
    </xf>
    <xf numFmtId="0" fontId="24" fillId="0" borderId="1" xfId="0" applyFont="1" applyBorder="1" applyAlignment="1">
      <alignment vertical="center" wrapText="1"/>
    </xf>
    <xf numFmtId="3" fontId="24" fillId="0" borderId="12" xfId="0" applyNumberFormat="1" applyFont="1" applyBorder="1" applyAlignment="1">
      <alignment vertical="center" wrapText="1"/>
    </xf>
    <xf numFmtId="3" fontId="24" fillId="0" borderId="1" xfId="0" applyNumberFormat="1" applyFont="1" applyBorder="1" applyAlignment="1">
      <alignment horizontal="right" vertical="center"/>
    </xf>
    <xf numFmtId="3" fontId="24" fillId="2" borderId="12" xfId="0" applyNumberFormat="1" applyFont="1" applyFill="1" applyBorder="1" applyAlignment="1">
      <alignment vertical="center"/>
    </xf>
    <xf numFmtId="168" fontId="24" fillId="0" borderId="12" xfId="0" applyNumberFormat="1" applyFont="1" applyBorder="1" applyAlignment="1">
      <alignment vertical="center" wrapText="1"/>
    </xf>
    <xf numFmtId="3" fontId="25" fillId="0" borderId="12" xfId="0" applyNumberFormat="1" applyFont="1" applyBorder="1" applyAlignment="1">
      <alignment horizontal="right" vertical="center"/>
    </xf>
    <xf numFmtId="168" fontId="24" fillId="0" borderId="13" xfId="0" applyNumberFormat="1" applyFont="1" applyBorder="1" applyAlignment="1">
      <alignment vertical="center"/>
    </xf>
    <xf numFmtId="0" fontId="28" fillId="3" borderId="15" xfId="0" applyFont="1" applyFill="1" applyBorder="1" applyAlignment="1">
      <alignment horizontal="center" vertical="center" wrapText="1"/>
    </xf>
    <xf numFmtId="49" fontId="28"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167" fontId="20" fillId="3" borderId="15" xfId="1" applyNumberFormat="1" applyFont="1" applyFill="1" applyBorder="1" applyAlignment="1">
      <alignment horizontal="center" vertical="center" wrapText="1"/>
    </xf>
    <xf numFmtId="9" fontId="20" fillId="3" borderId="16" xfId="0" applyNumberFormat="1" applyFont="1" applyFill="1" applyBorder="1" applyAlignment="1">
      <alignment horizontal="center" vertical="center" wrapText="1"/>
    </xf>
    <xf numFmtId="167" fontId="19" fillId="0" borderId="0" xfId="0" applyNumberFormat="1" applyFont="1"/>
    <xf numFmtId="0" fontId="20" fillId="0" borderId="0" xfId="0" applyFont="1" applyAlignment="1">
      <alignment horizontal="center" vertical="center"/>
    </xf>
    <xf numFmtId="49"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0" fontId="28" fillId="3" borderId="0" xfId="0" applyFont="1" applyFill="1" applyAlignment="1">
      <alignment horizontal="center" vertical="center" wrapText="1"/>
    </xf>
    <xf numFmtId="49" fontId="28"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wrapText="1"/>
    </xf>
    <xf numFmtId="167" fontId="20" fillId="3" borderId="0" xfId="1" applyNumberFormat="1" applyFont="1" applyFill="1" applyBorder="1" applyAlignment="1">
      <alignment horizontal="right" vertical="center" wrapText="1"/>
    </xf>
    <xf numFmtId="9" fontId="20" fillId="3" borderId="0" xfId="0" applyNumberFormat="1" applyFont="1" applyFill="1" applyAlignment="1">
      <alignment horizontal="center" vertical="center" wrapText="1"/>
    </xf>
    <xf numFmtId="0" fontId="29" fillId="0" borderId="0" xfId="0" applyFont="1" applyAlignment="1">
      <alignment vertical="center"/>
    </xf>
    <xf numFmtId="0" fontId="25"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30" fillId="0" borderId="0" xfId="0" applyFont="1"/>
    <xf numFmtId="0" fontId="25" fillId="0" borderId="0" xfId="0" applyFont="1"/>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vertical="center"/>
    </xf>
    <xf numFmtId="9" fontId="25" fillId="0" borderId="0" xfId="0" applyNumberFormat="1" applyFont="1" applyAlignment="1">
      <alignment horizontal="right" vertical="center"/>
    </xf>
    <xf numFmtId="0" fontId="19" fillId="0" borderId="0" xfId="0" applyFont="1" applyAlignment="1">
      <alignment horizontal="right" vertical="center"/>
    </xf>
    <xf numFmtId="0" fontId="7" fillId="2" borderId="0" xfId="0" applyFont="1" applyFill="1" applyAlignment="1">
      <alignment vertical="center"/>
    </xf>
    <xf numFmtId="3" fontId="24" fillId="0" borderId="1" xfId="0" applyNumberFormat="1" applyFont="1" applyBorder="1" applyAlignment="1">
      <alignment vertical="center" wrapText="1"/>
    </xf>
    <xf numFmtId="9" fontId="24" fillId="0" borderId="1" xfId="0" applyNumberFormat="1" applyFont="1" applyBorder="1" applyAlignment="1">
      <alignment vertical="center" wrapText="1"/>
    </xf>
    <xf numFmtId="3" fontId="25" fillId="0" borderId="1" xfId="0" applyNumberFormat="1" applyFont="1" applyBorder="1" applyAlignment="1">
      <alignment horizontal="right" vertical="center"/>
    </xf>
    <xf numFmtId="168" fontId="25" fillId="0" borderId="1" xfId="0" applyNumberFormat="1" applyFont="1" applyBorder="1" applyAlignment="1">
      <alignment horizontal="right" vertical="center" wrapText="1"/>
    </xf>
    <xf numFmtId="3" fontId="25" fillId="2" borderId="1" xfId="0" applyNumberFormat="1" applyFont="1" applyFill="1" applyBorder="1" applyAlignment="1">
      <alignment horizontal="right" vertical="center" wrapText="1"/>
    </xf>
    <xf numFmtId="3" fontId="24" fillId="2" borderId="1" xfId="0" applyNumberFormat="1" applyFont="1" applyFill="1" applyBorder="1" applyAlignment="1">
      <alignment horizontal="right" vertical="center"/>
    </xf>
    <xf numFmtId="0" fontId="5" fillId="2" borderId="39"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3" fontId="3" fillId="0" borderId="1" xfId="0" applyNumberFormat="1" applyFont="1" applyBorder="1" applyAlignment="1">
      <alignment vertical="center"/>
    </xf>
    <xf numFmtId="0" fontId="26" fillId="0" borderId="1" xfId="0" applyFont="1" applyBorder="1" applyAlignment="1">
      <alignment horizontal="left" vertical="center" wrapText="1"/>
    </xf>
    <xf numFmtId="3" fontId="25" fillId="2" borderId="1" xfId="0" applyNumberFormat="1" applyFont="1" applyFill="1" applyBorder="1" applyAlignment="1">
      <alignment vertical="center" wrapText="1"/>
    </xf>
    <xf numFmtId="168" fontId="25" fillId="0" borderId="1" xfId="0" applyNumberFormat="1" applyFont="1" applyBorder="1" applyAlignment="1">
      <alignment vertical="center" wrapText="1"/>
    </xf>
    <xf numFmtId="3" fontId="24" fillId="2" borderId="1" xfId="0" applyNumberFormat="1" applyFont="1" applyFill="1" applyBorder="1" applyAlignment="1">
      <alignment vertical="center" wrapText="1"/>
    </xf>
    <xf numFmtId="168" fontId="25" fillId="0" borderId="10" xfId="0" applyNumberFormat="1" applyFont="1" applyBorder="1" applyAlignment="1">
      <alignment horizontal="right" vertical="center"/>
    </xf>
    <xf numFmtId="9" fontId="24" fillId="0" borderId="10" xfId="0" applyNumberFormat="1" applyFont="1" applyBorder="1" applyAlignment="1">
      <alignment vertical="center" wrapText="1"/>
    </xf>
    <xf numFmtId="0" fontId="2" fillId="0" borderId="0" xfId="0" applyFont="1" applyAlignment="1">
      <alignment horizontal="center"/>
    </xf>
    <xf numFmtId="0" fontId="3" fillId="0" borderId="0" xfId="0" applyFont="1" applyAlignment="1">
      <alignment horizontal="center"/>
    </xf>
    <xf numFmtId="0" fontId="5" fillId="2" borderId="0" xfId="0" applyFont="1" applyFill="1" applyAlignment="1">
      <alignment horizontal="center"/>
    </xf>
    <xf numFmtId="0" fontId="7" fillId="0" borderId="0" xfId="0" applyFont="1" applyAlignment="1">
      <alignment horizontal="left" vertical="top" wrapText="1"/>
    </xf>
    <xf numFmtId="0" fontId="31" fillId="0" borderId="0" xfId="0" applyFont="1" applyAlignment="1">
      <alignment horizontal="left"/>
    </xf>
    <xf numFmtId="0" fontId="7" fillId="0" borderId="0" xfId="0" applyFont="1" applyAlignment="1">
      <alignment horizontal="left"/>
    </xf>
    <xf numFmtId="0" fontId="34" fillId="0" borderId="0" xfId="0" applyFont="1" applyAlignment="1">
      <alignment horizontal="center"/>
    </xf>
    <xf numFmtId="165" fontId="6" fillId="2" borderId="1" xfId="0" applyNumberFormat="1" applyFont="1" applyFill="1" applyBorder="1" applyAlignment="1">
      <alignment horizontal="right" vertical="center"/>
    </xf>
    <xf numFmtId="165" fontId="6" fillId="0" borderId="1" xfId="0" applyNumberFormat="1" applyFont="1" applyBorder="1" applyAlignment="1">
      <alignment horizontal="right" vertical="center"/>
    </xf>
    <xf numFmtId="165" fontId="0" fillId="0" borderId="0" xfId="0" applyNumberFormat="1"/>
    <xf numFmtId="165" fontId="35" fillId="2" borderId="1" xfId="0" applyNumberFormat="1" applyFont="1" applyFill="1" applyBorder="1" applyAlignment="1">
      <alignment horizontal="right" vertical="center"/>
    </xf>
    <xf numFmtId="165" fontId="35" fillId="0" borderId="1" xfId="0" applyNumberFormat="1" applyFont="1" applyBorder="1" applyAlignment="1">
      <alignment horizontal="right" vertical="center"/>
    </xf>
    <xf numFmtId="0" fontId="36" fillId="0" borderId="0" xfId="0" applyFont="1" applyAlignment="1">
      <alignment horizontal="center"/>
    </xf>
    <xf numFmtId="49" fontId="15" fillId="0" borderId="0" xfId="0" applyNumberFormat="1" applyFont="1" applyAlignment="1">
      <alignment horizontal="center" vertical="center"/>
    </xf>
    <xf numFmtId="0" fontId="15" fillId="0" borderId="0" xfId="0" applyFont="1" applyAlignment="1">
      <alignment horizontal="right" vertical="center"/>
    </xf>
    <xf numFmtId="0" fontId="4" fillId="0" borderId="0" xfId="0" quotePrefix="1" applyFont="1" applyAlignment="1">
      <alignment horizontal="left" vertical="top"/>
    </xf>
    <xf numFmtId="0" fontId="5" fillId="0" borderId="0" xfId="0" applyFont="1" applyAlignment="1">
      <alignment horizontal="left" vertical="top"/>
    </xf>
    <xf numFmtId="165" fontId="6" fillId="2" borderId="9" xfId="0" applyNumberFormat="1" applyFont="1" applyFill="1" applyBorder="1" applyAlignment="1">
      <alignment vertical="center"/>
    </xf>
    <xf numFmtId="165" fontId="6" fillId="2" borderId="1" xfId="0" applyNumberFormat="1" applyFont="1" applyFill="1" applyBorder="1" applyAlignment="1">
      <alignment vertical="center" wrapText="1"/>
    </xf>
    <xf numFmtId="165" fontId="5" fillId="2" borderId="9" xfId="0" applyNumberFormat="1" applyFont="1" applyFill="1" applyBorder="1" applyAlignment="1">
      <alignment vertical="center"/>
    </xf>
    <xf numFmtId="165" fontId="5" fillId="2" borderId="1" xfId="0" applyNumberFormat="1" applyFont="1" applyFill="1" applyBorder="1" applyAlignment="1">
      <alignment vertical="center" wrapText="1"/>
    </xf>
    <xf numFmtId="0" fontId="0" fillId="0" borderId="0" xfId="0" applyAlignment="1">
      <alignment horizontal="left"/>
    </xf>
    <xf numFmtId="165" fontId="5" fillId="2" borderId="11" xfId="0" applyNumberFormat="1" applyFont="1" applyFill="1" applyBorder="1" applyAlignment="1">
      <alignment vertical="center"/>
    </xf>
    <xf numFmtId="165" fontId="5" fillId="2" borderId="12" xfId="0" applyNumberFormat="1" applyFont="1" applyFill="1" applyBorder="1" applyAlignment="1">
      <alignment vertical="center" wrapText="1"/>
    </xf>
    <xf numFmtId="165" fontId="6" fillId="2" borderId="14" xfId="0" applyNumberFormat="1" applyFont="1" applyFill="1" applyBorder="1" applyAlignment="1">
      <alignment horizontal="center"/>
    </xf>
    <xf numFmtId="165" fontId="6" fillId="2" borderId="15" xfId="0" applyNumberFormat="1" applyFont="1" applyFill="1" applyBorder="1"/>
    <xf numFmtId="165" fontId="6" fillId="2" borderId="15" xfId="0" applyNumberFormat="1" applyFont="1" applyFill="1" applyBorder="1" applyAlignment="1">
      <alignment horizontal="right"/>
    </xf>
    <xf numFmtId="165" fontId="35" fillId="2" borderId="16" xfId="0" applyNumberFormat="1" applyFont="1" applyFill="1" applyBorder="1" applyAlignment="1">
      <alignment horizontal="right"/>
    </xf>
    <xf numFmtId="0" fontId="7" fillId="0" borderId="0" xfId="0" applyFont="1" applyAlignment="1">
      <alignment vertical="top"/>
    </xf>
    <xf numFmtId="0" fontId="37" fillId="0" borderId="0" xfId="0" applyFont="1" applyAlignment="1">
      <alignment horizontal="left" vertical="center"/>
    </xf>
    <xf numFmtId="0" fontId="7" fillId="0" borderId="0" xfId="0" applyFont="1" applyAlignment="1">
      <alignment horizontal="left" vertical="center" wrapText="1"/>
    </xf>
    <xf numFmtId="3" fontId="37" fillId="0" borderId="0" xfId="0" applyNumberFormat="1" applyFont="1" applyAlignment="1">
      <alignment horizontal="left" vertical="center"/>
    </xf>
    <xf numFmtId="2" fontId="7" fillId="0" borderId="0" xfId="0" applyNumberFormat="1" applyFont="1" applyAlignment="1">
      <alignment horizontal="left" vertical="center"/>
    </xf>
    <xf numFmtId="0" fontId="32" fillId="0" borderId="0" xfId="0" applyFont="1"/>
    <xf numFmtId="0" fontId="5" fillId="0" borderId="0" xfId="0" applyFont="1" applyAlignment="1">
      <alignment horizontal="left"/>
    </xf>
    <xf numFmtId="0" fontId="6" fillId="0" borderId="38" xfId="0" applyFont="1" applyBorder="1" applyAlignment="1">
      <alignment horizontal="center" vertical="center"/>
    </xf>
    <xf numFmtId="0" fontId="6" fillId="0" borderId="5" xfId="0" applyFont="1" applyBorder="1" applyAlignment="1">
      <alignment horizontal="centerContinuous" vertical="center"/>
    </xf>
    <xf numFmtId="0" fontId="5" fillId="0" borderId="38" xfId="0" applyFont="1" applyBorder="1" applyAlignment="1">
      <alignment horizontal="center" vertical="center"/>
    </xf>
    <xf numFmtId="0" fontId="13" fillId="0" borderId="9" xfId="0" applyFont="1" applyBorder="1" applyAlignment="1">
      <alignment horizontal="center" vertical="center"/>
    </xf>
    <xf numFmtId="0" fontId="39" fillId="0" borderId="0" xfId="0" applyFont="1"/>
    <xf numFmtId="49" fontId="7" fillId="0" borderId="9" xfId="0" applyNumberFormat="1" applyFont="1" applyBorder="1" applyAlignment="1">
      <alignment horizontal="center" vertical="center" wrapText="1"/>
    </xf>
    <xf numFmtId="0" fontId="0" fillId="2" borderId="0" xfId="0" applyFill="1"/>
    <xf numFmtId="0" fontId="6" fillId="0" borderId="3" xfId="0" applyFont="1" applyBorder="1" applyAlignment="1">
      <alignment horizontal="left" vertical="center"/>
    </xf>
    <xf numFmtId="0" fontId="5" fillId="0" borderId="45" xfId="0" applyFont="1" applyBorder="1" applyAlignment="1">
      <alignment horizontal="left"/>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6" fillId="0" borderId="9"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5" fillId="0" borderId="1" xfId="0" applyFont="1" applyBorder="1" applyAlignment="1">
      <alignment horizontal="left"/>
    </xf>
    <xf numFmtId="49" fontId="6" fillId="0" borderId="11" xfId="0" applyNumberFormat="1" applyFont="1" applyBorder="1" applyAlignment="1">
      <alignment horizontal="center" vertical="center"/>
    </xf>
    <xf numFmtId="0" fontId="6" fillId="0" borderId="12" xfId="0" applyFont="1" applyBorder="1" applyAlignment="1">
      <alignment horizontal="centerContinuous" vertical="center"/>
    </xf>
    <xf numFmtId="0" fontId="6" fillId="0" borderId="12" xfId="0" quotePrefix="1" applyFont="1" applyBorder="1" applyAlignment="1">
      <alignment horizontal="center" vertical="center" wrapText="1"/>
    </xf>
    <xf numFmtId="0" fontId="7" fillId="0" borderId="3" xfId="0" applyFont="1" applyBorder="1" applyAlignment="1">
      <alignment horizontal="center" wrapText="1"/>
    </xf>
    <xf numFmtId="0" fontId="7" fillId="0" borderId="3" xfId="0" applyFont="1" applyBorder="1" applyAlignment="1">
      <alignment wrapText="1"/>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left" vertical="center"/>
    </xf>
    <xf numFmtId="0" fontId="13" fillId="0" borderId="0" xfId="0" applyFont="1" applyAlignment="1">
      <alignment horizontal="left"/>
    </xf>
    <xf numFmtId="0" fontId="27" fillId="0" borderId="0" xfId="0" applyFont="1" applyAlignment="1">
      <alignment horizontal="left"/>
    </xf>
    <xf numFmtId="0" fontId="13" fillId="0" borderId="0" xfId="0" applyFont="1" applyAlignment="1">
      <alignment horizontal="left" wrapText="1"/>
    </xf>
    <xf numFmtId="3" fontId="27" fillId="0" borderId="0" xfId="0" applyNumberFormat="1" applyFont="1" applyAlignment="1">
      <alignment horizontal="left"/>
    </xf>
    <xf numFmtId="2" fontId="13" fillId="0" borderId="0" xfId="0" applyNumberFormat="1" applyFont="1" applyAlignment="1">
      <alignment horizontal="left"/>
    </xf>
    <xf numFmtId="0" fontId="33" fillId="0" borderId="0" xfId="0" applyFont="1"/>
    <xf numFmtId="0" fontId="34" fillId="0" borderId="0" xfId="0" applyFont="1"/>
    <xf numFmtId="0" fontId="40" fillId="0" borderId="0" xfId="0" applyFont="1"/>
    <xf numFmtId="49" fontId="7" fillId="0" borderId="0" xfId="0" applyNumberFormat="1" applyFont="1"/>
    <xf numFmtId="0" fontId="7" fillId="2" borderId="0" xfId="0" applyFont="1" applyFill="1"/>
    <xf numFmtId="0" fontId="41" fillId="0" borderId="0" xfId="0" applyFont="1"/>
    <xf numFmtId="0" fontId="7" fillId="0" borderId="0" xfId="0" applyFont="1" applyAlignment="1">
      <alignment horizontal="right" vertical="center" wrapText="1"/>
    </xf>
    <xf numFmtId="49" fontId="9" fillId="0" borderId="14" xfId="0" applyNumberFormat="1" applyFont="1" applyBorder="1" applyAlignment="1">
      <alignment horizontal="center" vertical="center" wrapText="1"/>
    </xf>
    <xf numFmtId="49" fontId="9" fillId="0" borderId="32"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0" fontId="13" fillId="0" borderId="14" xfId="0" applyFont="1" applyBorder="1" applyAlignment="1">
      <alignment horizontal="center" vertical="center"/>
    </xf>
    <xf numFmtId="49" fontId="13" fillId="3" borderId="32" xfId="0" applyNumberFormat="1" applyFont="1" applyFill="1" applyBorder="1" applyAlignment="1">
      <alignment horizontal="center" vertical="center" wrapText="1"/>
    </xf>
    <xf numFmtId="49" fontId="13" fillId="0" borderId="15" xfId="0" applyNumberFormat="1" applyFont="1" applyBorder="1" applyAlignment="1">
      <alignment horizontal="center" vertical="center"/>
    </xf>
    <xf numFmtId="0" fontId="37" fillId="0" borderId="14" xfId="0" applyFont="1" applyBorder="1" applyAlignment="1">
      <alignment horizontal="center" vertical="center"/>
    </xf>
    <xf numFmtId="49" fontId="37" fillId="3" borderId="32" xfId="0" applyNumberFormat="1" applyFont="1" applyFill="1" applyBorder="1" applyAlignment="1">
      <alignment horizontal="center" vertical="center" wrapText="1"/>
    </xf>
    <xf numFmtId="49" fontId="37" fillId="0" borderId="32" xfId="0" applyNumberFormat="1" applyFont="1" applyBorder="1" applyAlignment="1">
      <alignment horizontal="center" vertical="center"/>
    </xf>
    <xf numFmtId="0" fontId="37" fillId="0" borderId="1" xfId="0" applyFont="1" applyBorder="1" applyAlignment="1">
      <alignment horizontal="left" vertical="center" wrapText="1"/>
    </xf>
    <xf numFmtId="0" fontId="42" fillId="0" borderId="15" xfId="0" applyFont="1" applyBorder="1" applyAlignment="1">
      <alignment horizontal="center" vertical="center" wrapText="1"/>
    </xf>
    <xf numFmtId="0" fontId="27" fillId="0" borderId="15" xfId="0" applyFont="1" applyBorder="1" applyAlignment="1">
      <alignment horizontal="center" vertical="center" wrapText="1"/>
    </xf>
    <xf numFmtId="0" fontId="15" fillId="0" borderId="0" xfId="0" applyFont="1" applyAlignment="1">
      <alignment horizontal="center" vertical="center"/>
    </xf>
    <xf numFmtId="0" fontId="13" fillId="0" borderId="0" xfId="0" applyFont="1" applyAlignment="1">
      <alignment horizontal="center" vertical="center"/>
    </xf>
    <xf numFmtId="49" fontId="13" fillId="3" borderId="0" xfId="0" applyNumberFormat="1" applyFont="1" applyFill="1" applyAlignment="1">
      <alignment horizontal="center" vertical="center" wrapText="1"/>
    </xf>
    <xf numFmtId="49" fontId="13" fillId="0" borderId="0" xfId="0" applyNumberFormat="1" applyFont="1" applyAlignment="1">
      <alignment horizontal="center" vertical="center"/>
    </xf>
    <xf numFmtId="0" fontId="42" fillId="0" borderId="0" xfId="0" applyFont="1" applyAlignment="1">
      <alignment horizontal="center" vertical="center" wrapText="1"/>
    </xf>
    <xf numFmtId="0" fontId="27" fillId="0" borderId="0" xfId="0" applyFont="1" applyAlignment="1">
      <alignment horizontal="center" vertical="center" wrapText="1"/>
    </xf>
    <xf numFmtId="3" fontId="13" fillId="0" borderId="0" xfId="0" applyNumberFormat="1" applyFont="1" applyAlignment="1">
      <alignment horizontal="center" vertical="center" wrapText="1"/>
    </xf>
    <xf numFmtId="165" fontId="6" fillId="2" borderId="3" xfId="0" applyNumberFormat="1" applyFont="1" applyFill="1" applyBorder="1" applyAlignment="1">
      <alignment horizontal="right" vertical="center"/>
    </xf>
    <xf numFmtId="165" fontId="5" fillId="2" borderId="3" xfId="0" applyNumberFormat="1" applyFont="1" applyFill="1" applyBorder="1" applyAlignment="1">
      <alignment horizontal="right" vertical="center"/>
    </xf>
    <xf numFmtId="165" fontId="8" fillId="2" borderId="3" xfId="0" applyNumberFormat="1" applyFont="1" applyFill="1" applyBorder="1" applyAlignment="1">
      <alignment horizontal="right" vertical="center"/>
    </xf>
    <xf numFmtId="165" fontId="35" fillId="2" borderId="3" xfId="0" applyNumberFormat="1" applyFont="1" applyFill="1" applyBorder="1" applyAlignment="1">
      <alignment horizontal="right" vertical="center"/>
    </xf>
    <xf numFmtId="165" fontId="5" fillId="2" borderId="44" xfId="0" applyNumberFormat="1" applyFont="1" applyFill="1" applyBorder="1" applyAlignment="1">
      <alignment horizontal="right" vertical="center"/>
    </xf>
    <xf numFmtId="165" fontId="35" fillId="2" borderId="50" xfId="0" applyNumberFormat="1" applyFont="1" applyFill="1" applyBorder="1" applyAlignment="1">
      <alignment horizontal="right"/>
    </xf>
    <xf numFmtId="165" fontId="8" fillId="2" borderId="1" xfId="0" applyNumberFormat="1" applyFont="1" applyFill="1" applyBorder="1" applyAlignment="1">
      <alignment horizontal="right" vertical="center"/>
    </xf>
    <xf numFmtId="165" fontId="5" fillId="2" borderId="1"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left"/>
    </xf>
    <xf numFmtId="0" fontId="5" fillId="2" borderId="37" xfId="0" applyFont="1" applyFill="1" applyBorder="1" applyAlignment="1">
      <alignment horizontal="center" vertical="center" wrapText="1"/>
    </xf>
    <xf numFmtId="3" fontId="5" fillId="2" borderId="12" xfId="0" applyNumberFormat="1" applyFont="1" applyFill="1" applyBorder="1" applyAlignment="1">
      <alignment vertical="center"/>
    </xf>
    <xf numFmtId="165" fontId="6" fillId="2" borderId="15"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5" fillId="2" borderId="27" xfId="0" quotePrefix="1" applyFont="1" applyFill="1" applyBorder="1" applyAlignment="1">
      <alignment vertical="center" wrapText="1"/>
    </xf>
    <xf numFmtId="165" fontId="5" fillId="2" borderId="27" xfId="0" applyNumberFormat="1" applyFont="1" applyFill="1" applyBorder="1" applyAlignment="1">
      <alignment vertical="center"/>
    </xf>
    <xf numFmtId="165" fontId="5" fillId="2" borderId="27" xfId="0" applyNumberFormat="1" applyFont="1" applyFill="1" applyBorder="1" applyAlignment="1">
      <alignment horizontal="right" vertical="center"/>
    </xf>
    <xf numFmtId="165" fontId="5" fillId="2" borderId="12" xfId="0" applyNumberFormat="1"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52" xfId="0" applyFont="1" applyFill="1" applyBorder="1" applyAlignment="1">
      <alignment horizontal="center" vertical="center" wrapText="1"/>
    </xf>
    <xf numFmtId="165" fontId="6" fillId="2" borderId="15" xfId="0" applyNumberFormat="1" applyFont="1" applyFill="1" applyBorder="1" applyAlignment="1">
      <alignment horizontal="right" vertical="center" wrapText="1"/>
    </xf>
    <xf numFmtId="165" fontId="6" fillId="2" borderId="50" xfId="0" applyNumberFormat="1" applyFont="1" applyFill="1" applyBorder="1" applyAlignment="1">
      <alignment horizontal="right" vertical="center"/>
    </xf>
    <xf numFmtId="165" fontId="8" fillId="2" borderId="49" xfId="0" applyNumberFormat="1" applyFont="1" applyFill="1" applyBorder="1" applyAlignment="1">
      <alignment horizontal="right" vertical="center"/>
    </xf>
    <xf numFmtId="168" fontId="5" fillId="2" borderId="15" xfId="0" applyNumberFormat="1" applyFont="1" applyFill="1" applyBorder="1" applyAlignment="1">
      <alignment horizontal="center" vertical="center" wrapText="1"/>
    </xf>
    <xf numFmtId="168" fontId="5" fillId="2" borderId="18" xfId="0" applyNumberFormat="1" applyFont="1" applyFill="1" applyBorder="1" applyAlignment="1">
      <alignment horizontal="center" vertical="center" wrapText="1"/>
    </xf>
    <xf numFmtId="168" fontId="5" fillId="2" borderId="1" xfId="0" applyNumberFormat="1" applyFont="1" applyFill="1" applyBorder="1" applyAlignment="1">
      <alignment horizontal="center" vertical="center" wrapText="1"/>
    </xf>
    <xf numFmtId="168" fontId="5" fillId="2" borderId="12" xfId="0" applyNumberFormat="1" applyFont="1" applyFill="1" applyBorder="1" applyAlignment="1">
      <alignment horizontal="center" vertical="center" wrapText="1"/>
    </xf>
    <xf numFmtId="165" fontId="8" fillId="2" borderId="1" xfId="0" applyNumberFormat="1" applyFont="1" applyFill="1" applyBorder="1" applyAlignment="1">
      <alignment horizontal="right" vertical="center" wrapText="1"/>
    </xf>
    <xf numFmtId="165" fontId="5" fillId="2" borderId="1" xfId="0" applyNumberFormat="1" applyFont="1" applyFill="1" applyBorder="1" applyAlignment="1">
      <alignment horizontal="right" vertical="center" wrapText="1"/>
    </xf>
    <xf numFmtId="165" fontId="8" fillId="2" borderId="12" xfId="0" applyNumberFormat="1" applyFont="1" applyFill="1" applyBorder="1" applyAlignment="1">
      <alignment horizontal="right" vertical="center" wrapText="1"/>
    </xf>
    <xf numFmtId="165" fontId="5" fillId="2" borderId="12" xfId="0" applyNumberFormat="1" applyFont="1" applyFill="1" applyBorder="1" applyAlignment="1">
      <alignment horizontal="right" vertical="center" wrapText="1"/>
    </xf>
    <xf numFmtId="165" fontId="5" fillId="2" borderId="18" xfId="0" applyNumberFormat="1" applyFont="1" applyFill="1" applyBorder="1" applyAlignment="1">
      <alignment horizontal="right" vertical="center" wrapText="1"/>
    </xf>
    <xf numFmtId="168" fontId="5" fillId="2" borderId="16" xfId="0" applyNumberFormat="1" applyFont="1" applyFill="1" applyBorder="1" applyAlignment="1">
      <alignment horizontal="center" vertical="center" wrapText="1"/>
    </xf>
    <xf numFmtId="168"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45" fillId="2" borderId="0" xfId="0" applyFont="1" applyFill="1" applyAlignment="1">
      <alignment horizontal="center" vertical="center"/>
    </xf>
    <xf numFmtId="0" fontId="45" fillId="2" borderId="0" xfId="0" applyFont="1" applyFill="1"/>
    <xf numFmtId="0" fontId="45" fillId="2" borderId="0" xfId="0" applyFont="1" applyFill="1" applyAlignment="1">
      <alignment horizontal="right"/>
    </xf>
    <xf numFmtId="4" fontId="45" fillId="2" borderId="0" xfId="0" applyNumberFormat="1" applyFont="1" applyFill="1"/>
    <xf numFmtId="4" fontId="45" fillId="2" borderId="0" xfId="0" applyNumberFormat="1" applyFont="1" applyFill="1" applyAlignment="1">
      <alignment horizontal="right"/>
    </xf>
    <xf numFmtId="0" fontId="7" fillId="0" borderId="0" xfId="0" applyFont="1" applyAlignment="1">
      <alignment vertical="top" wrapText="1"/>
    </xf>
    <xf numFmtId="0" fontId="7" fillId="0" borderId="2" xfId="0" applyFont="1" applyBorder="1" applyAlignment="1">
      <alignment horizontal="left" vertical="center"/>
    </xf>
    <xf numFmtId="0" fontId="9" fillId="0" borderId="2" xfId="0" applyFont="1" applyBorder="1"/>
    <xf numFmtId="0" fontId="9" fillId="0" borderId="4" xfId="0" applyFont="1" applyBorder="1"/>
    <xf numFmtId="0" fontId="13" fillId="0" borderId="0" xfId="0" applyFont="1" applyAlignment="1">
      <alignment horizontal="center" vertical="center" wrapText="1"/>
    </xf>
    <xf numFmtId="49" fontId="7" fillId="0" borderId="50" xfId="0" applyNumberFormat="1" applyFont="1" applyBorder="1" applyAlignment="1">
      <alignment horizontal="center" vertical="center" wrapText="1"/>
    </xf>
    <xf numFmtId="0" fontId="41" fillId="0" borderId="15" xfId="0" applyFont="1" applyBorder="1" applyAlignment="1">
      <alignment horizontal="center"/>
    </xf>
    <xf numFmtId="0" fontId="41" fillId="0" borderId="16" xfId="0" applyFont="1" applyBorder="1" applyAlignment="1">
      <alignment horizontal="center"/>
    </xf>
    <xf numFmtId="0" fontId="41" fillId="0" borderId="0" xfId="0" applyFont="1" applyAlignment="1">
      <alignment horizontal="center"/>
    </xf>
    <xf numFmtId="0" fontId="7" fillId="0" borderId="1" xfId="0" applyFont="1" applyBorder="1" applyAlignment="1">
      <alignment horizontal="right"/>
    </xf>
    <xf numFmtId="9" fontId="7" fillId="0" borderId="10" xfId="0" applyNumberFormat="1" applyFont="1" applyBorder="1" applyAlignment="1">
      <alignment horizontal="right"/>
    </xf>
    <xf numFmtId="0" fontId="15" fillId="0" borderId="0" xfId="0" applyFont="1" applyAlignment="1">
      <alignment horizontal="right" vertical="center"/>
    </xf>
    <xf numFmtId="0" fontId="15" fillId="0" borderId="0" xfId="0" applyFont="1" applyAlignment="1">
      <alignment horizontal="left" vertical="center"/>
    </xf>
    <xf numFmtId="3" fontId="37" fillId="0" borderId="50" xfId="0" applyNumberFormat="1" applyFont="1" applyBorder="1" applyAlignment="1">
      <alignment horizontal="right" wrapText="1"/>
    </xf>
    <xf numFmtId="3" fontId="7" fillId="0" borderId="3" xfId="0" applyNumberFormat="1" applyFont="1" applyBorder="1" applyAlignment="1">
      <alignment horizontal="right" wrapText="1"/>
    </xf>
    <xf numFmtId="3" fontId="7" fillId="0" borderId="44" xfId="0" applyNumberFormat="1" applyFont="1" applyBorder="1" applyAlignment="1">
      <alignment horizontal="right" wrapText="1"/>
    </xf>
    <xf numFmtId="3" fontId="45" fillId="0" borderId="50" xfId="0" applyNumberFormat="1" applyFont="1" applyBorder="1" applyAlignment="1">
      <alignment horizontal="right" vertical="center" wrapText="1"/>
    </xf>
    <xf numFmtId="0" fontId="45" fillId="0" borderId="15" xfId="0" applyFont="1" applyBorder="1" applyAlignment="1">
      <alignment horizontal="right"/>
    </xf>
    <xf numFmtId="9" fontId="45" fillId="0" borderId="16" xfId="0" applyNumberFormat="1" applyFont="1" applyBorder="1" applyAlignment="1">
      <alignment horizontal="right"/>
    </xf>
    <xf numFmtId="0" fontId="13" fillId="0" borderId="26" xfId="0" applyFont="1" applyBorder="1" applyAlignment="1">
      <alignment horizontal="center" vertical="center"/>
    </xf>
    <xf numFmtId="49" fontId="13" fillId="3" borderId="33" xfId="0" applyNumberFormat="1" applyFont="1" applyFill="1" applyBorder="1" applyAlignment="1">
      <alignment horizontal="center" vertical="center" wrapText="1"/>
    </xf>
    <xf numFmtId="49" fontId="13" fillId="0" borderId="27" xfId="0" applyNumberFormat="1" applyFont="1" applyBorder="1" applyAlignment="1">
      <alignment horizontal="center" vertical="center"/>
    </xf>
    <xf numFmtId="3" fontId="45" fillId="0" borderId="53" xfId="0" applyNumberFormat="1" applyFont="1" applyBorder="1" applyAlignment="1">
      <alignment horizontal="right" wrapText="1"/>
    </xf>
    <xf numFmtId="0" fontId="45" fillId="0" borderId="27" xfId="0" applyFont="1" applyBorder="1" applyAlignment="1">
      <alignment horizontal="right"/>
    </xf>
    <xf numFmtId="9" fontId="45" fillId="0" borderId="28" xfId="0" applyNumberFormat="1" applyFont="1" applyBorder="1" applyAlignment="1">
      <alignment horizontal="right"/>
    </xf>
    <xf numFmtId="0" fontId="7" fillId="0" borderId="18" xfId="0" applyFont="1" applyBorder="1" applyAlignment="1">
      <alignment horizontal="left" vertical="center" wrapText="1"/>
    </xf>
    <xf numFmtId="3" fontId="7" fillId="0" borderId="49" xfId="0" applyNumberFormat="1" applyFont="1" applyBorder="1" applyAlignment="1">
      <alignment horizontal="right" wrapText="1"/>
    </xf>
    <xf numFmtId="0" fontId="7" fillId="0" borderId="18" xfId="0" applyFont="1" applyBorder="1" applyAlignment="1">
      <alignment horizontal="right"/>
    </xf>
    <xf numFmtId="9" fontId="7" fillId="0" borderId="19" xfId="0" applyNumberFormat="1" applyFont="1" applyBorder="1" applyAlignment="1">
      <alignment horizontal="right"/>
    </xf>
    <xf numFmtId="9" fontId="37" fillId="0" borderId="16" xfId="0" applyNumberFormat="1" applyFont="1" applyBorder="1" applyAlignment="1">
      <alignment horizontal="right"/>
    </xf>
    <xf numFmtId="49" fontId="9" fillId="0" borderId="0" xfId="0" applyNumberFormat="1" applyFont="1" applyAlignment="1">
      <alignment vertical="center"/>
    </xf>
    <xf numFmtId="0" fontId="9" fillId="0" borderId="0" xfId="0" applyFont="1" applyAlignment="1">
      <alignment horizontal="right" vertical="center"/>
    </xf>
    <xf numFmtId="0" fontId="7" fillId="3" borderId="0" xfId="0" applyFont="1" applyFill="1" applyAlignment="1">
      <alignment horizontal="right" vertical="center"/>
    </xf>
    <xf numFmtId="168" fontId="9" fillId="0" borderId="0" xfId="0" applyNumberFormat="1" applyFont="1" applyAlignment="1">
      <alignment horizontal="right" vertical="center"/>
    </xf>
    <xf numFmtId="0" fontId="7" fillId="0" borderId="0" xfId="0" applyFont="1" applyBorder="1" applyAlignment="1">
      <alignment horizontal="right" vertical="center"/>
    </xf>
    <xf numFmtId="0" fontId="7" fillId="0" borderId="2" xfId="0" applyFont="1" applyBorder="1" applyAlignment="1">
      <alignment horizontal="right" vertical="center"/>
    </xf>
    <xf numFmtId="0" fontId="7" fillId="3" borderId="2" xfId="0" applyFont="1" applyFill="1" applyBorder="1" applyAlignment="1">
      <alignment horizontal="right" vertical="center"/>
    </xf>
    <xf numFmtId="0" fontId="7" fillId="0" borderId="4" xfId="0" applyFont="1" applyBorder="1" applyAlignment="1">
      <alignment horizontal="right" vertical="center"/>
    </xf>
    <xf numFmtId="0" fontId="7" fillId="3" borderId="4" xfId="0" applyFont="1" applyFill="1" applyBorder="1" applyAlignment="1">
      <alignment horizontal="right" vertical="center"/>
    </xf>
    <xf numFmtId="0" fontId="9" fillId="3" borderId="0" xfId="0" applyFont="1" applyFill="1" applyAlignment="1">
      <alignment horizontal="right" vertical="center"/>
    </xf>
    <xf numFmtId="0" fontId="7" fillId="0" borderId="0" xfId="0" applyFont="1" applyFill="1" applyAlignment="1">
      <alignment horizontal="right" vertical="center"/>
    </xf>
    <xf numFmtId="0" fontId="9" fillId="0" borderId="0" xfId="0" applyFont="1" applyFill="1" applyAlignment="1">
      <alignment horizontal="right" vertical="center"/>
    </xf>
    <xf numFmtId="0" fontId="7" fillId="0" borderId="0" xfId="0" applyFont="1" applyFill="1" applyAlignment="1">
      <alignment horizontal="left"/>
    </xf>
    <xf numFmtId="0" fontId="7" fillId="0" borderId="0" xfId="0" applyFont="1" applyAlignment="1">
      <alignment horizontal="right"/>
    </xf>
    <xf numFmtId="0" fontId="7" fillId="0" borderId="0" xfId="0" applyFont="1" applyFill="1" applyAlignment="1">
      <alignment horizontal="right"/>
    </xf>
    <xf numFmtId="0" fontId="7" fillId="0" borderId="2" xfId="0" applyFont="1" applyFill="1" applyBorder="1" applyAlignment="1">
      <alignment horizontal="left"/>
    </xf>
    <xf numFmtId="0" fontId="7" fillId="0" borderId="2" xfId="0" applyFont="1" applyFill="1" applyBorder="1" applyAlignment="1">
      <alignment horizontal="right"/>
    </xf>
    <xf numFmtId="168" fontId="9" fillId="0" borderId="2" xfId="0" applyNumberFormat="1" applyFont="1" applyBorder="1" applyAlignment="1">
      <alignment horizontal="right" vertical="center"/>
    </xf>
    <xf numFmtId="0" fontId="7" fillId="0" borderId="4" xfId="0" applyFont="1" applyFill="1" applyBorder="1" applyAlignment="1">
      <alignment horizontal="left"/>
    </xf>
    <xf numFmtId="0" fontId="7" fillId="0" borderId="4" xfId="0" applyFont="1" applyFill="1" applyBorder="1" applyAlignment="1">
      <alignment horizontal="right"/>
    </xf>
    <xf numFmtId="168" fontId="9" fillId="0" borderId="4" xfId="0" applyNumberFormat="1" applyFont="1" applyBorder="1" applyAlignment="1">
      <alignment horizontal="right" vertical="center"/>
    </xf>
    <xf numFmtId="0" fontId="41" fillId="0" borderId="0" xfId="0" applyFont="1" applyAlignment="1">
      <alignment vertical="center"/>
    </xf>
    <xf numFmtId="0" fontId="15" fillId="0" borderId="0" xfId="0" applyFont="1" applyFill="1" applyAlignment="1">
      <alignment vertical="center"/>
    </xf>
    <xf numFmtId="0" fontId="15" fillId="0" borderId="0" xfId="0" applyFont="1" applyFill="1" applyAlignment="1">
      <alignment horizontal="right" vertical="center"/>
    </xf>
    <xf numFmtId="0" fontId="41" fillId="0" borderId="0" xfId="0" applyFont="1" applyAlignment="1">
      <alignment horizontal="right" vertical="center"/>
    </xf>
    <xf numFmtId="168" fontId="41" fillId="0" borderId="0" xfId="0" applyNumberFormat="1" applyFont="1" applyAlignment="1">
      <alignment horizontal="right" vertical="center"/>
    </xf>
    <xf numFmtId="0" fontId="13" fillId="0" borderId="0" xfId="0" applyFont="1" applyAlignment="1">
      <alignment horizontal="right" vertical="center"/>
    </xf>
    <xf numFmtId="0" fontId="7" fillId="0" borderId="21" xfId="0" applyFont="1" applyFill="1" applyBorder="1" applyAlignment="1">
      <alignment horizontal="center" vertical="center" wrapText="1"/>
    </xf>
    <xf numFmtId="168" fontId="7" fillId="0" borderId="29" xfId="0" applyNumberFormat="1"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7" fillId="3" borderId="15" xfId="0" applyFont="1" applyFill="1" applyBorder="1" applyAlignment="1">
      <alignment horizontal="center" vertical="center" wrapText="1"/>
    </xf>
    <xf numFmtId="0" fontId="7" fillId="0" borderId="25" xfId="0" applyFont="1" applyBorder="1" applyAlignment="1">
      <alignment horizontal="center" vertical="center"/>
    </xf>
    <xf numFmtId="0" fontId="7" fillId="0" borderId="15" xfId="0" applyFont="1" applyBorder="1" applyAlignment="1">
      <alignment horizontal="center" vertical="center"/>
    </xf>
    <xf numFmtId="0" fontId="41" fillId="0" borderId="15" xfId="0" applyFont="1" applyBorder="1" applyAlignment="1">
      <alignment horizontal="center" vertical="center"/>
    </xf>
    <xf numFmtId="0" fontId="41" fillId="0" borderId="16" xfId="0" applyFont="1" applyBorder="1" applyAlignment="1">
      <alignment horizontal="center" vertical="center"/>
    </xf>
    <xf numFmtId="49" fontId="15" fillId="0" borderId="14" xfId="0" applyNumberFormat="1" applyFont="1" applyFill="1" applyBorder="1" applyAlignment="1">
      <alignment horizontal="center" vertical="center"/>
    </xf>
    <xf numFmtId="49" fontId="15" fillId="0" borderId="15" xfId="0" applyNumberFormat="1" applyFont="1" applyBorder="1" applyAlignment="1">
      <alignment horizontal="center" vertical="center"/>
    </xf>
    <xf numFmtId="0" fontId="15" fillId="0" borderId="15" xfId="0" applyFont="1" applyBorder="1" applyAlignment="1">
      <alignment horizontal="left" vertical="center" wrapText="1"/>
    </xf>
    <xf numFmtId="0" fontId="15" fillId="0" borderId="15" xfId="0" applyFont="1" applyBorder="1" applyAlignment="1">
      <alignment vertical="center" wrapText="1"/>
    </xf>
    <xf numFmtId="0" fontId="13" fillId="0" borderId="15" xfId="0" applyFont="1" applyBorder="1" applyAlignment="1">
      <alignment vertical="center" wrapText="1"/>
    </xf>
    <xf numFmtId="3" fontId="15" fillId="0" borderId="15" xfId="0" applyNumberFormat="1" applyFont="1" applyBorder="1" applyAlignment="1">
      <alignment horizontal="right" vertical="center"/>
    </xf>
    <xf numFmtId="168" fontId="15" fillId="0" borderId="16" xfId="0" applyNumberFormat="1" applyFont="1" applyBorder="1" applyAlignment="1">
      <alignment horizontal="right" vertical="center"/>
    </xf>
    <xf numFmtId="49" fontId="47" fillId="0" borderId="14" xfId="0" applyNumberFormat="1" applyFont="1" applyBorder="1" applyAlignment="1">
      <alignment horizontal="center" vertical="center"/>
    </xf>
    <xf numFmtId="49" fontId="47" fillId="0" borderId="15" xfId="0" applyNumberFormat="1" applyFont="1" applyFill="1" applyBorder="1" applyAlignment="1">
      <alignment horizontal="center" vertical="center"/>
    </xf>
    <xf numFmtId="0" fontId="47" fillId="0" borderId="15" xfId="0" applyFont="1" applyFill="1" applyBorder="1" applyAlignment="1">
      <alignment horizontal="left" vertical="center" wrapText="1"/>
    </xf>
    <xf numFmtId="0" fontId="47" fillId="0" borderId="15" xfId="0" applyFont="1" applyBorder="1" applyAlignment="1">
      <alignment horizontal="center" vertical="center" wrapText="1"/>
    </xf>
    <xf numFmtId="0" fontId="37" fillId="0" borderId="15" xfId="0" applyFont="1" applyBorder="1" applyAlignment="1">
      <alignment horizontal="center" vertical="center" wrapText="1"/>
    </xf>
    <xf numFmtId="3" fontId="47" fillId="0" borderId="15" xfId="0" applyNumberFormat="1" applyFont="1" applyBorder="1" applyAlignment="1">
      <alignment horizontal="right" vertical="center" wrapText="1"/>
    </xf>
    <xf numFmtId="168" fontId="47" fillId="0" borderId="16" xfId="0" applyNumberFormat="1" applyFont="1" applyBorder="1" applyAlignment="1">
      <alignment horizontal="right" vertical="center"/>
    </xf>
    <xf numFmtId="49" fontId="41" fillId="0" borderId="7" xfId="0" applyNumberFormat="1" applyFont="1" applyFill="1" applyBorder="1" applyAlignment="1">
      <alignment horizontal="center" vertical="center"/>
    </xf>
    <xf numFmtId="0" fontId="34" fillId="0" borderId="1" xfId="0" quotePrefix="1" applyFont="1" applyBorder="1" applyAlignment="1">
      <alignment vertical="center" wrapText="1"/>
    </xf>
    <xf numFmtId="0" fontId="34" fillId="0" borderId="18" xfId="0" quotePrefix="1" applyFont="1" applyBorder="1" applyAlignment="1">
      <alignment vertical="center" wrapText="1"/>
    </xf>
    <xf numFmtId="0" fontId="41" fillId="2" borderId="1" xfId="0" quotePrefix="1" applyFont="1" applyFill="1" applyBorder="1" applyAlignment="1">
      <alignment vertical="center" wrapText="1"/>
    </xf>
    <xf numFmtId="3" fontId="41" fillId="2" borderId="7" xfId="0" applyNumberFormat="1" applyFont="1" applyFill="1" applyBorder="1" applyAlignment="1">
      <alignment horizontal="right" vertical="center"/>
    </xf>
    <xf numFmtId="3" fontId="41" fillId="2" borderId="18" xfId="0" applyNumberFormat="1" applyFont="1" applyFill="1" applyBorder="1" applyAlignment="1">
      <alignment horizontal="right" vertical="center"/>
    </xf>
    <xf numFmtId="168" fontId="41" fillId="2" borderId="19" xfId="0" applyNumberFormat="1" applyFont="1" applyFill="1" applyBorder="1" applyAlignment="1">
      <alignment horizontal="right" vertical="center"/>
    </xf>
    <xf numFmtId="0" fontId="34" fillId="2" borderId="20" xfId="0" applyFont="1" applyFill="1" applyBorder="1" applyAlignment="1">
      <alignment horizontal="center" vertical="center" wrapText="1"/>
    </xf>
    <xf numFmtId="0" fontId="34" fillId="0" borderId="21" xfId="0" applyFont="1" applyBorder="1" applyAlignment="1">
      <alignment horizontal="center" vertical="center" wrapText="1"/>
    </xf>
    <xf numFmtId="49" fontId="34" fillId="0" borderId="21" xfId="0" quotePrefix="1" applyNumberFormat="1" applyFont="1" applyBorder="1" applyAlignment="1">
      <alignment vertical="center" wrapText="1"/>
    </xf>
    <xf numFmtId="0" fontId="34" fillId="0" borderId="21" xfId="0" quotePrefix="1" applyFont="1" applyBorder="1" applyAlignment="1">
      <alignment vertical="center" wrapText="1"/>
    </xf>
    <xf numFmtId="0" fontId="41" fillId="2" borderId="21" xfId="0" quotePrefix="1" applyFont="1" applyFill="1" applyBorder="1" applyAlignment="1">
      <alignment vertical="center" wrapText="1"/>
    </xf>
    <xf numFmtId="3" fontId="41" fillId="2" borderId="21" xfId="0" applyNumberFormat="1" applyFont="1" applyFill="1" applyBorder="1" applyAlignment="1">
      <alignment horizontal="right" vertical="center"/>
    </xf>
    <xf numFmtId="168" fontId="41" fillId="2" borderId="22" xfId="0" applyNumberFormat="1" applyFont="1" applyFill="1" applyBorder="1" applyAlignment="1">
      <alignment horizontal="right" vertical="center"/>
    </xf>
    <xf numFmtId="49" fontId="41" fillId="0" borderId="17" xfId="0" applyNumberFormat="1" applyFont="1" applyBorder="1" applyAlignment="1">
      <alignment horizontal="center" vertical="center"/>
    </xf>
    <xf numFmtId="49" fontId="41" fillId="0" borderId="18" xfId="0" applyNumberFormat="1" applyFont="1" applyFill="1" applyBorder="1" applyAlignment="1">
      <alignment horizontal="center" vertical="center"/>
    </xf>
    <xf numFmtId="0" fontId="34" fillId="0" borderId="30" xfId="0" quotePrefix="1" applyFont="1" applyBorder="1" applyAlignment="1">
      <alignment vertical="center" wrapText="1"/>
    </xf>
    <xf numFmtId="0" fontId="34" fillId="2" borderId="18" xfId="0" quotePrefix="1" applyFont="1" applyFill="1" applyBorder="1" applyAlignment="1">
      <alignment vertical="center" wrapText="1"/>
    </xf>
    <xf numFmtId="0" fontId="41" fillId="0" borderId="18" xfId="0" quotePrefix="1" applyFont="1" applyBorder="1" applyAlignment="1">
      <alignment vertical="top" wrapText="1"/>
    </xf>
    <xf numFmtId="3" fontId="41" fillId="2" borderId="18" xfId="0" applyNumberFormat="1" applyFont="1" applyFill="1" applyBorder="1" applyAlignment="1">
      <alignment vertical="center"/>
    </xf>
    <xf numFmtId="49" fontId="41" fillId="0" borderId="9" xfId="0" applyNumberFormat="1" applyFont="1" applyBorder="1" applyAlignment="1">
      <alignment horizontal="center" vertical="center"/>
    </xf>
    <xf numFmtId="49" fontId="41" fillId="0" borderId="1" xfId="0" applyNumberFormat="1" applyFont="1" applyFill="1" applyBorder="1" applyAlignment="1">
      <alignment horizontal="center" vertical="center"/>
    </xf>
    <xf numFmtId="0" fontId="34" fillId="0" borderId="5" xfId="0" quotePrefix="1" applyFont="1" applyBorder="1" applyAlignment="1">
      <alignment vertical="center" wrapText="1"/>
    </xf>
    <xf numFmtId="0" fontId="34" fillId="2" borderId="1" xfId="0" quotePrefix="1" applyFont="1" applyFill="1" applyBorder="1" applyAlignment="1">
      <alignment vertical="top" wrapText="1"/>
    </xf>
    <xf numFmtId="0" fontId="34" fillId="2" borderId="1" xfId="0" quotePrefix="1" applyFont="1" applyFill="1" applyBorder="1" applyAlignment="1">
      <alignment vertical="center" wrapText="1"/>
    </xf>
    <xf numFmtId="3" fontId="41" fillId="2" borderId="1" xfId="0" applyNumberFormat="1" applyFont="1" applyFill="1" applyBorder="1" applyAlignment="1">
      <alignment horizontal="right" vertical="center"/>
    </xf>
    <xf numFmtId="0" fontId="41" fillId="2" borderId="1" xfId="0" applyFont="1" applyFill="1" applyBorder="1" applyAlignment="1">
      <alignment horizontal="right" vertical="center"/>
    </xf>
    <xf numFmtId="0" fontId="37" fillId="0" borderId="0" xfId="0" applyFont="1" applyAlignment="1">
      <alignment vertical="center"/>
    </xf>
    <xf numFmtId="49" fontId="41" fillId="0" borderId="38" xfId="0" applyNumberFormat="1" applyFont="1" applyBorder="1" applyAlignment="1">
      <alignment horizontal="center" vertical="center"/>
    </xf>
    <xf numFmtId="49" fontId="41" fillId="0" borderId="1" xfId="0" applyNumberFormat="1" applyFont="1" applyBorder="1" applyAlignment="1">
      <alignment horizontal="center" vertical="center"/>
    </xf>
    <xf numFmtId="3" fontId="41" fillId="2" borderId="5" xfId="0" applyNumberFormat="1" applyFont="1" applyFill="1" applyBorder="1" applyAlignment="1">
      <alignment horizontal="right" vertical="center"/>
    </xf>
    <xf numFmtId="49" fontId="34" fillId="0" borderId="9" xfId="0" applyNumberFormat="1" applyFont="1" applyBorder="1" applyAlignment="1">
      <alignment horizontal="center" vertical="center" wrapText="1"/>
    </xf>
    <xf numFmtId="0" fontId="34" fillId="0" borderId="1" xfId="0" applyFont="1" applyBorder="1" applyAlignment="1">
      <alignment horizontal="center" vertical="center" wrapText="1"/>
    </xf>
    <xf numFmtId="49" fontId="34" fillId="0" borderId="1" xfId="0" applyNumberFormat="1" applyFont="1" applyBorder="1" applyAlignment="1">
      <alignment horizontal="center" vertical="center" wrapText="1"/>
    </xf>
    <xf numFmtId="9" fontId="41" fillId="2" borderId="22" xfId="0" applyNumberFormat="1" applyFont="1" applyFill="1" applyBorder="1" applyAlignment="1">
      <alignment horizontal="right" vertical="center"/>
    </xf>
    <xf numFmtId="0" fontId="34" fillId="2" borderId="17" xfId="0" applyFont="1" applyFill="1" applyBorder="1" applyAlignment="1">
      <alignment horizontal="center" vertical="center" wrapText="1"/>
    </xf>
    <xf numFmtId="0" fontId="34" fillId="0" borderId="18" xfId="0" applyFont="1" applyBorder="1" applyAlignment="1">
      <alignment horizontal="center" vertical="center" wrapText="1"/>
    </xf>
    <xf numFmtId="3" fontId="41" fillId="2" borderId="30" xfId="0" applyNumberFormat="1" applyFont="1" applyFill="1" applyBorder="1" applyAlignment="1">
      <alignment horizontal="right" vertical="center"/>
    </xf>
    <xf numFmtId="9" fontId="41" fillId="2" borderId="19" xfId="0" applyNumberFormat="1" applyFont="1" applyFill="1" applyBorder="1" applyAlignment="1">
      <alignment horizontal="right" vertical="center"/>
    </xf>
    <xf numFmtId="49" fontId="41" fillId="2" borderId="9" xfId="0" applyNumberFormat="1" applyFont="1" applyFill="1" applyBorder="1" applyAlignment="1">
      <alignment horizontal="center" vertical="center"/>
    </xf>
    <xf numFmtId="0" fontId="34" fillId="2" borderId="1" xfId="0" applyFont="1" applyFill="1" applyBorder="1" applyAlignment="1">
      <alignment horizontal="center" vertical="center" wrapText="1"/>
    </xf>
    <xf numFmtId="0" fontId="34" fillId="2" borderId="5" xfId="0" quotePrefix="1" applyFont="1" applyFill="1" applyBorder="1" applyAlignment="1">
      <alignment vertical="center" wrapText="1"/>
    </xf>
    <xf numFmtId="0" fontId="34" fillId="2" borderId="3" xfId="0" quotePrefix="1" applyFont="1" applyFill="1" applyBorder="1" applyAlignment="1">
      <alignment vertical="center" wrapText="1"/>
    </xf>
    <xf numFmtId="0" fontId="7" fillId="0" borderId="0" xfId="0" applyFont="1" applyFill="1" applyAlignment="1">
      <alignment vertical="center"/>
    </xf>
    <xf numFmtId="0" fontId="34" fillId="2" borderId="9" xfId="0" applyFont="1" applyFill="1" applyBorder="1" applyAlignment="1">
      <alignment horizontal="center" vertical="center" wrapText="1"/>
    </xf>
    <xf numFmtId="0" fontId="34" fillId="0" borderId="1" xfId="0" quotePrefix="1" applyFont="1" applyBorder="1" applyAlignment="1">
      <alignment vertical="top" wrapText="1"/>
    </xf>
    <xf numFmtId="168" fontId="41" fillId="2" borderId="10" xfId="0" applyNumberFormat="1" applyFont="1" applyFill="1" applyBorder="1" applyAlignment="1">
      <alignment horizontal="right" vertical="center"/>
    </xf>
    <xf numFmtId="0" fontId="33" fillId="0" borderId="24" xfId="0" applyFont="1" applyFill="1" applyBorder="1" applyAlignment="1">
      <alignment horizontal="center" vertical="center" wrapText="1"/>
    </xf>
    <xf numFmtId="49" fontId="15" fillId="0" borderId="25" xfId="0" applyNumberFormat="1" applyFont="1" applyFill="1" applyBorder="1" applyAlignment="1">
      <alignment horizontal="center" vertical="center"/>
    </xf>
    <xf numFmtId="49" fontId="15" fillId="0" borderId="25" xfId="0" applyNumberFormat="1" applyFont="1" applyFill="1" applyBorder="1" applyAlignment="1">
      <alignment vertical="center"/>
    </xf>
    <xf numFmtId="0" fontId="15" fillId="0" borderId="25" xfId="0" applyFont="1" applyFill="1" applyBorder="1" applyAlignment="1">
      <alignment horizontal="left" vertical="center" wrapText="1"/>
    </xf>
    <xf numFmtId="0" fontId="15" fillId="0" borderId="25" xfId="0" applyFont="1" applyFill="1" applyBorder="1" applyAlignment="1">
      <alignment vertical="center" wrapText="1"/>
    </xf>
    <xf numFmtId="3" fontId="15" fillId="0" borderId="25" xfId="0" applyNumberFormat="1" applyFont="1" applyFill="1" applyBorder="1" applyAlignment="1">
      <alignment horizontal="right" vertical="center"/>
    </xf>
    <xf numFmtId="168" fontId="15" fillId="2" borderId="29" xfId="0" applyNumberFormat="1" applyFont="1" applyFill="1" applyBorder="1" applyAlignment="1">
      <alignment horizontal="right" vertical="center"/>
    </xf>
    <xf numFmtId="49" fontId="48" fillId="2" borderId="14" xfId="0" applyNumberFormat="1" applyFont="1" applyFill="1" applyBorder="1" applyAlignment="1">
      <alignment horizontal="center" vertical="center" wrapText="1"/>
    </xf>
    <xf numFmtId="49" fontId="47" fillId="0" borderId="15" xfId="0" applyNumberFormat="1" applyFont="1" applyFill="1" applyBorder="1" applyAlignment="1">
      <alignment horizontal="left" vertical="center"/>
    </xf>
    <xf numFmtId="0" fontId="16" fillId="0" borderId="15" xfId="0" applyFont="1" applyFill="1" applyBorder="1" applyAlignment="1">
      <alignment horizontal="left" vertical="center" wrapText="1"/>
    </xf>
    <xf numFmtId="3" fontId="47" fillId="0" borderId="15" xfId="0" applyNumberFormat="1" applyFont="1" applyFill="1" applyBorder="1" applyAlignment="1">
      <alignment horizontal="right" vertical="center" wrapText="1"/>
    </xf>
    <xf numFmtId="168" fontId="47" fillId="2" borderId="16" xfId="0" applyNumberFormat="1" applyFont="1" applyFill="1" applyBorder="1" applyAlignment="1">
      <alignment horizontal="right" vertical="center"/>
    </xf>
    <xf numFmtId="0" fontId="34" fillId="2" borderId="26" xfId="0" applyFont="1" applyFill="1" applyBorder="1" applyAlignment="1">
      <alignment horizontal="center" vertical="center" wrapText="1"/>
    </xf>
    <xf numFmtId="0" fontId="34" fillId="0" borderId="27" xfId="0" applyFont="1" applyBorder="1" applyAlignment="1">
      <alignment horizontal="center" vertical="center" wrapText="1"/>
    </xf>
    <xf numFmtId="3" fontId="41" fillId="0" borderId="27" xfId="0" applyNumberFormat="1" applyFont="1" applyFill="1" applyBorder="1" applyAlignment="1">
      <alignment horizontal="right" vertical="center"/>
    </xf>
    <xf numFmtId="3" fontId="41" fillId="3" borderId="27" xfId="0" applyNumberFormat="1" applyFont="1" applyFill="1" applyBorder="1" applyAlignment="1">
      <alignment horizontal="right" vertical="center"/>
    </xf>
    <xf numFmtId="0" fontId="41" fillId="0" borderId="27" xfId="0" applyFont="1" applyFill="1" applyBorder="1" applyAlignment="1">
      <alignment horizontal="right" vertical="center"/>
    </xf>
    <xf numFmtId="3" fontId="41" fillId="0" borderId="7" xfId="0" applyNumberFormat="1" applyFont="1" applyFill="1" applyBorder="1" applyAlignment="1">
      <alignment horizontal="right" vertical="center"/>
    </xf>
    <xf numFmtId="3" fontId="41" fillId="0" borderId="1" xfId="0" applyNumberFormat="1" applyFont="1" applyFill="1" applyBorder="1" applyAlignment="1">
      <alignment horizontal="right" vertical="center"/>
    </xf>
    <xf numFmtId="3" fontId="41" fillId="0" borderId="1" xfId="0" applyNumberFormat="1" applyFont="1" applyFill="1" applyBorder="1" applyAlignment="1">
      <alignment horizontal="right" vertical="center" wrapText="1"/>
    </xf>
    <xf numFmtId="0" fontId="37" fillId="0" borderId="0" xfId="0" applyFont="1" applyFill="1" applyAlignment="1">
      <alignment horizontal="left" vertical="center"/>
    </xf>
    <xf numFmtId="3" fontId="47" fillId="2" borderId="1" xfId="0" applyNumberFormat="1" applyFont="1" applyFill="1" applyBorder="1" applyAlignment="1">
      <alignment horizontal="right" vertical="center"/>
    </xf>
    <xf numFmtId="0" fontId="47" fillId="2" borderId="1" xfId="0" applyFont="1" applyFill="1" applyBorder="1" applyAlignment="1">
      <alignment horizontal="right" vertical="center"/>
    </xf>
    <xf numFmtId="9" fontId="41" fillId="2" borderId="10" xfId="0" applyNumberFormat="1" applyFont="1" applyFill="1" applyBorder="1" applyAlignment="1">
      <alignment horizontal="right"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xf>
    <xf numFmtId="0" fontId="34" fillId="0" borderId="35" xfId="0" quotePrefix="1" applyFont="1" applyBorder="1" applyAlignment="1">
      <alignment vertical="center" wrapText="1"/>
    </xf>
    <xf numFmtId="0" fontId="41" fillId="2" borderId="21" xfId="0" applyFont="1" applyFill="1" applyBorder="1" applyAlignment="1">
      <alignment horizontal="right" vertical="center"/>
    </xf>
    <xf numFmtId="3" fontId="41" fillId="0" borderId="21" xfId="0" applyNumberFormat="1" applyFont="1" applyFill="1" applyBorder="1" applyAlignment="1">
      <alignment horizontal="right" vertical="center"/>
    </xf>
    <xf numFmtId="0" fontId="41" fillId="2" borderId="18" xfId="0" applyFont="1" applyFill="1" applyBorder="1" applyAlignment="1">
      <alignment horizontal="right" vertical="center"/>
    </xf>
    <xf numFmtId="3" fontId="41" fillId="0" borderId="18" xfId="0" applyNumberFormat="1" applyFont="1" applyFill="1" applyBorder="1" applyAlignment="1">
      <alignment horizontal="right" vertical="center"/>
    </xf>
    <xf numFmtId="0" fontId="34" fillId="0" borderId="9" xfId="0" applyFont="1" applyBorder="1" applyAlignment="1">
      <alignment horizontal="center" vertical="center" wrapText="1"/>
    </xf>
    <xf numFmtId="0" fontId="33" fillId="0" borderId="14" xfId="0" applyFont="1" applyFill="1" applyBorder="1" applyAlignment="1">
      <alignment horizontal="center" vertical="center" wrapText="1"/>
    </xf>
    <xf numFmtId="49" fontId="15" fillId="0" borderId="15" xfId="0" applyNumberFormat="1" applyFont="1" applyFill="1" applyBorder="1" applyAlignment="1">
      <alignment horizontal="center" vertical="center" wrapText="1"/>
    </xf>
    <xf numFmtId="0" fontId="15" fillId="0" borderId="15" xfId="0" applyFont="1" applyFill="1" applyBorder="1" applyAlignment="1">
      <alignment vertical="center" wrapText="1"/>
    </xf>
    <xf numFmtId="0" fontId="13" fillId="0" borderId="15" xfId="0" applyFont="1" applyFill="1" applyBorder="1" applyAlignment="1">
      <alignment vertical="center" wrapText="1"/>
    </xf>
    <xf numFmtId="3" fontId="15" fillId="0" borderId="15" xfId="0" applyNumberFormat="1" applyFont="1" applyFill="1" applyBorder="1" applyAlignment="1">
      <alignment horizontal="right" vertical="center"/>
    </xf>
    <xf numFmtId="168" fontId="15" fillId="2" borderId="16" xfId="0" applyNumberFormat="1" applyFont="1" applyFill="1" applyBorder="1" applyAlignment="1">
      <alignment horizontal="right" vertical="center"/>
    </xf>
    <xf numFmtId="49" fontId="47" fillId="0" borderId="32" xfId="0" applyNumberFormat="1" applyFont="1" applyFill="1" applyBorder="1" applyAlignment="1">
      <alignment horizontal="center" vertical="center" wrapText="1"/>
    </xf>
    <xf numFmtId="49" fontId="47" fillId="0" borderId="15" xfId="0" applyNumberFormat="1" applyFont="1" applyFill="1" applyBorder="1" applyAlignment="1">
      <alignment horizontal="center" vertical="center" wrapText="1"/>
    </xf>
    <xf numFmtId="0" fontId="47" fillId="0" borderId="15" xfId="0" applyFont="1" applyFill="1" applyBorder="1" applyAlignment="1">
      <alignment vertical="center" wrapText="1"/>
    </xf>
    <xf numFmtId="0" fontId="47" fillId="0" borderId="15" xfId="0" applyFont="1" applyFill="1" applyBorder="1" applyAlignment="1">
      <alignment horizontal="center" vertical="center" wrapText="1"/>
    </xf>
    <xf numFmtId="0" fontId="37" fillId="0" borderId="15" xfId="0" applyFont="1" applyFill="1" applyBorder="1" applyAlignment="1">
      <alignment horizontal="center" vertical="center" wrapText="1"/>
    </xf>
    <xf numFmtId="3" fontId="47" fillId="0" borderId="15" xfId="0" applyNumberFormat="1" applyFont="1" applyFill="1" applyBorder="1" applyAlignment="1">
      <alignment horizontal="right" vertical="center"/>
    </xf>
    <xf numFmtId="0" fontId="41" fillId="3" borderId="18" xfId="0" applyFont="1" applyFill="1" applyBorder="1" applyAlignment="1">
      <alignment horizontal="right" vertical="center"/>
    </xf>
    <xf numFmtId="0" fontId="41" fillId="0" borderId="18" xfId="0" applyFont="1" applyFill="1" applyBorder="1" applyAlignment="1">
      <alignment horizontal="right" vertical="center"/>
    </xf>
    <xf numFmtId="0" fontId="41" fillId="3" borderId="1" xfId="0" applyFont="1" applyFill="1" applyBorder="1" applyAlignment="1">
      <alignment horizontal="right" vertical="center"/>
    </xf>
    <xf numFmtId="0" fontId="41" fillId="0" borderId="1" xfId="0" applyFont="1" applyFill="1" applyBorder="1" applyAlignment="1">
      <alignment horizontal="right" vertical="center"/>
    </xf>
    <xf numFmtId="0" fontId="37" fillId="0" borderId="0" xfId="0" applyFont="1" applyFill="1" applyAlignment="1">
      <alignment vertical="center"/>
    </xf>
    <xf numFmtId="3" fontId="41" fillId="0" borderId="12" xfId="0" applyNumberFormat="1" applyFont="1" applyFill="1" applyBorder="1" applyAlignment="1">
      <alignment horizontal="right" vertical="center"/>
    </xf>
    <xf numFmtId="0" fontId="41" fillId="3" borderId="12" xfId="0" applyFont="1" applyFill="1" applyBorder="1" applyAlignment="1">
      <alignment horizontal="right" vertical="center"/>
    </xf>
    <xf numFmtId="0" fontId="41" fillId="0" borderId="12" xfId="0" applyFont="1" applyFill="1" applyBorder="1" applyAlignment="1">
      <alignment horizontal="right" vertical="center"/>
    </xf>
    <xf numFmtId="0" fontId="41" fillId="2" borderId="27" xfId="0" applyFont="1" applyFill="1" applyBorder="1" applyAlignment="1">
      <alignment horizontal="right" vertical="center"/>
    </xf>
    <xf numFmtId="0" fontId="33" fillId="0" borderId="15" xfId="0" applyFont="1" applyBorder="1" applyAlignment="1">
      <alignment horizontal="center" vertical="center" wrapText="1"/>
    </xf>
    <xf numFmtId="0" fontId="33" fillId="0" borderId="15" xfId="0" quotePrefix="1" applyFont="1" applyBorder="1" applyAlignment="1">
      <alignment vertical="center" wrapText="1"/>
    </xf>
    <xf numFmtId="3" fontId="15" fillId="3" borderId="15" xfId="0" applyNumberFormat="1" applyFont="1" applyFill="1" applyBorder="1" applyAlignment="1">
      <alignment horizontal="right" vertical="center"/>
    </xf>
    <xf numFmtId="9" fontId="15" fillId="2" borderId="16" xfId="0" applyNumberFormat="1" applyFont="1" applyFill="1" applyBorder="1" applyAlignment="1">
      <alignment horizontal="right" vertical="center"/>
    </xf>
    <xf numFmtId="0" fontId="48" fillId="0" borderId="15" xfId="0" applyFont="1" applyBorder="1" applyAlignment="1">
      <alignment horizontal="center" vertical="center" wrapText="1"/>
    </xf>
    <xf numFmtId="0" fontId="48" fillId="0" borderId="32" xfId="0" quotePrefix="1" applyFont="1" applyBorder="1" applyAlignment="1">
      <alignment vertical="center" wrapText="1"/>
    </xf>
    <xf numFmtId="0" fontId="48" fillId="0" borderId="15" xfId="0" quotePrefix="1" applyFont="1" applyBorder="1" applyAlignment="1">
      <alignment vertical="center" wrapText="1"/>
    </xf>
    <xf numFmtId="3" fontId="47" fillId="3" borderId="15" xfId="0" applyNumberFormat="1" applyFont="1" applyFill="1" applyBorder="1" applyAlignment="1">
      <alignment horizontal="right" vertical="center"/>
    </xf>
    <xf numFmtId="9" fontId="47" fillId="2" borderId="16" xfId="0" applyNumberFormat="1" applyFont="1" applyFill="1" applyBorder="1" applyAlignment="1">
      <alignment horizontal="right" vertical="center"/>
    </xf>
    <xf numFmtId="3" fontId="15" fillId="3" borderId="27" xfId="0" applyNumberFormat="1" applyFont="1" applyFill="1" applyBorder="1" applyAlignment="1">
      <alignment horizontal="right" vertical="center"/>
    </xf>
    <xf numFmtId="9" fontId="41" fillId="2" borderId="28" xfId="0" applyNumberFormat="1" applyFont="1" applyFill="1" applyBorder="1" applyAlignment="1">
      <alignment horizontal="right" vertical="center"/>
    </xf>
    <xf numFmtId="0" fontId="13" fillId="3" borderId="0" xfId="0" applyFont="1" applyFill="1" applyAlignment="1">
      <alignment vertical="center"/>
    </xf>
    <xf numFmtId="0" fontId="33" fillId="2" borderId="14" xfId="0" applyFont="1" applyFill="1" applyBorder="1" applyAlignment="1">
      <alignment horizontal="center" vertical="center" wrapText="1"/>
    </xf>
    <xf numFmtId="0" fontId="33" fillId="0" borderId="32" xfId="0" quotePrefix="1" applyFont="1" applyBorder="1" applyAlignment="1">
      <alignment vertical="center" wrapText="1"/>
    </xf>
    <xf numFmtId="3" fontId="15" fillId="0" borderId="15" xfId="0" applyNumberFormat="1" applyFont="1" applyFill="1" applyBorder="1" applyAlignment="1">
      <alignment horizontal="right" vertical="center" wrapText="1"/>
    </xf>
    <xf numFmtId="3" fontId="41" fillId="0" borderId="18" xfId="0" applyNumberFormat="1" applyFont="1" applyFill="1" applyBorder="1" applyAlignment="1">
      <alignment horizontal="right" vertical="center" wrapText="1"/>
    </xf>
    <xf numFmtId="3" fontId="41" fillId="3" borderId="1" xfId="0" applyNumberFormat="1" applyFont="1" applyFill="1" applyBorder="1" applyAlignment="1">
      <alignment horizontal="right" vertical="center"/>
    </xf>
    <xf numFmtId="0" fontId="34" fillId="2" borderId="18" xfId="0" applyFont="1" applyFill="1" applyBorder="1" applyAlignment="1">
      <alignment horizontal="center" vertical="center" wrapText="1"/>
    </xf>
    <xf numFmtId="0" fontId="34" fillId="2" borderId="30" xfId="0" quotePrefix="1" applyFont="1" applyFill="1" applyBorder="1" applyAlignment="1">
      <alignment vertical="center" wrapText="1"/>
    </xf>
    <xf numFmtId="0" fontId="34" fillId="0" borderId="5" xfId="0" quotePrefix="1" applyFont="1" applyBorder="1" applyAlignment="1">
      <alignment vertical="top" wrapText="1"/>
    </xf>
    <xf numFmtId="3" fontId="47" fillId="0" borderId="18" xfId="0" applyNumberFormat="1" applyFont="1" applyFill="1" applyBorder="1" applyAlignment="1">
      <alignment horizontal="right" vertical="center" wrapText="1"/>
    </xf>
    <xf numFmtId="49" fontId="34" fillId="0" borderId="1" xfId="0" applyNumberFormat="1" applyFont="1" applyFill="1" applyBorder="1" applyAlignment="1">
      <alignment horizontal="center" vertical="center" wrapText="1"/>
    </xf>
    <xf numFmtId="0" fontId="48" fillId="2" borderId="14" xfId="0" applyFont="1" applyFill="1" applyBorder="1" applyAlignment="1">
      <alignment horizontal="center" vertical="center" wrapText="1"/>
    </xf>
    <xf numFmtId="3" fontId="15" fillId="0" borderId="18" xfId="0" applyNumberFormat="1" applyFont="1" applyFill="1" applyBorder="1" applyAlignment="1">
      <alignment horizontal="right" vertical="center"/>
    </xf>
    <xf numFmtId="49" fontId="34" fillId="0" borderId="12" xfId="0" applyNumberFormat="1" applyFont="1" applyBorder="1" applyAlignment="1">
      <alignment horizontal="center" vertical="center" wrapText="1"/>
    </xf>
    <xf numFmtId="49" fontId="34" fillId="0" borderId="12" xfId="0" quotePrefix="1" applyNumberFormat="1" applyFont="1" applyBorder="1" applyAlignment="1">
      <alignment vertical="center" wrapText="1"/>
    </xf>
    <xf numFmtId="0" fontId="34" fillId="0" borderId="17" xfId="0" applyFont="1" applyBorder="1" applyAlignment="1">
      <alignment horizontal="center" vertical="center" wrapText="1"/>
    </xf>
    <xf numFmtId="0" fontId="41" fillId="0" borderId="1" xfId="0" applyFont="1" applyBorder="1" applyAlignment="1">
      <alignment vertical="center" wrapText="1"/>
    </xf>
    <xf numFmtId="0" fontId="48" fillId="2" borderId="24" xfId="0" applyFont="1" applyFill="1" applyBorder="1" applyAlignment="1">
      <alignment horizontal="center" vertical="center" wrapText="1"/>
    </xf>
    <xf numFmtId="0" fontId="48" fillId="0" borderId="25" xfId="0" applyFont="1" applyBorder="1" applyAlignment="1">
      <alignment horizontal="center" vertical="center" wrapText="1"/>
    </xf>
    <xf numFmtId="0" fontId="48" fillId="0" borderId="34" xfId="0" quotePrefix="1" applyFont="1" applyBorder="1" applyAlignment="1">
      <alignment vertical="center" wrapText="1"/>
    </xf>
    <xf numFmtId="0" fontId="48" fillId="0" borderId="25" xfId="0" quotePrefix="1" applyFont="1" applyBorder="1" applyAlignment="1">
      <alignment vertical="center" wrapText="1"/>
    </xf>
    <xf numFmtId="49" fontId="34" fillId="2" borderId="9" xfId="0" applyNumberFormat="1" applyFont="1" applyFill="1" applyBorder="1" applyAlignment="1">
      <alignment horizontal="center" vertical="center" wrapText="1"/>
    </xf>
    <xf numFmtId="0" fontId="41" fillId="0" borderId="5" xfId="0" applyFont="1" applyBorder="1" applyAlignment="1">
      <alignment vertical="center" wrapText="1"/>
    </xf>
    <xf numFmtId="1" fontId="34" fillId="2" borderId="1" xfId="0" applyNumberFormat="1" applyFont="1" applyFill="1" applyBorder="1" applyAlignment="1">
      <alignment horizontal="right" vertical="center"/>
    </xf>
    <xf numFmtId="0" fontId="7" fillId="0" borderId="0" xfId="0" applyFont="1" applyFill="1" applyBorder="1" applyAlignment="1">
      <alignment vertical="center"/>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15" xfId="0" applyFont="1" applyBorder="1" applyAlignment="1">
      <alignment horizontal="left" vertical="top" wrapText="1"/>
    </xf>
    <xf numFmtId="1" fontId="15" fillId="2" borderId="15" xfId="0" applyNumberFormat="1" applyFont="1" applyFill="1" applyBorder="1" applyAlignment="1">
      <alignment vertical="center" wrapText="1"/>
    </xf>
    <xf numFmtId="3" fontId="15" fillId="2" borderId="15" xfId="0" applyNumberFormat="1" applyFont="1" applyFill="1" applyBorder="1" applyAlignment="1">
      <alignment horizontal="right" vertical="center"/>
    </xf>
    <xf numFmtId="0" fontId="50" fillId="0" borderId="18" xfId="0" applyFont="1" applyBorder="1" applyAlignment="1">
      <alignment horizontal="center" vertical="center" wrapText="1"/>
    </xf>
    <xf numFmtId="0" fontId="50" fillId="0" borderId="18" xfId="0" applyFont="1" applyBorder="1" applyAlignment="1">
      <alignment horizontal="left" vertical="center" wrapText="1"/>
    </xf>
    <xf numFmtId="1" fontId="41" fillId="2" borderId="18" xfId="0" applyNumberFormat="1" applyFont="1" applyFill="1" applyBorder="1" applyAlignment="1">
      <alignment vertical="center" wrapText="1"/>
    </xf>
    <xf numFmtId="0" fontId="41" fillId="0" borderId="0" xfId="0" applyFont="1" applyFill="1" applyBorder="1" applyAlignment="1">
      <alignment horizontal="center" vertical="center"/>
    </xf>
    <xf numFmtId="49" fontId="34" fillId="0" borderId="0" xfId="0" applyNumberFormat="1" applyFont="1" applyBorder="1" applyAlignment="1">
      <alignment horizontal="center" vertical="center" wrapText="1"/>
    </xf>
    <xf numFmtId="0" fontId="7" fillId="0" borderId="0" xfId="0" applyFont="1" applyBorder="1" applyAlignment="1">
      <alignment vertical="center"/>
    </xf>
    <xf numFmtId="49" fontId="13" fillId="0" borderId="0" xfId="0" applyNumberFormat="1" applyFont="1" applyBorder="1" applyAlignment="1">
      <alignment horizontal="center" vertical="center"/>
    </xf>
    <xf numFmtId="0" fontId="13" fillId="0" borderId="0" xfId="0" applyFont="1" applyBorder="1" applyAlignment="1">
      <alignment vertical="center"/>
    </xf>
    <xf numFmtId="3" fontId="13" fillId="0" borderId="0" xfId="0" applyNumberFormat="1" applyFont="1" applyBorder="1" applyAlignment="1">
      <alignment horizontal="right" vertical="center"/>
    </xf>
    <xf numFmtId="3" fontId="41"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7" fillId="0" borderId="0" xfId="0" applyNumberFormat="1" applyFont="1" applyBorder="1" applyAlignment="1">
      <alignment horizontal="right" vertical="center"/>
    </xf>
    <xf numFmtId="168" fontId="7" fillId="0" borderId="0" xfId="0" applyNumberFormat="1" applyFont="1" applyBorder="1" applyAlignment="1">
      <alignment horizontal="right" vertical="center"/>
    </xf>
    <xf numFmtId="0" fontId="15" fillId="0" borderId="0" xfId="0" applyFont="1" applyBorder="1" applyAlignment="1">
      <alignment horizontal="left" vertical="center"/>
    </xf>
    <xf numFmtId="0" fontId="15" fillId="2" borderId="0" xfId="0" applyFont="1" applyFill="1" applyBorder="1" applyAlignment="1">
      <alignment horizontal="right" vertical="center"/>
    </xf>
    <xf numFmtId="0" fontId="16" fillId="0" borderId="0" xfId="0" applyFont="1" applyBorder="1" applyAlignment="1">
      <alignment horizontal="left" vertical="center"/>
    </xf>
    <xf numFmtId="3" fontId="16" fillId="0" borderId="0" xfId="0" applyNumberFormat="1" applyFont="1" applyBorder="1" applyAlignment="1">
      <alignment horizontal="left" vertical="center"/>
    </xf>
    <xf numFmtId="2" fontId="15" fillId="0" borderId="0" xfId="0" applyNumberFormat="1" applyFont="1" applyBorder="1" applyAlignment="1">
      <alignment horizontal="left" vertical="center"/>
    </xf>
    <xf numFmtId="0" fontId="15" fillId="0" borderId="0" xfId="0" applyFont="1" applyBorder="1" applyAlignment="1">
      <alignment vertical="center"/>
    </xf>
    <xf numFmtId="0" fontId="20" fillId="0" borderId="0" xfId="0" applyFont="1" applyFill="1"/>
    <xf numFmtId="49" fontId="15" fillId="0" borderId="0" xfId="0" applyNumberFormat="1" applyFont="1" applyFill="1" applyBorder="1" applyAlignment="1">
      <alignment horizontal="left" vertical="center"/>
    </xf>
    <xf numFmtId="0" fontId="13" fillId="0" borderId="0" xfId="0" applyFont="1" applyFill="1" applyBorder="1" applyAlignment="1">
      <alignment horizontal="right" vertical="center"/>
    </xf>
    <xf numFmtId="0" fontId="15" fillId="0" borderId="0" xfId="0" applyFont="1" applyAlignment="1">
      <alignment horizontal="center"/>
    </xf>
    <xf numFmtId="0" fontId="13" fillId="0" borderId="0" xfId="0" applyFont="1" applyBorder="1" applyAlignment="1">
      <alignment horizontal="right" vertical="center"/>
    </xf>
    <xf numFmtId="4" fontId="7" fillId="0" borderId="0" xfId="0" applyNumberFormat="1" applyFont="1" applyAlignment="1">
      <alignment horizontal="right" vertical="center"/>
    </xf>
    <xf numFmtId="4" fontId="7" fillId="0" borderId="0" xfId="0" applyNumberFormat="1" applyFont="1" applyFill="1" applyAlignment="1">
      <alignment horizontal="right" vertical="center"/>
    </xf>
    <xf numFmtId="171" fontId="51" fillId="0" borderId="0" xfId="0" applyNumberFormat="1" applyFont="1" applyFill="1" applyBorder="1" applyAlignment="1">
      <alignment horizontal="center"/>
    </xf>
    <xf numFmtId="3" fontId="7" fillId="0" borderId="0" xfId="0" applyNumberFormat="1" applyFont="1" applyAlignment="1">
      <alignment horizontal="right" vertical="center"/>
    </xf>
    <xf numFmtId="168" fontId="7" fillId="0" borderId="0" xfId="0" applyNumberFormat="1" applyFont="1" applyAlignment="1">
      <alignment horizontal="right" vertical="center"/>
    </xf>
    <xf numFmtId="4" fontId="9" fillId="0" borderId="0" xfId="0" applyNumberFormat="1" applyFont="1" applyAlignment="1">
      <alignment horizontal="right" vertical="center"/>
    </xf>
    <xf numFmtId="3" fontId="9" fillId="3" borderId="0" xfId="0" applyNumberFormat="1" applyFont="1" applyFill="1" applyAlignment="1">
      <alignment horizontal="right" vertical="center"/>
    </xf>
    <xf numFmtId="0" fontId="34" fillId="0" borderId="21" xfId="0" quotePrefix="1" applyFont="1" applyBorder="1" applyAlignment="1">
      <alignment vertical="top" wrapText="1"/>
    </xf>
    <xf numFmtId="0" fontId="10" fillId="0" borderId="0" xfId="3"/>
    <xf numFmtId="0" fontId="7" fillId="0" borderId="0" xfId="3" applyFont="1" applyFill="1" applyAlignment="1">
      <alignment horizontal="left" vertical="center"/>
    </xf>
    <xf numFmtId="0" fontId="7" fillId="0" borderId="0" xfId="3" applyFont="1" applyAlignment="1">
      <alignment horizontal="center" vertical="center"/>
    </xf>
    <xf numFmtId="49" fontId="7" fillId="0" borderId="0" xfId="3" applyNumberFormat="1" applyFont="1" applyAlignment="1">
      <alignment horizontal="center" vertical="center"/>
    </xf>
    <xf numFmtId="0" fontId="7" fillId="2" borderId="0" xfId="3" applyFont="1" applyFill="1"/>
    <xf numFmtId="0" fontId="7" fillId="0" borderId="0" xfId="3" applyFont="1" applyFill="1"/>
    <xf numFmtId="0" fontId="7" fillId="0" borderId="0" xfId="3" applyFont="1" applyFill="1" applyAlignment="1">
      <alignment horizontal="center" vertical="center"/>
    </xf>
    <xf numFmtId="0" fontId="7" fillId="2" borderId="2" xfId="3" applyFont="1" applyFill="1" applyBorder="1" applyAlignment="1">
      <alignment vertical="center"/>
    </xf>
    <xf numFmtId="164" fontId="7" fillId="0" borderId="2" xfId="3" applyNumberFormat="1" applyFont="1" applyFill="1" applyBorder="1" applyAlignment="1">
      <alignment horizontal="right"/>
    </xf>
    <xf numFmtId="49" fontId="7" fillId="0" borderId="2" xfId="3" applyNumberFormat="1" applyFont="1" applyBorder="1" applyAlignment="1">
      <alignment horizontal="center" vertical="center"/>
    </xf>
    <xf numFmtId="0" fontId="7" fillId="2" borderId="4" xfId="3" applyFont="1" applyFill="1" applyBorder="1" applyAlignment="1"/>
    <xf numFmtId="49" fontId="7" fillId="0" borderId="4" xfId="3" applyNumberFormat="1" applyFont="1" applyFill="1" applyBorder="1"/>
    <xf numFmtId="0" fontId="7" fillId="0" borderId="4" xfId="3" applyFont="1" applyBorder="1" applyAlignment="1">
      <alignment horizontal="center" vertical="center"/>
    </xf>
    <xf numFmtId="0" fontId="38" fillId="0" borderId="0" xfId="3" applyFont="1" applyAlignment="1">
      <alignment vertical="center"/>
    </xf>
    <xf numFmtId="0" fontId="38" fillId="0" borderId="0" xfId="3" applyFont="1" applyAlignment="1">
      <alignment horizontal="center" vertical="center"/>
    </xf>
    <xf numFmtId="0" fontId="12" fillId="0" borderId="0" xfId="3" applyFont="1"/>
    <xf numFmtId="0" fontId="5" fillId="0" borderId="0" xfId="3" applyFont="1"/>
    <xf numFmtId="49" fontId="7" fillId="0" borderId="0" xfId="3" applyNumberFormat="1" applyFont="1" applyBorder="1" applyAlignment="1">
      <alignment horizontal="center" vertical="center"/>
    </xf>
    <xf numFmtId="0" fontId="14" fillId="0" borderId="14" xfId="3" applyFont="1" applyBorder="1" applyAlignment="1">
      <alignment horizontal="center" vertical="center" wrapText="1"/>
    </xf>
    <xf numFmtId="0" fontId="14" fillId="0" borderId="15"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16" xfId="3" applyFont="1" applyBorder="1" applyAlignment="1">
      <alignment horizontal="center" vertical="center" wrapText="1"/>
    </xf>
    <xf numFmtId="0" fontId="17" fillId="0" borderId="14" xfId="3" applyFont="1" applyBorder="1" applyAlignment="1">
      <alignment horizontal="center" vertical="center" wrapText="1"/>
    </xf>
    <xf numFmtId="0" fontId="17" fillId="0" borderId="15" xfId="3" applyFont="1" applyBorder="1" applyAlignment="1">
      <alignment horizontal="center" vertical="center" wrapText="1"/>
    </xf>
    <xf numFmtId="0" fontId="17" fillId="0" borderId="15" xfId="3" applyFont="1" applyBorder="1" applyAlignment="1">
      <alignment horizontal="left" vertical="center" wrapText="1"/>
    </xf>
    <xf numFmtId="3" fontId="17" fillId="0" borderId="15" xfId="3" applyNumberFormat="1" applyFont="1" applyBorder="1" applyAlignment="1">
      <alignment horizontal="center" vertical="center" wrapText="1"/>
    </xf>
    <xf numFmtId="3" fontId="17" fillId="0" borderId="50" xfId="3" applyNumberFormat="1" applyFont="1" applyBorder="1" applyAlignment="1">
      <alignment horizontal="center" vertical="center" wrapText="1"/>
    </xf>
    <xf numFmtId="0" fontId="32" fillId="0" borderId="0" xfId="3" applyFont="1"/>
    <xf numFmtId="0" fontId="18" fillId="0" borderId="6" xfId="3" applyFont="1" applyBorder="1" applyAlignment="1">
      <alignment horizontal="center" vertical="center" wrapText="1"/>
    </xf>
    <xf numFmtId="0" fontId="18" fillId="0" borderId="7" xfId="3" applyFont="1" applyBorder="1" applyAlignment="1">
      <alignment horizontal="center" vertical="center" wrapText="1"/>
    </xf>
    <xf numFmtId="0" fontId="18" fillId="0" borderId="7" xfId="3" applyFont="1" applyBorder="1" applyAlignment="1">
      <alignment horizontal="left" vertical="center" wrapText="1"/>
    </xf>
    <xf numFmtId="3" fontId="18" fillId="0" borderId="7" xfId="3" applyNumberFormat="1" applyFont="1" applyBorder="1" applyAlignment="1">
      <alignment horizontal="center" vertical="center" wrapText="1"/>
    </xf>
    <xf numFmtId="3" fontId="18" fillId="0" borderId="42" xfId="3" applyNumberFormat="1" applyFont="1" applyBorder="1" applyAlignment="1">
      <alignment horizontal="center" vertical="center" wrapText="1"/>
    </xf>
    <xf numFmtId="0" fontId="36" fillId="0" borderId="0" xfId="3" applyFont="1"/>
    <xf numFmtId="0" fontId="14" fillId="0" borderId="9" xfId="3" applyFont="1" applyBorder="1" applyAlignment="1">
      <alignment horizontal="center" vertical="center" wrapText="1"/>
    </xf>
    <xf numFmtId="0" fontId="14" fillId="0" borderId="18" xfId="3" applyFont="1" applyBorder="1" applyAlignment="1">
      <alignment horizontal="center" vertical="center" wrapText="1"/>
    </xf>
    <xf numFmtId="0" fontId="14" fillId="0" borderId="18" xfId="3" applyFont="1" applyBorder="1" applyAlignment="1">
      <alignment horizontal="left" vertical="center" wrapText="1"/>
    </xf>
    <xf numFmtId="3" fontId="14" fillId="0" borderId="18" xfId="3" applyNumberFormat="1" applyFont="1" applyBorder="1" applyAlignment="1">
      <alignment horizontal="center" vertical="center" wrapText="1"/>
    </xf>
    <xf numFmtId="1" fontId="14" fillId="0" borderId="18" xfId="3" applyNumberFormat="1" applyFont="1" applyBorder="1" applyAlignment="1">
      <alignment horizontal="center" vertical="center" wrapText="1"/>
    </xf>
    <xf numFmtId="3" fontId="14" fillId="0" borderId="49" xfId="3" applyNumberFormat="1" applyFont="1" applyBorder="1" applyAlignment="1">
      <alignment horizontal="center" vertical="center" wrapText="1"/>
    </xf>
    <xf numFmtId="0" fontId="18" fillId="0" borderId="24" xfId="3" applyFont="1" applyBorder="1" applyAlignment="1">
      <alignment horizontal="center" vertical="center" wrapText="1"/>
    </xf>
    <xf numFmtId="0" fontId="18" fillId="0" borderId="25" xfId="3" applyFont="1" applyBorder="1" applyAlignment="1">
      <alignment horizontal="center" vertical="center" wrapText="1"/>
    </xf>
    <xf numFmtId="49" fontId="18" fillId="0" borderId="25" xfId="3" applyNumberFormat="1" applyFont="1" applyBorder="1" applyAlignment="1">
      <alignment horizontal="center" vertical="center" wrapText="1"/>
    </xf>
    <xf numFmtId="0" fontId="18" fillId="0" borderId="25" xfId="3" applyFont="1" applyBorder="1" applyAlignment="1">
      <alignment horizontal="left" vertical="center" wrapText="1"/>
    </xf>
    <xf numFmtId="3" fontId="18" fillId="0" borderId="25" xfId="3" applyNumberFormat="1" applyFont="1" applyBorder="1" applyAlignment="1">
      <alignment horizontal="center" vertical="center" wrapText="1"/>
    </xf>
    <xf numFmtId="1" fontId="18" fillId="0" borderId="25" xfId="3" applyNumberFormat="1" applyFont="1" applyBorder="1" applyAlignment="1">
      <alignment horizontal="center" vertical="center" wrapText="1"/>
    </xf>
    <xf numFmtId="3" fontId="18" fillId="0" borderId="54" xfId="3" applyNumberFormat="1" applyFont="1" applyBorder="1" applyAlignment="1">
      <alignment horizontal="center" vertical="center" wrapText="1"/>
    </xf>
    <xf numFmtId="0" fontId="17" fillId="0" borderId="15" xfId="3" applyFont="1" applyBorder="1" applyAlignment="1">
      <alignment vertical="center" wrapText="1"/>
    </xf>
    <xf numFmtId="0" fontId="52" fillId="0" borderId="0" xfId="3" applyFont="1"/>
    <xf numFmtId="0" fontId="14" fillId="0" borderId="0" xfId="3" applyFont="1" applyBorder="1" applyAlignment="1">
      <alignment horizontal="center" vertical="center" wrapText="1"/>
    </xf>
    <xf numFmtId="0" fontId="17" fillId="0" borderId="0" xfId="3" applyFont="1" applyBorder="1" applyAlignment="1">
      <alignment vertical="center" wrapText="1"/>
    </xf>
    <xf numFmtId="0" fontId="15" fillId="0" borderId="0" xfId="3" applyFont="1" applyBorder="1" applyAlignment="1">
      <alignment horizontal="left" vertical="center"/>
    </xf>
    <xf numFmtId="0" fontId="15" fillId="0" borderId="0" xfId="3" applyFont="1" applyAlignment="1">
      <alignment vertical="center"/>
    </xf>
    <xf numFmtId="0" fontId="15" fillId="0" borderId="0" xfId="0" applyFont="1" applyAlignment="1">
      <alignment horizontal="left" vertical="center"/>
    </xf>
    <xf numFmtId="0" fontId="25" fillId="0" borderId="1" xfId="0" applyFont="1" applyBorder="1" applyAlignment="1">
      <alignment horizontal="center" vertical="center" wrapText="1"/>
    </xf>
    <xf numFmtId="0" fontId="25" fillId="0" borderId="12"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0" fontId="15" fillId="0" borderId="0" xfId="0" applyFont="1" applyAlignment="1">
      <alignment horizontal="center" vertical="center" wrapText="1"/>
    </xf>
    <xf numFmtId="49" fontId="34" fillId="0" borderId="1" xfId="0" quotePrefix="1" applyNumberFormat="1" applyFont="1" applyBorder="1" applyAlignment="1">
      <alignment vertical="center" wrapText="1"/>
    </xf>
    <xf numFmtId="3" fontId="16" fillId="2" borderId="1" xfId="0" applyNumberFormat="1" applyFont="1" applyFill="1" applyBorder="1" applyAlignment="1">
      <alignment horizontal="right" vertical="center"/>
    </xf>
    <xf numFmtId="0" fontId="34" fillId="2" borderId="24" xfId="0" applyFont="1" applyFill="1" applyBorder="1" applyAlignment="1">
      <alignment horizontal="center" vertical="center" wrapText="1"/>
    </xf>
    <xf numFmtId="0" fontId="34" fillId="0" borderId="25" xfId="0" applyFont="1" applyBorder="1" applyAlignment="1">
      <alignment horizontal="center" vertical="center" wrapText="1"/>
    </xf>
    <xf numFmtId="3" fontId="41" fillId="2" borderId="25" xfId="0" applyNumberFormat="1" applyFont="1" applyFill="1" applyBorder="1" applyAlignment="1">
      <alignment horizontal="right" vertical="center"/>
    </xf>
    <xf numFmtId="9" fontId="41" fillId="2" borderId="29" xfId="0" applyNumberFormat="1" applyFont="1" applyFill="1" applyBorder="1" applyAlignment="1">
      <alignment horizontal="right" vertical="center"/>
    </xf>
    <xf numFmtId="0" fontId="34" fillId="2" borderId="6" xfId="0" applyFont="1" applyFill="1" applyBorder="1" applyAlignment="1">
      <alignment horizontal="center" vertical="center" wrapText="1"/>
    </xf>
    <xf numFmtId="0" fontId="34" fillId="0" borderId="7" xfId="0" applyFont="1" applyBorder="1" applyAlignment="1">
      <alignment horizontal="center" vertical="center" wrapText="1"/>
    </xf>
    <xf numFmtId="0" fontId="34" fillId="0" borderId="7" xfId="0" quotePrefix="1" applyFont="1" applyBorder="1" applyAlignment="1">
      <alignment vertical="center" wrapText="1"/>
    </xf>
    <xf numFmtId="9" fontId="41" fillId="2" borderId="8" xfId="0" applyNumberFormat="1" applyFont="1" applyFill="1" applyBorder="1" applyAlignment="1">
      <alignment horizontal="right" vertical="center"/>
    </xf>
    <xf numFmtId="49" fontId="41" fillId="0" borderId="41" xfId="0" applyNumberFormat="1" applyFont="1" applyFill="1" applyBorder="1" applyAlignment="1">
      <alignment horizontal="center" vertical="center"/>
    </xf>
    <xf numFmtId="49" fontId="41" fillId="0" borderId="31" xfId="0" applyNumberFormat="1" applyFont="1" applyFill="1" applyBorder="1" applyAlignment="1">
      <alignment horizontal="center" vertical="center"/>
    </xf>
    <xf numFmtId="0" fontId="41" fillId="2" borderId="7" xfId="0" quotePrefix="1" applyFont="1" applyFill="1" applyBorder="1" applyAlignment="1">
      <alignment vertical="center" wrapText="1"/>
    </xf>
    <xf numFmtId="3" fontId="16" fillId="2" borderId="7" xfId="0" applyNumberFormat="1" applyFont="1" applyFill="1" applyBorder="1" applyAlignment="1">
      <alignment horizontal="right" vertical="center"/>
    </xf>
    <xf numFmtId="0" fontId="47" fillId="2" borderId="7" xfId="0" applyFont="1" applyFill="1" applyBorder="1" applyAlignment="1">
      <alignment horizontal="right" vertical="center"/>
    </xf>
    <xf numFmtId="168" fontId="41" fillId="2" borderId="8" xfId="0" applyNumberFormat="1" applyFont="1" applyFill="1" applyBorder="1" applyAlignment="1">
      <alignment horizontal="right" vertical="center"/>
    </xf>
    <xf numFmtId="3" fontId="41" fillId="2" borderId="1" xfId="0" applyNumberFormat="1" applyFont="1" applyFill="1" applyBorder="1" applyAlignment="1">
      <alignment vertical="center"/>
    </xf>
    <xf numFmtId="0" fontId="34" fillId="0" borderId="18" xfId="0" quotePrefix="1" applyFont="1" applyBorder="1" applyAlignment="1">
      <alignment vertical="top" wrapText="1"/>
    </xf>
    <xf numFmtId="0" fontId="33" fillId="0" borderId="32" xfId="0" quotePrefix="1" applyFont="1" applyBorder="1" applyAlignment="1">
      <alignment wrapText="1"/>
    </xf>
    <xf numFmtId="0" fontId="48" fillId="0" borderId="32" xfId="0" quotePrefix="1" applyFont="1" applyBorder="1" applyAlignment="1">
      <alignment vertical="top" wrapText="1"/>
    </xf>
    <xf numFmtId="0" fontId="34" fillId="2" borderId="14" xfId="0" applyFont="1" applyFill="1" applyBorder="1" applyAlignment="1">
      <alignment horizontal="center" vertical="center" wrapText="1"/>
    </xf>
    <xf numFmtId="0" fontId="34" fillId="0" borderId="15" xfId="0" applyFont="1" applyBorder="1" applyAlignment="1">
      <alignment horizontal="center" vertical="center" wrapText="1"/>
    </xf>
    <xf numFmtId="0" fontId="34" fillId="0" borderId="32" xfId="0" quotePrefix="1" applyFont="1" applyBorder="1" applyAlignment="1">
      <alignment vertical="center" wrapText="1"/>
    </xf>
    <xf numFmtId="0" fontId="34" fillId="0" borderId="15" xfId="0" quotePrefix="1" applyFont="1" applyBorder="1" applyAlignment="1">
      <alignment vertical="center" wrapText="1"/>
    </xf>
    <xf numFmtId="0" fontId="34" fillId="0" borderId="15" xfId="0" quotePrefix="1" applyFont="1" applyBorder="1" applyAlignment="1">
      <alignment vertical="top" wrapText="1"/>
    </xf>
    <xf numFmtId="3" fontId="41" fillId="0" borderId="15" xfId="0" applyNumberFormat="1" applyFont="1" applyFill="1" applyBorder="1" applyAlignment="1">
      <alignment horizontal="right" vertical="center"/>
    </xf>
    <xf numFmtId="3" fontId="41" fillId="3" borderId="15" xfId="0" applyNumberFormat="1" applyFont="1" applyFill="1" applyBorder="1" applyAlignment="1">
      <alignment horizontal="right" vertical="center"/>
    </xf>
    <xf numFmtId="49" fontId="15" fillId="0" borderId="15" xfId="0" applyNumberFormat="1" applyFont="1" applyFill="1" applyBorder="1" applyAlignment="1">
      <alignment horizontal="right" vertical="center"/>
    </xf>
    <xf numFmtId="0" fontId="41" fillId="0" borderId="15" xfId="0" applyFont="1" applyFill="1" applyBorder="1" applyAlignment="1">
      <alignment horizontal="right" vertical="center"/>
    </xf>
    <xf numFmtId="4" fontId="41" fillId="0" borderId="15" xfId="0" applyNumberFormat="1" applyFont="1" applyFill="1" applyBorder="1" applyAlignment="1">
      <alignment horizontal="right" vertical="center"/>
    </xf>
    <xf numFmtId="9" fontId="41" fillId="2" borderId="16" xfId="0" applyNumberFormat="1" applyFont="1" applyFill="1" applyBorder="1" applyAlignment="1">
      <alignment horizontal="right" vertical="center"/>
    </xf>
    <xf numFmtId="0" fontId="34" fillId="0" borderId="31" xfId="0" quotePrefix="1" applyFont="1" applyBorder="1" applyAlignment="1">
      <alignment vertical="center" wrapText="1"/>
    </xf>
    <xf numFmtId="0" fontId="34" fillId="0" borderId="7" xfId="0" quotePrefix="1" applyFont="1" applyBorder="1" applyAlignment="1">
      <alignment vertical="top" wrapText="1"/>
    </xf>
    <xf numFmtId="3" fontId="41" fillId="0" borderId="7" xfId="0" applyNumberFormat="1" applyFont="1" applyFill="1" applyBorder="1" applyAlignment="1">
      <alignment horizontal="right" vertical="center" wrapText="1"/>
    </xf>
    <xf numFmtId="171" fontId="41" fillId="3" borderId="7" xfId="0" applyNumberFormat="1" applyFont="1" applyFill="1" applyBorder="1" applyAlignment="1">
      <alignment horizontal="right" vertical="center"/>
    </xf>
    <xf numFmtId="0" fontId="34" fillId="0" borderId="7" xfId="0" applyFont="1" applyFill="1" applyBorder="1" applyAlignment="1">
      <alignment horizontal="right" vertical="center"/>
    </xf>
    <xf numFmtId="0" fontId="34" fillId="0" borderId="20" xfId="0" applyFont="1" applyBorder="1" applyAlignment="1">
      <alignment horizontal="center" vertical="center" wrapText="1"/>
    </xf>
    <xf numFmtId="3" fontId="41" fillId="0" borderId="25" xfId="0" applyNumberFormat="1" applyFont="1" applyFill="1" applyBorder="1" applyAlignment="1">
      <alignment horizontal="right" vertical="center"/>
    </xf>
    <xf numFmtId="0" fontId="34" fillId="2" borderId="7" xfId="0" quotePrefix="1" applyFont="1" applyFill="1" applyBorder="1" applyAlignment="1">
      <alignment vertical="top" wrapText="1"/>
    </xf>
    <xf numFmtId="3" fontId="41" fillId="0" borderId="37" xfId="0" applyNumberFormat="1" applyFont="1" applyFill="1" applyBorder="1" applyAlignment="1">
      <alignment horizontal="right" vertical="center"/>
    </xf>
    <xf numFmtId="0" fontId="41" fillId="2" borderId="37" xfId="0" applyFont="1" applyFill="1" applyBorder="1" applyAlignment="1">
      <alignment horizontal="right" vertical="center"/>
    </xf>
    <xf numFmtId="0" fontId="41" fillId="0" borderId="37" xfId="0" applyFont="1" applyFill="1" applyBorder="1" applyAlignment="1">
      <alignment horizontal="right" vertical="center"/>
    </xf>
    <xf numFmtId="168" fontId="41" fillId="2" borderId="52" xfId="0" applyNumberFormat="1" applyFont="1" applyFill="1" applyBorder="1" applyAlignment="1">
      <alignment horizontal="right" vertical="center"/>
    </xf>
    <xf numFmtId="3" fontId="41" fillId="0" borderId="25" xfId="0" applyNumberFormat="1" applyFont="1" applyFill="1" applyBorder="1" applyAlignment="1">
      <alignment horizontal="right" vertical="center" wrapText="1"/>
    </xf>
    <xf numFmtId="3" fontId="41" fillId="2" borderId="15" xfId="0" applyNumberFormat="1" applyFont="1" applyFill="1" applyBorder="1" applyAlignment="1">
      <alignment horizontal="right" vertical="center"/>
    </xf>
    <xf numFmtId="0" fontId="41" fillId="0" borderId="21" xfId="0" quotePrefix="1" applyFont="1" applyBorder="1" applyAlignment="1">
      <alignment vertical="top" wrapText="1"/>
    </xf>
    <xf numFmtId="0" fontId="41" fillId="0" borderId="21" xfId="0" applyFont="1" applyFill="1" applyBorder="1" applyAlignment="1">
      <alignment horizontal="right" vertical="center"/>
    </xf>
    <xf numFmtId="49" fontId="34" fillId="0" borderId="21" xfId="0" applyNumberFormat="1" applyFont="1" applyFill="1" applyBorder="1" applyAlignment="1">
      <alignment horizontal="center" vertical="center" wrapText="1"/>
    </xf>
    <xf numFmtId="3" fontId="41" fillId="0" borderId="21" xfId="0" applyNumberFormat="1" applyFont="1" applyFill="1" applyBorder="1" applyAlignment="1">
      <alignment horizontal="right" vertical="center" wrapText="1"/>
    </xf>
    <xf numFmtId="3" fontId="47" fillId="0" borderId="21" xfId="0" applyNumberFormat="1" applyFont="1" applyFill="1" applyBorder="1" applyAlignment="1">
      <alignment horizontal="right" vertical="center" wrapText="1"/>
    </xf>
    <xf numFmtId="3" fontId="41" fillId="3" borderId="21" xfId="0" applyNumberFormat="1" applyFont="1" applyFill="1" applyBorder="1" applyAlignment="1">
      <alignment horizontal="right" vertical="center"/>
    </xf>
    <xf numFmtId="0" fontId="34" fillId="2" borderId="55" xfId="0" applyFont="1" applyFill="1" applyBorder="1" applyAlignment="1">
      <alignment horizontal="center" vertical="center" wrapText="1"/>
    </xf>
    <xf numFmtId="0" fontId="34" fillId="2" borderId="37" xfId="0" applyFont="1" applyFill="1" applyBorder="1" applyAlignment="1">
      <alignment horizontal="center" vertical="center" wrapText="1"/>
    </xf>
    <xf numFmtId="0" fontId="34" fillId="2" borderId="47" xfId="0" applyFont="1" applyFill="1" applyBorder="1" applyAlignment="1">
      <alignment horizontal="center" vertical="center" wrapText="1"/>
    </xf>
    <xf numFmtId="0" fontId="34" fillId="2" borderId="37" xfId="0" quotePrefix="1" applyFont="1" applyFill="1" applyBorder="1" applyAlignment="1">
      <alignment vertical="center" wrapText="1"/>
    </xf>
    <xf numFmtId="0" fontId="34" fillId="0" borderId="37" xfId="0" quotePrefix="1" applyFont="1" applyBorder="1" applyAlignment="1">
      <alignment vertical="center" wrapText="1"/>
    </xf>
    <xf numFmtId="1" fontId="41" fillId="2" borderId="37" xfId="0" applyNumberFormat="1" applyFont="1" applyFill="1" applyBorder="1" applyAlignment="1">
      <alignment vertical="center" wrapText="1"/>
    </xf>
    <xf numFmtId="3" fontId="41" fillId="2" borderId="37" xfId="0" applyNumberFormat="1" applyFont="1" applyFill="1" applyBorder="1" applyAlignment="1">
      <alignment horizontal="right" vertical="center" wrapText="1"/>
    </xf>
    <xf numFmtId="3" fontId="41" fillId="2" borderId="7" xfId="0" applyNumberFormat="1" applyFont="1" applyFill="1" applyBorder="1" applyAlignment="1">
      <alignment horizontal="right" vertical="center" wrapText="1"/>
    </xf>
    <xf numFmtId="3" fontId="41" fillId="2" borderId="37" xfId="0" applyNumberFormat="1" applyFont="1" applyFill="1" applyBorder="1" applyAlignment="1">
      <alignment horizontal="right" vertical="center"/>
    </xf>
    <xf numFmtId="3" fontId="41" fillId="0" borderId="37" xfId="0" applyNumberFormat="1" applyFont="1" applyFill="1" applyBorder="1" applyAlignment="1">
      <alignment horizontal="right" vertical="center" wrapText="1"/>
    </xf>
    <xf numFmtId="9" fontId="41" fillId="2" borderId="52" xfId="0" applyNumberFormat="1" applyFont="1" applyFill="1" applyBorder="1" applyAlignment="1">
      <alignment horizontal="right" vertical="center"/>
    </xf>
    <xf numFmtId="0" fontId="50" fillId="0" borderId="17" xfId="0" applyFont="1" applyBorder="1" applyAlignment="1">
      <alignment horizontal="center" vertical="center" wrapText="1"/>
    </xf>
    <xf numFmtId="0" fontId="41" fillId="3" borderId="7" xfId="0" applyFont="1" applyFill="1" applyBorder="1" applyAlignment="1">
      <alignment horizontal="right" vertical="center"/>
    </xf>
    <xf numFmtId="0" fontId="41" fillId="0" borderId="7" xfId="0" applyFont="1" applyFill="1" applyBorder="1" applyAlignment="1">
      <alignment horizontal="right" vertical="center"/>
    </xf>
    <xf numFmtId="49" fontId="34" fillId="2" borderId="20" xfId="0" applyNumberFormat="1" applyFont="1" applyFill="1" applyBorder="1" applyAlignment="1">
      <alignment horizontal="center" vertical="center" wrapText="1"/>
    </xf>
    <xf numFmtId="0" fontId="34" fillId="2" borderId="35" xfId="0" quotePrefix="1" applyFont="1" applyFill="1" applyBorder="1" applyAlignment="1">
      <alignment vertical="center" wrapText="1"/>
    </xf>
    <xf numFmtId="1" fontId="41" fillId="2" borderId="21" xfId="0" applyNumberFormat="1" applyFont="1" applyFill="1" applyBorder="1" applyAlignment="1">
      <alignment vertical="center" wrapText="1"/>
    </xf>
    <xf numFmtId="3" fontId="41" fillId="2" borderId="21" xfId="0" applyNumberFormat="1" applyFont="1" applyFill="1" applyBorder="1" applyAlignment="1">
      <alignment horizontal="right" vertical="center" wrapText="1"/>
    </xf>
    <xf numFmtId="3" fontId="15" fillId="0" borderId="7" xfId="0" applyNumberFormat="1" applyFont="1" applyFill="1" applyBorder="1" applyAlignment="1">
      <alignment horizontal="right" vertical="center"/>
    </xf>
    <xf numFmtId="0" fontId="34" fillId="0" borderId="24" xfId="0" applyFont="1" applyBorder="1" applyAlignment="1">
      <alignment horizontal="center" vertical="center" wrapText="1"/>
    </xf>
    <xf numFmtId="49" fontId="34" fillId="0" borderId="25" xfId="0" applyNumberFormat="1" applyFont="1" applyBorder="1" applyAlignment="1">
      <alignment horizontal="center" vertical="center" wrapText="1"/>
    </xf>
    <xf numFmtId="0" fontId="34" fillId="0" borderId="34" xfId="0" quotePrefix="1" applyFont="1" applyBorder="1" applyAlignment="1">
      <alignment vertical="top" wrapText="1"/>
    </xf>
    <xf numFmtId="168" fontId="41" fillId="2" borderId="29" xfId="0" applyNumberFormat="1" applyFont="1" applyFill="1" applyBorder="1" applyAlignment="1">
      <alignment horizontal="right" vertical="center"/>
    </xf>
    <xf numFmtId="0" fontId="7" fillId="2" borderId="2" xfId="0" applyFont="1" applyFill="1" applyBorder="1" applyAlignment="1">
      <alignment vertical="center"/>
    </xf>
    <xf numFmtId="49" fontId="7" fillId="0" borderId="0" xfId="0" applyNumberFormat="1" applyFont="1" applyBorder="1" applyAlignment="1">
      <alignment vertical="center"/>
    </xf>
    <xf numFmtId="0" fontId="7" fillId="2" borderId="4" xfId="0" applyFont="1" applyFill="1" applyBorder="1" applyAlignment="1"/>
    <xf numFmtId="49" fontId="20" fillId="0" borderId="1" xfId="0" applyNumberFormat="1" applyFont="1" applyBorder="1" applyAlignment="1">
      <alignment horizontal="center" vertical="center"/>
    </xf>
    <xf numFmtId="0" fontId="20" fillId="3" borderId="1" xfId="0" applyFont="1" applyFill="1" applyBorder="1" applyAlignment="1">
      <alignment horizontal="center" vertical="center" wrapText="1"/>
    </xf>
    <xf numFmtId="49" fontId="20" fillId="3" borderId="1" xfId="0" applyNumberFormat="1" applyFont="1" applyFill="1" applyBorder="1" applyAlignment="1">
      <alignment horizontal="center" vertical="center" wrapText="1"/>
    </xf>
    <xf numFmtId="49" fontId="24" fillId="0" borderId="1" xfId="0" applyNumberFormat="1" applyFont="1" applyBorder="1" applyAlignment="1">
      <alignment horizontal="center" vertical="center"/>
    </xf>
    <xf numFmtId="3" fontId="24" fillId="3" borderId="1" xfId="0" applyNumberFormat="1" applyFont="1" applyFill="1" applyBorder="1" applyAlignment="1">
      <alignment horizontal="right" vertical="center" wrapText="1"/>
    </xf>
    <xf numFmtId="167" fontId="24" fillId="0" borderId="1" xfId="1" applyNumberFormat="1"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1" xfId="0" quotePrefix="1" applyFont="1" applyFill="1" applyBorder="1" applyAlignment="1">
      <alignment vertical="center" wrapText="1"/>
    </xf>
    <xf numFmtId="167" fontId="20" fillId="0" borderId="1" xfId="1" applyNumberFormat="1" applyFont="1" applyFill="1" applyBorder="1" applyAlignment="1">
      <alignment horizontal="right" vertical="center" wrapText="1"/>
    </xf>
    <xf numFmtId="0" fontId="26" fillId="2" borderId="1" xfId="0" applyFont="1" applyFill="1" applyBorder="1" applyAlignment="1">
      <alignment horizontal="center" vertical="center" wrapText="1"/>
    </xf>
    <xf numFmtId="0" fontId="26" fillId="2" borderId="1" xfId="0" quotePrefix="1" applyFont="1" applyFill="1" applyBorder="1" applyAlignment="1">
      <alignment vertical="center" wrapText="1"/>
    </xf>
    <xf numFmtId="49" fontId="20" fillId="0" borderId="1" xfId="0" applyNumberFormat="1" applyFont="1" applyBorder="1" applyAlignment="1">
      <alignment vertical="center" wrapText="1"/>
    </xf>
    <xf numFmtId="0" fontId="20" fillId="3" borderId="1" xfId="0" applyFont="1" applyFill="1" applyBorder="1" applyAlignment="1">
      <alignment horizontal="left" vertical="center"/>
    </xf>
    <xf numFmtId="0" fontId="20" fillId="3" borderId="1" xfId="0" applyFont="1" applyFill="1" applyBorder="1" applyAlignment="1">
      <alignment horizontal="right" vertical="center" wrapText="1"/>
    </xf>
    <xf numFmtId="167" fontId="20" fillId="3" borderId="1" xfId="1" applyNumberFormat="1" applyFont="1" applyFill="1" applyBorder="1" applyAlignment="1">
      <alignment horizontal="right" vertical="center" wrapText="1"/>
    </xf>
    <xf numFmtId="49" fontId="24" fillId="0" borderId="1" xfId="0" applyNumberFormat="1" applyFont="1" applyBorder="1" applyAlignment="1">
      <alignment vertical="center" wrapText="1"/>
    </xf>
    <xf numFmtId="0" fontId="20" fillId="3" borderId="1" xfId="0" applyFont="1" applyFill="1" applyBorder="1" applyAlignment="1">
      <alignment horizontal="left" vertical="center" wrapText="1"/>
    </xf>
    <xf numFmtId="167" fontId="24" fillId="3" borderId="1" xfId="1" applyNumberFormat="1" applyFont="1" applyFill="1" applyBorder="1" applyAlignment="1">
      <alignment horizontal="right" vertical="center" wrapText="1"/>
    </xf>
    <xf numFmtId="0" fontId="3" fillId="2" borderId="1" xfId="0" applyFont="1" applyFill="1" applyBorder="1" applyAlignment="1">
      <alignment vertical="center" wrapText="1"/>
    </xf>
    <xf numFmtId="49" fontId="20" fillId="0" borderId="1" xfId="0" applyNumberFormat="1" applyFont="1" applyBorder="1" applyAlignment="1">
      <alignment horizontal="center" vertical="center" wrapText="1"/>
    </xf>
    <xf numFmtId="3" fontId="20" fillId="0" borderId="1" xfId="0" applyNumberFormat="1" applyFont="1" applyBorder="1" applyAlignment="1">
      <alignment vertical="center" wrapText="1"/>
    </xf>
    <xf numFmtId="0" fontId="20" fillId="0" borderId="1" xfId="0" applyFont="1" applyBorder="1" applyAlignment="1">
      <alignment horizontal="left" vertical="center" wrapText="1"/>
    </xf>
    <xf numFmtId="3" fontId="20" fillId="0" borderId="1" xfId="0" applyNumberFormat="1" applyFont="1" applyBorder="1" applyAlignment="1">
      <alignment horizontal="right" vertical="center"/>
    </xf>
    <xf numFmtId="3" fontId="24" fillId="2" borderId="1" xfId="0" applyNumberFormat="1" applyFont="1" applyFill="1" applyBorder="1" applyAlignment="1">
      <alignment vertical="center"/>
    </xf>
    <xf numFmtId="168" fontId="24" fillId="0" borderId="1" xfId="0" applyNumberFormat="1" applyFont="1" applyBorder="1" applyAlignment="1">
      <alignment vertical="center" wrapText="1"/>
    </xf>
    <xf numFmtId="49" fontId="20" fillId="0" borderId="9" xfId="0" applyNumberFormat="1" applyFont="1" applyBorder="1" applyAlignment="1">
      <alignment horizontal="center" vertical="center"/>
    </xf>
    <xf numFmtId="9" fontId="20" fillId="3" borderId="10" xfId="0" applyNumberFormat="1" applyFont="1" applyFill="1" applyBorder="1" applyAlignment="1">
      <alignment horizontal="right" vertical="center" wrapText="1"/>
    </xf>
    <xf numFmtId="49" fontId="24" fillId="0" borderId="9" xfId="0" applyNumberFormat="1" applyFont="1" applyBorder="1" applyAlignment="1">
      <alignment horizontal="center" vertical="center"/>
    </xf>
    <xf numFmtId="9" fontId="24" fillId="3" borderId="10" xfId="0" applyNumberFormat="1" applyFont="1" applyFill="1" applyBorder="1" applyAlignment="1">
      <alignment horizontal="right" vertical="center" wrapText="1"/>
    </xf>
    <xf numFmtId="0" fontId="2" fillId="2" borderId="9" xfId="0" applyFont="1" applyFill="1" applyBorder="1" applyAlignment="1">
      <alignment horizontal="center" vertical="center" wrapText="1"/>
    </xf>
    <xf numFmtId="0" fontId="26" fillId="2" borderId="9" xfId="0" applyFont="1" applyFill="1" applyBorder="1" applyAlignment="1">
      <alignment horizontal="center" vertical="center" wrapText="1"/>
    </xf>
    <xf numFmtId="9" fontId="20" fillId="0" borderId="10" xfId="0" applyNumberFormat="1" applyFont="1" applyBorder="1" applyAlignment="1">
      <alignment horizontal="right" vertical="center"/>
    </xf>
    <xf numFmtId="9" fontId="24" fillId="0" borderId="10" xfId="0" applyNumberFormat="1" applyFont="1" applyBorder="1" applyAlignment="1">
      <alignment horizontal="right" vertical="center"/>
    </xf>
    <xf numFmtId="168" fontId="25" fillId="2" borderId="10" xfId="0" applyNumberFormat="1" applyFont="1" applyFill="1" applyBorder="1" applyAlignment="1">
      <alignment vertical="center"/>
    </xf>
    <xf numFmtId="168" fontId="25" fillId="0" borderId="10" xfId="0" applyNumberFormat="1" applyFont="1" applyBorder="1" applyAlignment="1">
      <alignment vertical="center"/>
    </xf>
    <xf numFmtId="168" fontId="24" fillId="0" borderId="10" xfId="0" applyNumberFormat="1" applyFont="1" applyBorder="1" applyAlignment="1">
      <alignment vertical="center"/>
    </xf>
    <xf numFmtId="49" fontId="20" fillId="0" borderId="17" xfId="0" applyNumberFormat="1" applyFont="1" applyBorder="1" applyAlignment="1">
      <alignment horizontal="center" vertical="center"/>
    </xf>
    <xf numFmtId="49" fontId="20" fillId="0" borderId="18" xfId="0" applyNumberFormat="1" applyFont="1" applyBorder="1" applyAlignment="1">
      <alignment horizontal="center" vertical="center"/>
    </xf>
    <xf numFmtId="0" fontId="20" fillId="0" borderId="18" xfId="0" applyFont="1" applyBorder="1" applyAlignment="1">
      <alignment vertical="center" wrapText="1"/>
    </xf>
    <xf numFmtId="0" fontId="20" fillId="3" borderId="18" xfId="0" applyFont="1" applyFill="1" applyBorder="1" applyAlignment="1">
      <alignment horizontal="center" vertical="center" wrapText="1"/>
    </xf>
    <xf numFmtId="3" fontId="20" fillId="3" borderId="18" xfId="0" applyNumberFormat="1" applyFont="1" applyFill="1" applyBorder="1" applyAlignment="1">
      <alignment horizontal="right" vertical="center" wrapText="1"/>
    </xf>
    <xf numFmtId="167" fontId="20" fillId="2" borderId="18" xfId="0" applyNumberFormat="1" applyFont="1" applyFill="1" applyBorder="1" applyAlignment="1">
      <alignment horizontal="right" vertical="center" wrapText="1"/>
    </xf>
    <xf numFmtId="49" fontId="7" fillId="0" borderId="14"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0" fontId="20" fillId="0" borderId="14" xfId="0" applyFont="1" applyBorder="1" applyAlignment="1">
      <alignment horizontal="center" vertical="center"/>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3" fontId="6" fillId="2" borderId="1" xfId="0" applyNumberFormat="1" applyFont="1" applyFill="1" applyBorder="1" applyAlignment="1">
      <alignment horizontal="right" vertical="center"/>
    </xf>
    <xf numFmtId="3" fontId="5" fillId="0" borderId="1" xfId="0" applyNumberFormat="1" applyFont="1" applyBorder="1" applyAlignment="1">
      <alignment horizontal="right" vertical="center"/>
    </xf>
    <xf numFmtId="1" fontId="6" fillId="2" borderId="1" xfId="0" applyNumberFormat="1" applyFont="1" applyFill="1" applyBorder="1" applyAlignment="1">
      <alignment horizontal="right" vertical="center"/>
    </xf>
    <xf numFmtId="165" fontId="35" fillId="2" borderId="18" xfId="0" applyNumberFormat="1" applyFont="1" applyFill="1" applyBorder="1" applyAlignment="1">
      <alignment horizontal="right" vertical="center"/>
    </xf>
    <xf numFmtId="165" fontId="6" fillId="0" borderId="18" xfId="0" applyNumberFormat="1" applyFont="1" applyBorder="1" applyAlignment="1">
      <alignment horizontal="right" vertical="center"/>
    </xf>
    <xf numFmtId="0" fontId="6" fillId="0" borderId="14" xfId="0" applyFont="1" applyBorder="1" applyAlignment="1">
      <alignment vertical="center" wrapText="1"/>
    </xf>
    <xf numFmtId="165" fontId="6" fillId="0" borderId="15" xfId="0" applyNumberFormat="1" applyFont="1" applyBorder="1" applyAlignment="1">
      <alignment horizontal="right" vertical="center"/>
    </xf>
    <xf numFmtId="172" fontId="6" fillId="0" borderId="16" xfId="0" applyNumberFormat="1" applyFont="1" applyBorder="1" applyAlignment="1">
      <alignment horizontal="right" vertical="center"/>
    </xf>
    <xf numFmtId="165" fontId="5" fillId="0" borderId="12" xfId="0" applyNumberFormat="1" applyFont="1" applyBorder="1" applyAlignment="1">
      <alignment horizontal="right" vertical="center"/>
    </xf>
    <xf numFmtId="165" fontId="35" fillId="0" borderId="18" xfId="0" applyNumberFormat="1" applyFont="1" applyBorder="1" applyAlignment="1">
      <alignment horizontal="right" vertical="center"/>
    </xf>
    <xf numFmtId="165" fontId="6" fillId="2" borderId="18" xfId="0" applyNumberFormat="1" applyFont="1" applyFill="1" applyBorder="1" applyAlignment="1">
      <alignment horizontal="right" vertical="center"/>
    </xf>
    <xf numFmtId="0" fontId="35" fillId="0" borderId="14" xfId="0" applyFont="1" applyBorder="1" applyAlignment="1">
      <alignment vertical="center" wrapText="1"/>
    </xf>
    <xf numFmtId="165" fontId="35" fillId="0" borderId="15" xfId="0" applyNumberFormat="1" applyFont="1" applyBorder="1" applyAlignment="1">
      <alignment horizontal="right" vertical="center"/>
    </xf>
    <xf numFmtId="172" fontId="35" fillId="0" borderId="16" xfId="0" applyNumberFormat="1" applyFont="1" applyBorder="1" applyAlignment="1">
      <alignment horizontal="right" vertical="center" wrapText="1"/>
    </xf>
    <xf numFmtId="0" fontId="14" fillId="0" borderId="11" xfId="0" applyFont="1" applyBorder="1" applyAlignment="1">
      <alignment horizontal="left" vertical="center"/>
    </xf>
    <xf numFmtId="1" fontId="6" fillId="2" borderId="12" xfId="0" applyNumberFormat="1" applyFont="1" applyFill="1" applyBorder="1" applyAlignment="1">
      <alignment horizontal="right" vertical="center"/>
    </xf>
    <xf numFmtId="3" fontId="5" fillId="0" borderId="12" xfId="0" applyNumberFormat="1" applyFont="1" applyBorder="1" applyAlignment="1">
      <alignment horizontal="right" vertical="center"/>
    </xf>
    <xf numFmtId="0" fontId="17" fillId="0" borderId="14" xfId="0" applyFont="1" applyBorder="1" applyAlignment="1">
      <alignment horizontal="left" vertical="center"/>
    </xf>
    <xf numFmtId="3" fontId="6" fillId="2" borderId="15" xfId="0" applyNumberFormat="1" applyFont="1" applyFill="1" applyBorder="1" applyAlignment="1">
      <alignment horizontal="right" vertical="center"/>
    </xf>
    <xf numFmtId="165" fontId="6" fillId="0" borderId="16" xfId="0" applyNumberFormat="1" applyFont="1" applyBorder="1" applyAlignment="1">
      <alignment horizontal="right" vertical="center"/>
    </xf>
    <xf numFmtId="0" fontId="5" fillId="0" borderId="13" xfId="0" applyFont="1" applyBorder="1" applyAlignment="1">
      <alignment horizontal="center" vertical="center" wrapText="1"/>
    </xf>
    <xf numFmtId="0" fontId="35" fillId="0" borderId="17" xfId="0" applyFont="1" applyBorder="1" applyAlignment="1">
      <alignment vertical="center" wrapText="1"/>
    </xf>
    <xf numFmtId="165" fontId="6" fillId="0" borderId="19" xfId="0" applyNumberFormat="1" applyFont="1" applyBorder="1" applyAlignment="1">
      <alignment horizontal="right" vertical="center"/>
    </xf>
    <xf numFmtId="0" fontId="5" fillId="0" borderId="9" xfId="0" applyFont="1" applyBorder="1" applyAlignment="1">
      <alignment vertical="center" wrapText="1"/>
    </xf>
    <xf numFmtId="165" fontId="6" fillId="0" borderId="10" xfId="0" applyNumberFormat="1" applyFont="1" applyBorder="1" applyAlignment="1">
      <alignment horizontal="right" vertical="center"/>
    </xf>
    <xf numFmtId="0" fontId="35" fillId="0" borderId="9" xfId="0" applyFont="1" applyBorder="1" applyAlignment="1">
      <alignment horizontal="left" vertical="center" wrapText="1"/>
    </xf>
    <xf numFmtId="165" fontId="35" fillId="0" borderId="10" xfId="0" applyNumberFormat="1" applyFont="1" applyBorder="1" applyAlignment="1">
      <alignment horizontal="right" vertical="center"/>
    </xf>
    <xf numFmtId="0" fontId="35" fillId="0" borderId="9" xfId="0" applyFont="1" applyBorder="1" applyAlignment="1">
      <alignment vertical="center" wrapText="1"/>
    </xf>
    <xf numFmtId="172" fontId="35" fillId="0" borderId="10" xfId="0" applyNumberFormat="1" applyFont="1" applyBorder="1" applyAlignment="1">
      <alignment horizontal="right" vertical="center"/>
    </xf>
    <xf numFmtId="0" fontId="5" fillId="0" borderId="11" xfId="0" applyFont="1" applyBorder="1" applyAlignment="1">
      <alignment vertical="center" wrapText="1"/>
    </xf>
    <xf numFmtId="172" fontId="5" fillId="0" borderId="13" xfId="0" applyNumberFormat="1" applyFont="1" applyBorder="1" applyAlignment="1">
      <alignment horizontal="right" vertical="center"/>
    </xf>
    <xf numFmtId="165" fontId="5" fillId="0" borderId="10" xfId="0" applyNumberFormat="1" applyFont="1" applyBorder="1" applyAlignment="1">
      <alignment horizontal="right" vertical="center"/>
    </xf>
    <xf numFmtId="172" fontId="5" fillId="0" borderId="10" xfId="0" applyNumberFormat="1" applyFont="1" applyBorder="1" applyAlignment="1">
      <alignment horizontal="right" vertical="center"/>
    </xf>
    <xf numFmtId="0" fontId="5" fillId="0" borderId="11" xfId="0" applyFont="1" applyBorder="1" applyAlignment="1">
      <alignment horizontal="left" vertical="center" wrapText="1"/>
    </xf>
    <xf numFmtId="172" fontId="35" fillId="0" borderId="19" xfId="0" applyNumberFormat="1" applyFont="1" applyBorder="1" applyAlignment="1">
      <alignment horizontal="right" vertical="center"/>
    </xf>
    <xf numFmtId="0" fontId="6" fillId="0" borderId="9" xfId="0" applyFont="1" applyBorder="1" applyAlignment="1">
      <alignment vertical="center" wrapText="1"/>
    </xf>
    <xf numFmtId="0" fontId="6" fillId="0" borderId="9" xfId="0" applyFont="1" applyBorder="1" applyAlignment="1">
      <alignment horizontal="left" vertical="center" wrapText="1"/>
    </xf>
    <xf numFmtId="165" fontId="5" fillId="0" borderId="13" xfId="0" applyNumberFormat="1" applyFont="1" applyBorder="1" applyAlignment="1">
      <alignment horizontal="right" vertical="center"/>
    </xf>
    <xf numFmtId="0" fontId="5" fillId="0" borderId="26" xfId="0" applyFont="1" applyBorder="1" applyAlignment="1">
      <alignment vertical="center" wrapText="1"/>
    </xf>
    <xf numFmtId="175" fontId="6" fillId="2" borderId="27" xfId="0" applyNumberFormat="1" applyFont="1" applyFill="1" applyBorder="1" applyAlignment="1">
      <alignment horizontal="right" vertical="center"/>
    </xf>
    <xf numFmtId="165" fontId="5" fillId="0" borderId="27" xfId="0" applyNumberFormat="1" applyFont="1" applyBorder="1" applyAlignment="1">
      <alignment horizontal="right" vertical="center"/>
    </xf>
    <xf numFmtId="165" fontId="5" fillId="0" borderId="28" xfId="0" applyNumberFormat="1" applyFont="1" applyBorder="1" applyAlignment="1">
      <alignment horizontal="right" vertical="center"/>
    </xf>
    <xf numFmtId="0" fontId="6" fillId="0" borderId="14" xfId="0" applyFont="1" applyBorder="1" applyAlignment="1">
      <alignment horizontal="center" vertical="center" wrapText="1"/>
    </xf>
    <xf numFmtId="0" fontId="5" fillId="0" borderId="44" xfId="0" applyFont="1" applyBorder="1" applyAlignment="1">
      <alignment horizontal="center" vertical="center" wrapText="1"/>
    </xf>
    <xf numFmtId="174" fontId="6" fillId="2" borderId="50" xfId="0" applyNumberFormat="1" applyFont="1" applyFill="1" applyBorder="1" applyAlignment="1">
      <alignment horizontal="right" vertical="center"/>
    </xf>
    <xf numFmtId="174" fontId="35" fillId="2" borderId="49" xfId="0" applyNumberFormat="1" applyFont="1" applyFill="1" applyBorder="1" applyAlignment="1">
      <alignment horizontal="right" vertical="center"/>
    </xf>
    <xf numFmtId="174" fontId="5" fillId="2" borderId="3" xfId="0" applyNumberFormat="1" applyFont="1" applyFill="1" applyBorder="1" applyAlignment="1">
      <alignment horizontal="right" vertical="center"/>
    </xf>
    <xf numFmtId="174" fontId="6" fillId="2" borderId="3" xfId="0" applyNumberFormat="1" applyFont="1" applyFill="1" applyBorder="1" applyAlignment="1">
      <alignment horizontal="right" vertical="center"/>
    </xf>
    <xf numFmtId="174" fontId="35" fillId="2" borderId="3" xfId="0" applyNumberFormat="1" applyFont="1" applyFill="1" applyBorder="1" applyAlignment="1">
      <alignment horizontal="right" vertical="center"/>
    </xf>
    <xf numFmtId="174" fontId="5" fillId="2" borderId="44" xfId="0" applyNumberFormat="1" applyFont="1" applyFill="1" applyBorder="1" applyAlignment="1">
      <alignment horizontal="right" vertical="center"/>
    </xf>
    <xf numFmtId="172" fontId="5" fillId="2" borderId="3" xfId="0" applyNumberFormat="1" applyFont="1" applyFill="1" applyBorder="1" applyAlignment="1">
      <alignment horizontal="right" vertical="center" wrapText="1"/>
    </xf>
    <xf numFmtId="174" fontId="6" fillId="2" borderId="49" xfId="0" applyNumberFormat="1" applyFont="1" applyFill="1" applyBorder="1" applyAlignment="1">
      <alignment horizontal="right" vertical="center"/>
    </xf>
    <xf numFmtId="175" fontId="6" fillId="2" borderId="3" xfId="0" applyNumberFormat="1" applyFont="1" applyFill="1" applyBorder="1" applyAlignment="1">
      <alignment horizontal="right" vertical="center"/>
    </xf>
    <xf numFmtId="175" fontId="6" fillId="2" borderId="44" xfId="0" applyNumberFormat="1" applyFont="1" applyFill="1" applyBorder="1" applyAlignment="1">
      <alignment horizontal="right" vertical="center"/>
    </xf>
    <xf numFmtId="175" fontId="6" fillId="2" borderId="50" xfId="0" applyNumberFormat="1" applyFont="1" applyFill="1" applyBorder="1" applyAlignment="1">
      <alignment horizontal="right" vertical="center"/>
    </xf>
    <xf numFmtId="175" fontId="6" fillId="2" borderId="53" xfId="0" applyNumberFormat="1" applyFont="1" applyFill="1" applyBorder="1" applyAlignment="1">
      <alignment horizontal="right" vertical="center"/>
    </xf>
    <xf numFmtId="0" fontId="5" fillId="0" borderId="23" xfId="0" applyFont="1" applyBorder="1" applyAlignment="1">
      <alignment horizontal="center" vertical="center" wrapText="1"/>
    </xf>
    <xf numFmtId="165" fontId="6" fillId="0" borderId="32" xfId="0" applyNumberFormat="1" applyFont="1" applyBorder="1" applyAlignment="1">
      <alignment horizontal="right" vertical="center"/>
    </xf>
    <xf numFmtId="165" fontId="6" fillId="0" borderId="30" xfId="0" applyNumberFormat="1" applyFont="1" applyBorder="1" applyAlignment="1">
      <alignment horizontal="right" vertical="center"/>
    </xf>
    <xf numFmtId="165" fontId="6" fillId="0" borderId="5" xfId="0" applyNumberFormat="1" applyFont="1" applyBorder="1" applyAlignment="1">
      <alignment horizontal="right" vertical="center"/>
    </xf>
    <xf numFmtId="165" fontId="5" fillId="0" borderId="5" xfId="0" applyNumberFormat="1" applyFont="1" applyBorder="1" applyAlignment="1">
      <alignment horizontal="right" vertical="center"/>
    </xf>
    <xf numFmtId="165" fontId="35" fillId="0" borderId="5" xfId="0" applyNumberFormat="1" applyFont="1" applyBorder="1" applyAlignment="1">
      <alignment horizontal="right" vertical="center"/>
    </xf>
    <xf numFmtId="165" fontId="5" fillId="0" borderId="23" xfId="0" applyNumberFormat="1" applyFont="1" applyBorder="1" applyAlignment="1">
      <alignment horizontal="right" vertical="center"/>
    </xf>
    <xf numFmtId="173" fontId="5" fillId="0" borderId="23" xfId="0" applyNumberFormat="1" applyFont="1" applyBorder="1" applyAlignment="1">
      <alignment horizontal="right" vertical="center"/>
    </xf>
    <xf numFmtId="165" fontId="35" fillId="0" borderId="32" xfId="0" applyNumberFormat="1" applyFont="1" applyBorder="1" applyAlignment="1">
      <alignment horizontal="right" vertical="center"/>
    </xf>
    <xf numFmtId="173" fontId="6" fillId="0" borderId="32" xfId="0" applyNumberFormat="1" applyFont="1" applyBorder="1" applyAlignment="1">
      <alignment horizontal="right" vertical="center"/>
    </xf>
    <xf numFmtId="173" fontId="35" fillId="0" borderId="30" xfId="0" applyNumberFormat="1" applyFont="1" applyBorder="1" applyAlignment="1">
      <alignment horizontal="right" vertical="center"/>
    </xf>
    <xf numFmtId="173" fontId="6" fillId="0" borderId="5" xfId="0" applyNumberFormat="1" applyFont="1" applyBorder="1" applyAlignment="1">
      <alignment horizontal="right" vertical="center"/>
    </xf>
    <xf numFmtId="173" fontId="5" fillId="0" borderId="5" xfId="0" applyNumberFormat="1" applyFont="1" applyBorder="1" applyAlignment="1">
      <alignment horizontal="right" vertical="center"/>
    </xf>
    <xf numFmtId="165" fontId="5" fillId="0" borderId="33" xfId="0" applyNumberFormat="1" applyFont="1" applyBorder="1" applyAlignment="1">
      <alignment horizontal="right" vertical="center"/>
    </xf>
    <xf numFmtId="165" fontId="6" fillId="2" borderId="14" xfId="0" applyNumberFormat="1" applyFont="1" applyFill="1" applyBorder="1" applyAlignment="1">
      <alignment horizontal="right" vertical="center"/>
    </xf>
    <xf numFmtId="172" fontId="6" fillId="2" borderId="16" xfId="0" applyNumberFormat="1" applyFont="1" applyFill="1" applyBorder="1" applyAlignment="1">
      <alignment horizontal="right" vertical="center"/>
    </xf>
    <xf numFmtId="165" fontId="35" fillId="2" borderId="17" xfId="0" applyNumberFormat="1" applyFont="1" applyFill="1" applyBorder="1" applyAlignment="1">
      <alignment horizontal="right" vertical="center"/>
    </xf>
    <xf numFmtId="172" fontId="35" fillId="2" borderId="19" xfId="0" applyNumberFormat="1" applyFont="1" applyFill="1" applyBorder="1" applyAlignment="1">
      <alignment horizontal="right" vertical="center"/>
    </xf>
    <xf numFmtId="165" fontId="5" fillId="0" borderId="9" xfId="0" applyNumberFormat="1" applyFont="1" applyBorder="1" applyAlignment="1">
      <alignment horizontal="right" vertical="center"/>
    </xf>
    <xf numFmtId="172" fontId="5" fillId="2" borderId="10" xfId="0" applyNumberFormat="1" applyFont="1" applyFill="1" applyBorder="1" applyAlignment="1">
      <alignment horizontal="right" vertical="center"/>
    </xf>
    <xf numFmtId="172" fontId="5" fillId="2" borderId="10" xfId="0" applyNumberFormat="1" applyFont="1" applyFill="1" applyBorder="1" applyAlignment="1">
      <alignment horizontal="right" vertical="center" wrapText="1"/>
    </xf>
    <xf numFmtId="173" fontId="35" fillId="0" borderId="9" xfId="0" applyNumberFormat="1" applyFont="1" applyBorder="1" applyAlignment="1">
      <alignment horizontal="right" vertical="center"/>
    </xf>
    <xf numFmtId="172" fontId="6" fillId="2" borderId="10" xfId="0" applyNumberFormat="1" applyFont="1" applyFill="1" applyBorder="1" applyAlignment="1">
      <alignment horizontal="right" vertical="center"/>
    </xf>
    <xf numFmtId="173" fontId="5" fillId="0" borderId="9" xfId="0" applyNumberFormat="1" applyFont="1" applyBorder="1" applyAlignment="1">
      <alignment horizontal="right" vertical="center"/>
    </xf>
    <xf numFmtId="165" fontId="35" fillId="0" borderId="9" xfId="0" applyNumberFormat="1" applyFont="1" applyBorder="1" applyAlignment="1">
      <alignment horizontal="right" vertical="center"/>
    </xf>
    <xf numFmtId="172" fontId="35" fillId="2" borderId="10" xfId="0" applyNumberFormat="1" applyFont="1" applyFill="1" applyBorder="1" applyAlignment="1">
      <alignment horizontal="right" vertical="center"/>
    </xf>
    <xf numFmtId="165" fontId="5" fillId="0" borderId="11" xfId="0" applyNumberFormat="1" applyFont="1" applyBorder="1" applyAlignment="1">
      <alignment horizontal="right" vertical="center"/>
    </xf>
    <xf numFmtId="172" fontId="6" fillId="2" borderId="13" xfId="0" applyNumberFormat="1" applyFont="1" applyFill="1" applyBorder="1" applyAlignment="1">
      <alignment horizontal="right" vertical="center"/>
    </xf>
    <xf numFmtId="165" fontId="6" fillId="0" borderId="14" xfId="0" applyNumberFormat="1" applyFont="1" applyBorder="1" applyAlignment="1">
      <alignment horizontal="right" vertical="center"/>
    </xf>
    <xf numFmtId="165" fontId="35" fillId="0" borderId="17" xfId="0" applyNumberFormat="1" applyFont="1" applyBorder="1" applyAlignment="1">
      <alignment horizontal="right" vertical="center"/>
    </xf>
    <xf numFmtId="165" fontId="35" fillId="0" borderId="14" xfId="0" applyNumberFormat="1" applyFont="1" applyBorder="1" applyAlignment="1">
      <alignment horizontal="right" vertical="center"/>
    </xf>
    <xf numFmtId="165" fontId="6" fillId="0" borderId="9" xfId="0" applyNumberFormat="1" applyFont="1" applyBorder="1" applyAlignment="1">
      <alignment horizontal="right" vertical="center"/>
    </xf>
    <xf numFmtId="3" fontId="6" fillId="2" borderId="10" xfId="0" applyNumberFormat="1" applyFont="1" applyFill="1" applyBorder="1" applyAlignment="1">
      <alignment horizontal="right" vertical="center"/>
    </xf>
    <xf numFmtId="3" fontId="6" fillId="2" borderId="13" xfId="0" applyNumberFormat="1" applyFont="1" applyFill="1" applyBorder="1" applyAlignment="1">
      <alignment horizontal="right" vertical="center"/>
    </xf>
    <xf numFmtId="165" fontId="5" fillId="0" borderId="26" xfId="0" applyNumberFormat="1" applyFont="1" applyBorder="1" applyAlignment="1">
      <alignment horizontal="right" vertical="center"/>
    </xf>
    <xf numFmtId="172" fontId="6" fillId="2" borderId="28" xfId="0" applyNumberFormat="1" applyFont="1" applyFill="1" applyBorder="1" applyAlignment="1">
      <alignment horizontal="right" vertical="center"/>
    </xf>
    <xf numFmtId="165" fontId="6" fillId="2" borderId="32" xfId="0" applyNumberFormat="1" applyFont="1" applyFill="1" applyBorder="1" applyAlignment="1">
      <alignment horizontal="right" vertical="center"/>
    </xf>
    <xf numFmtId="165" fontId="35" fillId="2" borderId="30" xfId="0" applyNumberFormat="1" applyFont="1" applyFill="1" applyBorder="1" applyAlignment="1">
      <alignment horizontal="right" vertical="center"/>
    </xf>
    <xf numFmtId="173" fontId="35" fillId="0" borderId="5" xfId="0" applyNumberFormat="1" applyFont="1" applyBorder="1" applyAlignment="1">
      <alignment horizontal="right" vertical="center"/>
    </xf>
    <xf numFmtId="165" fontId="35" fillId="0" borderId="30" xfId="0" applyNumberFormat="1" applyFont="1" applyBorder="1" applyAlignment="1">
      <alignment horizontal="right" vertical="center"/>
    </xf>
    <xf numFmtId="1" fontId="5" fillId="0" borderId="5" xfId="0" applyNumberFormat="1" applyFont="1" applyBorder="1" applyAlignment="1">
      <alignment horizontal="right" vertical="center"/>
    </xf>
    <xf numFmtId="1" fontId="5" fillId="0" borderId="23" xfId="0" applyNumberFormat="1" applyFont="1" applyBorder="1" applyAlignment="1">
      <alignment horizontal="right" vertical="center"/>
    </xf>
    <xf numFmtId="1" fontId="6" fillId="0" borderId="32" xfId="0" applyNumberFormat="1" applyFont="1" applyBorder="1" applyAlignment="1">
      <alignment horizontal="right" vertical="center"/>
    </xf>
    <xf numFmtId="175" fontId="5" fillId="0" borderId="33" xfId="0" applyNumberFormat="1" applyFont="1" applyBorder="1" applyAlignment="1">
      <alignment horizontal="right" vertical="center"/>
    </xf>
    <xf numFmtId="0" fontId="6" fillId="0" borderId="16" xfId="0" applyFont="1" applyBorder="1" applyAlignment="1">
      <alignment vertical="center" wrapText="1"/>
    </xf>
    <xf numFmtId="0" fontId="35" fillId="0" borderId="19" xfId="0" applyFont="1" applyBorder="1" applyAlignment="1">
      <alignment vertical="center" wrapText="1"/>
    </xf>
    <xf numFmtId="0" fontId="5" fillId="0" borderId="10" xfId="0" applyFont="1" applyBorder="1" applyAlignment="1">
      <alignment vertical="center" wrapText="1"/>
    </xf>
    <xf numFmtId="0" fontId="35" fillId="0" borderId="10" xfId="0" applyFont="1" applyBorder="1" applyAlignment="1">
      <alignment vertical="center" wrapText="1"/>
    </xf>
    <xf numFmtId="0" fontId="5" fillId="0" borderId="10" xfId="0" applyFont="1" applyBorder="1" applyAlignment="1">
      <alignment horizontal="left" vertical="top" wrapText="1"/>
    </xf>
    <xf numFmtId="0" fontId="5" fillId="0" borderId="13" xfId="0" applyFont="1" applyBorder="1" applyAlignment="1">
      <alignment vertical="center" wrapText="1"/>
    </xf>
    <xf numFmtId="0" fontId="35" fillId="0" borderId="16" xfId="0" applyFont="1" applyBorder="1" applyAlignment="1">
      <alignment vertical="center" wrapText="1"/>
    </xf>
    <xf numFmtId="0" fontId="6" fillId="0" borderId="10" xfId="0" applyFont="1" applyBorder="1" applyAlignment="1">
      <alignment vertical="center" wrapText="1"/>
    </xf>
    <xf numFmtId="0" fontId="7" fillId="0" borderId="10" xfId="0" applyFont="1" applyBorder="1" applyAlignment="1">
      <alignment vertical="center" wrapText="1"/>
    </xf>
    <xf numFmtId="0" fontId="7" fillId="0" borderId="13" xfId="0" applyFont="1" applyBorder="1" applyAlignment="1">
      <alignment vertical="center" wrapText="1"/>
    </xf>
    <xf numFmtId="0" fontId="13" fillId="0" borderId="16" xfId="0" applyFont="1" applyBorder="1" applyAlignment="1">
      <alignment vertical="center" wrapText="1"/>
    </xf>
    <xf numFmtId="0" fontId="5" fillId="0" borderId="28" xfId="0" applyFont="1" applyBorder="1" applyAlignment="1">
      <alignment vertical="center" wrapText="1"/>
    </xf>
    <xf numFmtId="0" fontId="7" fillId="0" borderId="0" xfId="0" applyFont="1" applyAlignment="1">
      <alignment horizontal="left" vertical="center"/>
    </xf>
    <xf numFmtId="0" fontId="5" fillId="0" borderId="1" xfId="0" applyFont="1" applyBorder="1" applyAlignment="1">
      <alignment horizontal="center"/>
    </xf>
    <xf numFmtId="0" fontId="6" fillId="0" borderId="38" xfId="0" applyFont="1" applyBorder="1" applyAlignment="1">
      <alignment horizontal="center"/>
    </xf>
    <xf numFmtId="0" fontId="5" fillId="0" borderId="44" xfId="0" applyFont="1" applyBorder="1" applyAlignment="1">
      <alignment horizontal="center" vertical="top" wrapText="1"/>
    </xf>
    <xf numFmtId="165" fontId="6" fillId="2" borderId="27" xfId="0" applyNumberFormat="1" applyFont="1" applyFill="1" applyBorder="1" applyAlignment="1">
      <alignment horizontal="right" vertical="center"/>
    </xf>
    <xf numFmtId="174" fontId="6" fillId="2" borderId="53" xfId="0" applyNumberFormat="1" applyFont="1" applyFill="1" applyBorder="1" applyAlignment="1">
      <alignment horizontal="right" vertical="center"/>
    </xf>
    <xf numFmtId="172" fontId="5" fillId="0" borderId="28" xfId="0" applyNumberFormat="1" applyFont="1" applyBorder="1" applyAlignment="1">
      <alignment horizontal="right" vertical="center" wrapText="1"/>
    </xf>
    <xf numFmtId="3" fontId="5" fillId="0" borderId="56" xfId="0" applyNumberFormat="1" applyFont="1" applyBorder="1" applyAlignment="1">
      <alignment horizontal="center"/>
    </xf>
    <xf numFmtId="3" fontId="6" fillId="0" borderId="4" xfId="0" applyNumberFormat="1" applyFont="1" applyBorder="1" applyAlignment="1">
      <alignment horizontal="center"/>
    </xf>
    <xf numFmtId="0" fontId="5" fillId="0" borderId="0" xfId="0" applyFont="1" applyBorder="1" applyAlignment="1">
      <alignment horizontal="right"/>
    </xf>
    <xf numFmtId="3" fontId="6" fillId="0" borderId="3" xfId="0" applyNumberFormat="1" applyFont="1" applyBorder="1" applyAlignment="1">
      <alignment horizontal="center"/>
    </xf>
    <xf numFmtId="3" fontId="5" fillId="0" borderId="3" xfId="0" applyNumberFormat="1" applyFont="1" applyBorder="1" applyAlignment="1">
      <alignment horizontal="center"/>
    </xf>
    <xf numFmtId="165" fontId="6" fillId="0" borderId="3" xfId="0" applyNumberFormat="1" applyFont="1" applyBorder="1" applyAlignment="1">
      <alignment horizontal="center" vertical="center"/>
    </xf>
    <xf numFmtId="165" fontId="6" fillId="0" borderId="3" xfId="0" applyNumberFormat="1" applyFont="1" applyBorder="1" applyAlignment="1">
      <alignment horizontal="center"/>
    </xf>
    <xf numFmtId="165" fontId="6" fillId="0" borderId="46" xfId="0" applyNumberFormat="1" applyFont="1" applyBorder="1" applyAlignment="1">
      <alignment horizontal="center"/>
    </xf>
    <xf numFmtId="0" fontId="0" fillId="0" borderId="1" xfId="0" applyBorder="1"/>
    <xf numFmtId="0" fontId="32" fillId="0" borderId="1" xfId="0" applyFont="1" applyBorder="1"/>
    <xf numFmtId="0" fontId="6" fillId="0" borderId="39" xfId="0" applyFont="1" applyBorder="1" applyAlignment="1">
      <alignment horizontal="center" vertical="center"/>
    </xf>
    <xf numFmtId="0" fontId="5" fillId="0" borderId="9" xfId="0" applyFont="1" applyBorder="1" applyAlignment="1">
      <alignment horizontal="center" vertical="top" wrapText="1"/>
    </xf>
    <xf numFmtId="0" fontId="5" fillId="0" borderId="1" xfId="0" applyFont="1" applyBorder="1" applyAlignment="1">
      <alignment horizontal="center" vertical="top" wrapText="1"/>
    </xf>
    <xf numFmtId="0" fontId="5" fillId="0" borderId="3" xfId="0" applyFont="1" applyBorder="1" applyAlignment="1">
      <alignment horizontal="center" vertical="center" wrapText="1"/>
    </xf>
    <xf numFmtId="0" fontId="0" fillId="0" borderId="18" xfId="0" applyBorder="1"/>
    <xf numFmtId="0" fontId="0" fillId="0" borderId="10" xfId="0" applyBorder="1"/>
    <xf numFmtId="0" fontId="9" fillId="2" borderId="5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5" fillId="0" borderId="0" xfId="0" applyFont="1" applyBorder="1"/>
    <xf numFmtId="0" fontId="32" fillId="0" borderId="10" xfId="0" applyFont="1" applyBorder="1"/>
    <xf numFmtId="0" fontId="0" fillId="0" borderId="21" xfId="0" applyBorder="1"/>
    <xf numFmtId="0" fontId="0" fillId="0" borderId="22" xfId="0" applyBorder="1"/>
    <xf numFmtId="0" fontId="0" fillId="0" borderId="19" xfId="0" applyBorder="1"/>
    <xf numFmtId="0" fontId="1" fillId="0" borderId="59" xfId="0" applyFont="1" applyBorder="1" applyAlignment="1">
      <alignment horizontal="center" vertical="top" wrapText="1"/>
    </xf>
    <xf numFmtId="0" fontId="12" fillId="0" borderId="45" xfId="0" applyFont="1" applyBorder="1" applyAlignment="1">
      <alignment horizontal="center" vertical="top" wrapText="1"/>
    </xf>
    <xf numFmtId="0" fontId="12" fillId="0" borderId="0" xfId="0" applyFont="1" applyBorder="1" applyAlignment="1">
      <alignment horizontal="center" vertical="top" wrapText="1"/>
    </xf>
    <xf numFmtId="0" fontId="12" fillId="0" borderId="18" xfId="0" applyFont="1" applyBorder="1" applyAlignment="1">
      <alignment horizontal="center"/>
    </xf>
    <xf numFmtId="0" fontId="12" fillId="0" borderId="19" xfId="0" applyFont="1" applyBorder="1" applyAlignment="1">
      <alignment horizontal="center"/>
    </xf>
    <xf numFmtId="3" fontId="5" fillId="0" borderId="1" xfId="0" applyNumberFormat="1" applyFont="1" applyBorder="1" applyAlignment="1">
      <alignment horizontal="center"/>
    </xf>
    <xf numFmtId="3" fontId="6" fillId="0" borderId="56" xfId="0" applyNumberFormat="1" applyFont="1" applyBorder="1" applyAlignment="1">
      <alignment horizontal="center"/>
    </xf>
    <xf numFmtId="3" fontId="5" fillId="0" borderId="4" xfId="0" applyNumberFormat="1" applyFont="1" applyBorder="1" applyAlignment="1">
      <alignment horizontal="center"/>
    </xf>
    <xf numFmtId="3" fontId="13" fillId="0" borderId="3" xfId="0" applyNumberFormat="1" applyFont="1" applyBorder="1" applyAlignment="1">
      <alignment horizontal="center" wrapText="1"/>
    </xf>
    <xf numFmtId="3" fontId="7" fillId="0" borderId="3" xfId="0" applyNumberFormat="1" applyFont="1" applyBorder="1" applyAlignment="1">
      <alignment horizontal="center" wrapText="1"/>
    </xf>
    <xf numFmtId="3" fontId="13" fillId="0" borderId="53" xfId="0" applyNumberFormat="1" applyFont="1" applyBorder="1" applyAlignment="1">
      <alignment horizontal="center" wrapText="1"/>
    </xf>
    <xf numFmtId="3" fontId="7" fillId="0" borderId="46" xfId="0" applyNumberFormat="1" applyFont="1" applyBorder="1" applyAlignment="1">
      <alignment horizontal="center" wrapText="1"/>
    </xf>
    <xf numFmtId="3" fontId="6" fillId="0" borderId="1" xfId="0" applyNumberFormat="1" applyFont="1" applyBorder="1" applyAlignment="1">
      <alignment horizontal="center"/>
    </xf>
    <xf numFmtId="176" fontId="6" fillId="0" borderId="1" xfId="0" applyNumberFormat="1" applyFont="1" applyBorder="1" applyAlignment="1">
      <alignment horizontal="center"/>
    </xf>
    <xf numFmtId="0" fontId="0" fillId="0" borderId="37" xfId="0" applyBorder="1"/>
    <xf numFmtId="0" fontId="0" fillId="0" borderId="52" xfId="0" applyBorder="1"/>
    <xf numFmtId="0" fontId="6" fillId="0" borderId="41" xfId="0" applyFont="1" applyBorder="1" applyAlignment="1">
      <alignment horizontal="center" vertical="center"/>
    </xf>
    <xf numFmtId="169" fontId="6" fillId="0" borderId="48" xfId="0" applyNumberFormat="1" applyFont="1" applyBorder="1" applyAlignment="1">
      <alignment horizontal="center" vertical="center"/>
    </xf>
    <xf numFmtId="3" fontId="6" fillId="0" borderId="7" xfId="0" applyNumberFormat="1" applyFont="1" applyBorder="1" applyAlignment="1">
      <alignment horizontal="center"/>
    </xf>
    <xf numFmtId="169" fontId="6" fillId="0" borderId="60" xfId="0" applyNumberFormat="1" applyFont="1" applyBorder="1" applyAlignment="1">
      <alignment horizontal="center" vertical="center"/>
    </xf>
    <xf numFmtId="3" fontId="5" fillId="0" borderId="21" xfId="0" applyNumberFormat="1" applyFont="1" applyBorder="1" applyAlignment="1">
      <alignment horizontal="center"/>
    </xf>
    <xf numFmtId="0" fontId="6" fillId="0" borderId="41" xfId="0" applyFont="1" applyBorder="1" applyAlignment="1">
      <alignment horizontal="center"/>
    </xf>
    <xf numFmtId="0" fontId="6" fillId="0" borderId="42" xfId="0" applyFont="1" applyBorder="1" applyAlignment="1">
      <alignment horizontal="left" vertical="center"/>
    </xf>
    <xf numFmtId="0" fontId="6" fillId="0" borderId="31" xfId="0" applyFont="1" applyBorder="1" applyAlignment="1">
      <alignment horizontal="centerContinuous" vertical="center"/>
    </xf>
    <xf numFmtId="0" fontId="6" fillId="0" borderId="61" xfId="0" applyFont="1" applyBorder="1" applyAlignment="1">
      <alignment horizontal="center"/>
    </xf>
    <xf numFmtId="0" fontId="6" fillId="0" borderId="35" xfId="0" applyFont="1" applyBorder="1" applyAlignment="1">
      <alignment horizontal="centerContinuous" vertical="center"/>
    </xf>
    <xf numFmtId="3" fontId="6" fillId="0" borderId="21" xfId="0" applyNumberFormat="1" applyFont="1" applyBorder="1" applyAlignment="1">
      <alignment horizontal="center"/>
    </xf>
    <xf numFmtId="171" fontId="5" fillId="0" borderId="8" xfId="0" applyNumberFormat="1" applyFont="1" applyBorder="1" applyAlignment="1">
      <alignment horizontal="center"/>
    </xf>
    <xf numFmtId="171" fontId="5" fillId="0" borderId="22" xfId="0" applyNumberFormat="1" applyFont="1" applyBorder="1" applyAlignment="1">
      <alignment horizontal="center"/>
    </xf>
    <xf numFmtId="171" fontId="5" fillId="0" borderId="10" xfId="0" applyNumberFormat="1" applyFont="1" applyBorder="1" applyAlignment="1">
      <alignment horizontal="center"/>
    </xf>
    <xf numFmtId="0" fontId="7" fillId="0" borderId="0" xfId="0" applyFont="1" applyAlignment="1">
      <alignment vertical="center" wrapText="1"/>
    </xf>
    <xf numFmtId="0" fontId="31" fillId="0" borderId="0" xfId="0" applyFont="1" applyAlignment="1"/>
    <xf numFmtId="0" fontId="7" fillId="0" borderId="0" xfId="0" applyFont="1" applyAlignment="1"/>
    <xf numFmtId="0" fontId="5" fillId="2" borderId="0" xfId="0" applyFont="1" applyFill="1" applyBorder="1" applyAlignment="1">
      <alignment horizontal="center" vertical="center"/>
    </xf>
    <xf numFmtId="0" fontId="5" fillId="2" borderId="0" xfId="0" applyFont="1" applyFill="1" applyBorder="1"/>
    <xf numFmtId="0" fontId="5" fillId="2" borderId="0" xfId="0" applyFont="1" applyFill="1" applyBorder="1" applyAlignment="1">
      <alignment horizontal="right"/>
    </xf>
    <xf numFmtId="0" fontId="5" fillId="2" borderId="0" xfId="0" applyFont="1" applyFill="1" applyBorder="1" applyAlignment="1">
      <alignment horizontal="left"/>
    </xf>
    <xf numFmtId="0" fontId="7" fillId="2" borderId="0" xfId="0" applyFont="1" applyFill="1" applyBorder="1" applyAlignment="1">
      <alignment horizontal="left" vertical="center"/>
    </xf>
    <xf numFmtId="0" fontId="31" fillId="2" borderId="0" xfId="0" applyFont="1" applyFill="1" applyBorder="1"/>
    <xf numFmtId="0" fontId="7" fillId="0" borderId="2" xfId="0" applyFont="1" applyBorder="1" applyAlignment="1"/>
    <xf numFmtId="0" fontId="7" fillId="0" borderId="2" xfId="0" applyFont="1" applyBorder="1" applyAlignment="1">
      <alignment vertical="center"/>
    </xf>
    <xf numFmtId="0" fontId="7" fillId="0" borderId="4" xfId="0" applyFont="1" applyBorder="1" applyAlignment="1"/>
    <xf numFmtId="0" fontId="7" fillId="0" borderId="4" xfId="0" applyFont="1" applyBorder="1" applyAlignment="1">
      <alignment vertical="center"/>
    </xf>
    <xf numFmtId="0" fontId="7" fillId="0" borderId="4" xfId="0" applyFont="1" applyBorder="1" applyAlignment="1">
      <alignment horizontal="left" vertical="center"/>
    </xf>
    <xf numFmtId="0" fontId="5" fillId="2" borderId="2" xfId="0" applyFont="1" applyFill="1" applyBorder="1"/>
    <xf numFmtId="0" fontId="5" fillId="2" borderId="4" xfId="0" applyFont="1" applyFill="1" applyBorder="1"/>
    <xf numFmtId="0" fontId="0" fillId="0" borderId="2" xfId="0" applyBorder="1"/>
    <xf numFmtId="0" fontId="0" fillId="0" borderId="4" xfId="0" applyBorder="1"/>
    <xf numFmtId="0" fontId="53" fillId="0" borderId="0" xfId="0" applyFont="1"/>
    <xf numFmtId="165" fontId="6" fillId="2" borderId="50" xfId="0" applyNumberFormat="1" applyFont="1" applyFill="1" applyBorder="1" applyAlignment="1">
      <alignment vertical="center"/>
    </xf>
    <xf numFmtId="168" fontId="6" fillId="2" borderId="14" xfId="0" applyNumberFormat="1" applyFont="1" applyFill="1" applyBorder="1" applyAlignment="1">
      <alignment horizontal="center" vertical="center" wrapText="1"/>
    </xf>
    <xf numFmtId="168" fontId="6" fillId="2" borderId="16" xfId="0" applyNumberFormat="1" applyFont="1" applyFill="1" applyBorder="1" applyAlignment="1">
      <alignment horizontal="center" vertical="center" wrapText="1"/>
    </xf>
    <xf numFmtId="165" fontId="6" fillId="2" borderId="12" xfId="0" applyNumberFormat="1" applyFont="1" applyFill="1" applyBorder="1" applyAlignment="1">
      <alignment horizontal="right" vertical="center"/>
    </xf>
    <xf numFmtId="165" fontId="8" fillId="2" borderId="44" xfId="0" applyNumberFormat="1" applyFont="1" applyFill="1" applyBorder="1" applyAlignment="1">
      <alignment horizontal="right" vertical="center"/>
    </xf>
    <xf numFmtId="165" fontId="8" fillId="2" borderId="12" xfId="0" applyNumberFormat="1" applyFont="1" applyFill="1" applyBorder="1" applyAlignment="1">
      <alignment horizontal="right" vertical="center"/>
    </xf>
    <xf numFmtId="165" fontId="5" fillId="2" borderId="18" xfId="0" applyNumberFormat="1" applyFont="1" applyFill="1" applyBorder="1" applyAlignment="1">
      <alignment horizontal="left"/>
    </xf>
    <xf numFmtId="168" fontId="6" fillId="2" borderId="15" xfId="0" applyNumberFormat="1" applyFont="1" applyFill="1" applyBorder="1" applyAlignment="1">
      <alignment horizontal="center" vertical="center" wrapText="1"/>
    </xf>
    <xf numFmtId="165" fontId="6" fillId="0" borderId="44" xfId="0" applyNumberFormat="1" applyFont="1" applyBorder="1" applyAlignment="1">
      <alignment horizontal="center" vertical="center"/>
    </xf>
    <xf numFmtId="0" fontId="5"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4" fillId="0" borderId="21" xfId="3" applyFont="1" applyBorder="1" applyAlignment="1">
      <alignment horizontal="center" vertical="center" textRotation="90" wrapText="1"/>
    </xf>
    <xf numFmtId="0" fontId="7" fillId="0" borderId="25" xfId="0" applyFont="1" applyBorder="1" applyAlignment="1">
      <alignment horizontal="center" vertical="center" wrapText="1"/>
    </xf>
    <xf numFmtId="49" fontId="7" fillId="0" borderId="20" xfId="0" applyNumberFormat="1" applyFont="1" applyBorder="1" applyAlignment="1">
      <alignment horizontal="center" vertical="center" wrapText="1"/>
    </xf>
    <xf numFmtId="0" fontId="7" fillId="0" borderId="27" xfId="0" applyFont="1" applyBorder="1" applyAlignment="1">
      <alignment horizontal="center" vertical="center" wrapText="1"/>
    </xf>
    <xf numFmtId="0" fontId="5" fillId="2" borderId="19" xfId="0" applyFont="1" applyFill="1" applyBorder="1" applyAlignment="1">
      <alignment horizontal="left"/>
    </xf>
    <xf numFmtId="165" fontId="6" fillId="2" borderId="10" xfId="0" applyNumberFormat="1" applyFont="1" applyFill="1" applyBorder="1" applyAlignment="1">
      <alignment horizontal="right" vertical="center"/>
    </xf>
    <xf numFmtId="165" fontId="5" fillId="2" borderId="10" xfId="0" applyNumberFormat="1" applyFont="1" applyFill="1" applyBorder="1" applyAlignment="1">
      <alignment horizontal="right" vertical="center"/>
    </xf>
    <xf numFmtId="165" fontId="8" fillId="2" borderId="10" xfId="0" applyNumberFormat="1" applyFont="1" applyFill="1" applyBorder="1" applyAlignment="1">
      <alignment horizontal="right" vertical="center"/>
    </xf>
    <xf numFmtId="165" fontId="8" fillId="2" borderId="13" xfId="0" applyNumberFormat="1" applyFont="1" applyFill="1" applyBorder="1" applyAlignment="1">
      <alignment horizontal="right" vertical="center"/>
    </xf>
    <xf numFmtId="165" fontId="5" fillId="2" borderId="19" xfId="0" applyNumberFormat="1" applyFont="1" applyFill="1" applyBorder="1" applyAlignment="1">
      <alignment horizontal="left"/>
    </xf>
    <xf numFmtId="165" fontId="35" fillId="2" borderId="10" xfId="0" applyNumberFormat="1" applyFont="1" applyFill="1" applyBorder="1" applyAlignment="1">
      <alignment horizontal="right" vertical="center"/>
    </xf>
    <xf numFmtId="165" fontId="5" fillId="2" borderId="13" xfId="0" applyNumberFormat="1" applyFont="1" applyFill="1" applyBorder="1" applyAlignment="1">
      <alignment horizontal="right" vertical="center"/>
    </xf>
    <xf numFmtId="0" fontId="27" fillId="2" borderId="1" xfId="3" applyFont="1" applyFill="1" applyBorder="1" applyAlignment="1">
      <alignment vertical="center" wrapText="1"/>
    </xf>
    <xf numFmtId="0" fontId="7" fillId="2" borderId="1" xfId="3" applyFont="1" applyFill="1" applyBorder="1" applyAlignment="1">
      <alignment vertical="center" wrapText="1"/>
    </xf>
    <xf numFmtId="0" fontId="27" fillId="2" borderId="12" xfId="3" applyFont="1" applyFill="1" applyBorder="1" applyAlignment="1">
      <alignment vertical="center" wrapText="1"/>
    </xf>
    <xf numFmtId="0" fontId="7" fillId="2" borderId="12" xfId="3" applyFont="1" applyFill="1" applyBorder="1" applyAlignment="1">
      <alignment vertical="center" wrapText="1"/>
    </xf>
    <xf numFmtId="49" fontId="5" fillId="2" borderId="1" xfId="0" quotePrefix="1" applyNumberFormat="1" applyFont="1" applyFill="1" applyBorder="1" applyAlignment="1">
      <alignment vertical="center" wrapText="1"/>
    </xf>
    <xf numFmtId="49" fontId="5" fillId="2" borderId="1" xfId="0" quotePrefix="1" applyNumberFormat="1" applyFont="1" applyFill="1" applyBorder="1" applyAlignment="1">
      <alignment vertical="top" wrapText="1"/>
    </xf>
    <xf numFmtId="168" fontId="5" fillId="2" borderId="19" xfId="0" applyNumberFormat="1" applyFont="1" applyFill="1" applyBorder="1" applyAlignment="1">
      <alignment horizontal="center" vertical="center" wrapText="1"/>
    </xf>
    <xf numFmtId="168" fontId="5" fillId="2" borderId="10" xfId="0" applyNumberFormat="1" applyFont="1" applyFill="1" applyBorder="1" applyAlignment="1">
      <alignment horizontal="center" vertical="center" wrapText="1"/>
    </xf>
    <xf numFmtId="168" fontId="5" fillId="2" borderId="13" xfId="0" applyNumberFormat="1" applyFont="1" applyFill="1" applyBorder="1" applyAlignment="1">
      <alignment horizontal="center" vertical="center" wrapText="1"/>
    </xf>
    <xf numFmtId="168" fontId="5" fillId="2" borderId="28" xfId="0" applyNumberFormat="1" applyFont="1" applyFill="1" applyBorder="1" applyAlignment="1">
      <alignment horizontal="center" vertical="center" wrapText="1"/>
    </xf>
    <xf numFmtId="3" fontId="17" fillId="0" borderId="16" xfId="3" applyNumberFormat="1" applyFont="1" applyBorder="1" applyAlignment="1">
      <alignment horizontal="center" vertical="center" wrapText="1"/>
    </xf>
    <xf numFmtId="3" fontId="18" fillId="0" borderId="8" xfId="3" applyNumberFormat="1" applyFont="1" applyBorder="1" applyAlignment="1">
      <alignment horizontal="center" vertical="center" wrapText="1"/>
    </xf>
    <xf numFmtId="3" fontId="14" fillId="0" borderId="19" xfId="3" applyNumberFormat="1" applyFont="1" applyBorder="1" applyAlignment="1">
      <alignment horizontal="center" vertical="center" wrapText="1"/>
    </xf>
    <xf numFmtId="3" fontId="18" fillId="0" borderId="29" xfId="3" applyNumberFormat="1" applyFont="1" applyBorder="1" applyAlignment="1">
      <alignment horizontal="center" vertical="center" wrapText="1"/>
    </xf>
    <xf numFmtId="176" fontId="6" fillId="0" borderId="10" xfId="0" applyNumberFormat="1" applyFont="1" applyBorder="1" applyAlignment="1">
      <alignment horizontal="center"/>
    </xf>
    <xf numFmtId="3" fontId="6" fillId="0" borderId="8" xfId="0" applyNumberFormat="1" applyFont="1" applyBorder="1" applyAlignment="1">
      <alignment horizontal="center"/>
    </xf>
    <xf numFmtId="165" fontId="6" fillId="0" borderId="10"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2" xfId="0" quotePrefix="1" applyFont="1" applyBorder="1" applyAlignment="1">
      <alignment vertical="center" wrapText="1"/>
    </xf>
    <xf numFmtId="1" fontId="41" fillId="2" borderId="12" xfId="0" applyNumberFormat="1" applyFont="1" applyFill="1" applyBorder="1" applyAlignment="1">
      <alignment vertical="center" wrapText="1"/>
    </xf>
    <xf numFmtId="3" fontId="41" fillId="2" borderId="12" xfId="0" applyNumberFormat="1" applyFont="1" applyFill="1" applyBorder="1" applyAlignment="1">
      <alignment horizontal="right" vertical="center" wrapText="1"/>
    </xf>
    <xf numFmtId="3" fontId="41" fillId="2" borderId="12" xfId="0" applyNumberFormat="1" applyFont="1" applyFill="1" applyBorder="1" applyAlignment="1">
      <alignment horizontal="right" vertical="center"/>
    </xf>
    <xf numFmtId="3" fontId="41" fillId="0" borderId="12" xfId="0" applyNumberFormat="1" applyFont="1" applyFill="1" applyBorder="1" applyAlignment="1">
      <alignment horizontal="right" vertical="center" wrapText="1"/>
    </xf>
    <xf numFmtId="3" fontId="41" fillId="3" borderId="12" xfId="0" applyNumberFormat="1" applyFont="1" applyFill="1" applyBorder="1" applyAlignment="1">
      <alignment horizontal="right" vertical="center"/>
    </xf>
    <xf numFmtId="9" fontId="41" fillId="2" borderId="13" xfId="0" applyNumberFormat="1" applyFont="1" applyFill="1" applyBorder="1" applyAlignment="1">
      <alignment horizontal="right" vertical="center"/>
    </xf>
    <xf numFmtId="0" fontId="41" fillId="0" borderId="15" xfId="0" applyFont="1" applyFill="1" applyBorder="1" applyAlignment="1">
      <alignment horizontal="center" vertical="center"/>
    </xf>
    <xf numFmtId="49" fontId="15" fillId="0" borderId="15" xfId="0" applyNumberFormat="1" applyFont="1" applyFill="1" applyBorder="1" applyAlignment="1">
      <alignment horizontal="center" vertical="center"/>
    </xf>
    <xf numFmtId="0" fontId="15" fillId="0" borderId="15" xfId="0" applyFont="1" applyFill="1" applyBorder="1" applyAlignment="1">
      <alignment horizontal="center" vertical="center"/>
    </xf>
    <xf numFmtId="0" fontId="13" fillId="0" borderId="15" xfId="0" applyFont="1" applyFill="1" applyBorder="1" applyAlignment="1">
      <alignment horizontal="center" vertical="center"/>
    </xf>
    <xf numFmtId="3" fontId="45" fillId="2" borderId="15" xfId="0" applyNumberFormat="1" applyFont="1" applyFill="1" applyBorder="1" applyAlignment="1">
      <alignment horizontal="right" vertical="center"/>
    </xf>
    <xf numFmtId="0" fontId="7" fillId="0" borderId="0" xfId="0" applyFont="1" applyAlignment="1">
      <alignment horizontal="left" vertical="top" wrapText="1"/>
    </xf>
    <xf numFmtId="0" fontId="7" fillId="0" borderId="0" xfId="0" applyFont="1" applyAlignment="1">
      <alignment horizontal="left" vertical="center" wrapText="1"/>
    </xf>
    <xf numFmtId="0" fontId="43" fillId="0" borderId="11"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1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3"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9" xfId="0" applyFont="1" applyBorder="1" applyAlignment="1">
      <alignment horizontal="center" vertical="center" wrapText="1"/>
    </xf>
    <xf numFmtId="0" fontId="7" fillId="0" borderId="0" xfId="0" applyFont="1" applyAlignment="1">
      <alignment horizontal="left" vertical="center"/>
    </xf>
    <xf numFmtId="0" fontId="33" fillId="0" borderId="0" xfId="0" applyFont="1" applyAlignment="1">
      <alignment horizontal="center"/>
    </xf>
    <xf numFmtId="0" fontId="34" fillId="0" borderId="0" xfId="0" applyFont="1" applyAlignment="1">
      <alignment horizontal="center"/>
    </xf>
    <xf numFmtId="0" fontId="31" fillId="0" borderId="0" xfId="0" applyFont="1" applyAlignment="1">
      <alignment horizontal="left"/>
    </xf>
    <xf numFmtId="0" fontId="36"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0"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29" xfId="0" applyFont="1" applyBorder="1" applyAlignment="1">
      <alignment horizontal="center" vertical="center" wrapText="1"/>
    </xf>
    <xf numFmtId="0" fontId="6" fillId="2" borderId="42"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2" borderId="51" xfId="0" applyFont="1" applyFill="1" applyBorder="1" applyAlignment="1">
      <alignment horizontal="left" vertical="center"/>
    </xf>
    <xf numFmtId="0" fontId="5" fillId="2" borderId="2" xfId="0" applyFont="1" applyFill="1" applyBorder="1" applyAlignment="1">
      <alignment horizontal="left"/>
    </xf>
    <xf numFmtId="165" fontId="6" fillId="2" borderId="51" xfId="0" applyNumberFormat="1" applyFont="1" applyFill="1" applyBorder="1" applyAlignment="1">
      <alignment horizontal="left" vertical="center"/>
    </xf>
    <xf numFmtId="165" fontId="5" fillId="2" borderId="2"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44" fillId="2" borderId="12" xfId="0" applyFont="1" applyFill="1" applyBorder="1" applyAlignment="1">
      <alignment horizontal="center" vertical="center" wrapText="1"/>
    </xf>
    <xf numFmtId="0" fontId="44" fillId="2" borderId="27" xfId="0" applyFont="1" applyFill="1" applyBorder="1" applyAlignment="1">
      <alignment horizontal="center" vertical="center" wrapText="1"/>
    </xf>
    <xf numFmtId="0" fontId="44" fillId="2" borderId="25"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44" fillId="2" borderId="7"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21" xfId="0" applyFont="1" applyFill="1" applyBorder="1" applyAlignment="1">
      <alignment horizontal="center" vertical="center" wrapText="1"/>
    </xf>
    <xf numFmtId="0" fontId="44" fillId="2" borderId="42" xfId="0" applyFont="1" applyFill="1" applyBorder="1" applyAlignment="1">
      <alignment horizontal="center" vertical="center" wrapText="1"/>
    </xf>
    <xf numFmtId="0" fontId="44" fillId="2" borderId="48" xfId="0" applyFont="1" applyFill="1" applyBorder="1" applyAlignment="1">
      <alignment horizontal="center" vertical="center" wrapText="1"/>
    </xf>
    <xf numFmtId="0" fontId="44" fillId="2" borderId="31" xfId="0" applyFont="1" applyFill="1" applyBorder="1" applyAlignment="1">
      <alignment horizontal="center" vertical="center" wrapText="1"/>
    </xf>
    <xf numFmtId="0" fontId="44" fillId="2" borderId="43"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44" fillId="2" borderId="28" xfId="0" applyFont="1" applyFill="1" applyBorder="1" applyAlignment="1">
      <alignment horizontal="center" vertical="center" wrapText="1"/>
    </xf>
    <xf numFmtId="0" fontId="44" fillId="2" borderId="29" xfId="0" applyFont="1" applyFill="1" applyBorder="1" applyAlignment="1">
      <alignment horizontal="center" vertical="center" wrapText="1"/>
    </xf>
    <xf numFmtId="0" fontId="15" fillId="0" borderId="0" xfId="3" applyFont="1" applyBorder="1" applyAlignment="1">
      <alignment horizontal="left" vertical="center"/>
    </xf>
    <xf numFmtId="0" fontId="14" fillId="0" borderId="1" xfId="3" applyFont="1" applyBorder="1" applyAlignment="1">
      <alignment horizontal="center" vertical="center" textRotation="90" wrapText="1"/>
    </xf>
    <xf numFmtId="0" fontId="14" fillId="0" borderId="21" xfId="3" applyFont="1" applyBorder="1" applyAlignment="1">
      <alignment horizontal="center" vertical="center" textRotation="90" wrapText="1"/>
    </xf>
    <xf numFmtId="0" fontId="14" fillId="0" borderId="5"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10" xfId="3" applyFont="1" applyBorder="1" applyAlignment="1">
      <alignment horizontal="center" vertical="center" textRotation="90" wrapText="1"/>
    </xf>
    <xf numFmtId="0" fontId="14" fillId="0" borderId="22" xfId="3" applyFont="1" applyBorder="1" applyAlignment="1">
      <alignment horizontal="center" vertical="center" textRotation="90" wrapText="1"/>
    </xf>
    <xf numFmtId="0" fontId="38" fillId="0" borderId="0" xfId="3" applyFont="1" applyAlignment="1">
      <alignment horizontal="center" vertical="center"/>
    </xf>
    <xf numFmtId="1" fontId="4" fillId="0" borderId="0" xfId="3" quotePrefix="1" applyNumberFormat="1" applyFont="1" applyAlignment="1">
      <alignment horizontal="left"/>
    </xf>
    <xf numFmtId="0" fontId="14" fillId="0" borderId="36" xfId="3" applyFont="1" applyBorder="1" applyAlignment="1">
      <alignment horizontal="center" vertical="center" textRotation="90" wrapText="1"/>
    </xf>
    <xf numFmtId="0" fontId="14" fillId="0" borderId="26" xfId="3" applyFont="1" applyBorder="1" applyAlignment="1">
      <alignment horizontal="center" vertical="center" textRotation="90" wrapText="1"/>
    </xf>
    <xf numFmtId="0" fontId="14" fillId="0" borderId="24" xfId="3" applyFont="1" applyBorder="1" applyAlignment="1">
      <alignment horizontal="center" vertical="center" textRotation="90" wrapText="1"/>
    </xf>
    <xf numFmtId="0" fontId="14" fillId="0" borderId="37" xfId="3" applyFont="1" applyBorder="1" applyAlignment="1">
      <alignment horizontal="center" vertical="center" textRotation="90" wrapText="1"/>
    </xf>
    <xf numFmtId="0" fontId="14" fillId="0" borderId="27" xfId="3" applyFont="1" applyBorder="1" applyAlignment="1">
      <alignment horizontal="center" vertical="center" textRotation="90" wrapText="1"/>
    </xf>
    <xf numFmtId="0" fontId="14" fillId="0" borderId="25" xfId="3" applyFont="1" applyBorder="1" applyAlignment="1">
      <alignment horizontal="center" vertical="center" textRotation="90" wrapText="1"/>
    </xf>
    <xf numFmtId="2" fontId="14" fillId="0" borderId="7" xfId="3" applyNumberFormat="1" applyFont="1" applyBorder="1" applyAlignment="1">
      <alignment horizontal="center" vertical="center" wrapText="1"/>
    </xf>
    <xf numFmtId="2" fontId="14" fillId="0" borderId="1" xfId="3" applyNumberFormat="1" applyFont="1" applyBorder="1" applyAlignment="1">
      <alignment horizontal="center" vertical="center" wrapText="1"/>
    </xf>
    <xf numFmtId="2" fontId="14" fillId="0" borderId="21" xfId="3" applyNumberFormat="1" applyFont="1" applyBorder="1" applyAlignment="1">
      <alignment horizontal="center" vertical="center" wrapText="1"/>
    </xf>
    <xf numFmtId="0" fontId="14" fillId="0" borderId="42" xfId="3" applyFont="1" applyBorder="1" applyAlignment="1">
      <alignment horizontal="center" vertical="center" wrapText="1"/>
    </xf>
    <xf numFmtId="0" fontId="14" fillId="0" borderId="48" xfId="3" applyFont="1" applyBorder="1" applyAlignment="1">
      <alignment horizontal="center" vertical="center" wrapText="1"/>
    </xf>
    <xf numFmtId="0" fontId="14" fillId="0" borderId="43" xfId="3" applyFont="1" applyBorder="1" applyAlignment="1">
      <alignment horizontal="center" vertical="center" wrapText="1"/>
    </xf>
    <xf numFmtId="0" fontId="13" fillId="0" borderId="1" xfId="3" applyFont="1" applyBorder="1" applyAlignment="1">
      <alignment horizontal="center"/>
    </xf>
    <xf numFmtId="0" fontId="13" fillId="0" borderId="3" xfId="3" applyFont="1" applyBorder="1" applyAlignment="1">
      <alignment horizontal="center" wrapText="1"/>
    </xf>
    <xf numFmtId="0" fontId="13" fillId="0" borderId="4" xfId="3" applyFont="1" applyBorder="1" applyAlignment="1">
      <alignment horizontal="center" wrapText="1"/>
    </xf>
    <xf numFmtId="0" fontId="13" fillId="0" borderId="40" xfId="3" applyFont="1" applyBorder="1" applyAlignment="1">
      <alignment horizontal="center" wrapText="1"/>
    </xf>
    <xf numFmtId="0" fontId="13" fillId="0" borderId="0" xfId="0" applyFont="1" applyAlignment="1">
      <alignment horizont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5" fillId="0" borderId="0" xfId="0" applyFont="1" applyAlignment="1">
      <alignment horizontal="left"/>
    </xf>
    <xf numFmtId="0" fontId="1" fillId="0" borderId="50" xfId="0" applyFont="1" applyBorder="1" applyAlignment="1">
      <alignment horizontal="center" vertical="top" wrapText="1"/>
    </xf>
    <xf numFmtId="0" fontId="1" fillId="0" borderId="32" xfId="0" applyFont="1" applyBorder="1" applyAlignment="1">
      <alignment horizontal="center" vertical="top" wrapText="1"/>
    </xf>
    <xf numFmtId="0" fontId="12" fillId="0" borderId="53" xfId="0" applyFont="1" applyBorder="1" applyAlignment="1">
      <alignment horizontal="center" vertical="top" wrapText="1"/>
    </xf>
    <xf numFmtId="0" fontId="12" fillId="0" borderId="33" xfId="0" applyFont="1" applyBorder="1" applyAlignment="1">
      <alignment horizontal="center" vertical="top"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44" xfId="0" applyFont="1" applyBorder="1" applyAlignment="1">
      <alignment horizontal="center"/>
    </xf>
    <xf numFmtId="0" fontId="6" fillId="0" borderId="3" xfId="0" applyFont="1" applyBorder="1" applyAlignment="1">
      <alignment horizontal="left" wrapText="1"/>
    </xf>
    <xf numFmtId="0" fontId="6" fillId="0" borderId="5" xfId="0" applyFont="1" applyBorder="1" applyAlignment="1">
      <alignment horizontal="left"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5" fillId="0" borderId="38"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5" fillId="0" borderId="0" xfId="0" applyFont="1" applyBorder="1" applyAlignment="1">
      <alignment horizontal="center" vertical="center"/>
    </xf>
    <xf numFmtId="0" fontId="5" fillId="0" borderId="62" xfId="0" applyFont="1" applyBorder="1" applyAlignment="1">
      <alignment horizontal="center" vertical="center"/>
    </xf>
    <xf numFmtId="0" fontId="7" fillId="0" borderId="46" xfId="0" applyFont="1" applyBorder="1" applyAlignment="1">
      <alignment horizontal="left" wrapText="1"/>
    </xf>
    <xf numFmtId="0" fontId="7" fillId="0" borderId="35" xfId="0" applyFont="1" applyBorder="1" applyAlignment="1">
      <alignment horizontal="left" wrapText="1"/>
    </xf>
    <xf numFmtId="0" fontId="6" fillId="0" borderId="42" xfId="0" applyFont="1" applyBorder="1" applyAlignment="1">
      <alignment horizontal="left" vertical="center" wrapText="1"/>
    </xf>
    <xf numFmtId="0" fontId="6" fillId="0" borderId="31"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5" fillId="0" borderId="36" xfId="0" applyFont="1" applyBorder="1" applyAlignment="1">
      <alignment horizontal="center"/>
    </xf>
    <xf numFmtId="0" fontId="5" fillId="0" borderId="37" xfId="0" applyFont="1" applyBorder="1" applyAlignment="1">
      <alignment horizontal="center"/>
    </xf>
    <xf numFmtId="0" fontId="5" fillId="0" borderId="58" xfId="0" applyFont="1" applyBorder="1" applyAlignment="1">
      <alignment horizontal="center"/>
    </xf>
    <xf numFmtId="0" fontId="7" fillId="3" borderId="42"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5" fillId="0" borderId="0" xfId="0" applyFont="1" applyBorder="1" applyAlignment="1">
      <alignment horizontal="left" vertical="center"/>
    </xf>
    <xf numFmtId="0" fontId="7" fillId="0" borderId="0" xfId="0" applyNumberFormat="1" applyFont="1" applyFill="1" applyBorder="1" applyAlignment="1" applyProtection="1">
      <alignment horizontal="right"/>
    </xf>
    <xf numFmtId="0" fontId="21" fillId="0" borderId="0" xfId="0" applyFont="1" applyAlignment="1">
      <alignment horizontal="left" vertical="center" wrapText="1"/>
    </xf>
    <xf numFmtId="0" fontId="23" fillId="0" borderId="0" xfId="0" applyFont="1" applyBorder="1" applyAlignment="1">
      <alignment horizontal="left" vertical="center" wrapText="1"/>
    </xf>
    <xf numFmtId="0" fontId="9" fillId="0" borderId="3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5" xfId="0"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7" fillId="0" borderId="3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8" xfId="0" applyFont="1" applyBorder="1" applyAlignment="1">
      <alignment horizontal="center" vertical="center" wrapText="1"/>
    </xf>
    <xf numFmtId="0" fontId="15" fillId="0" borderId="0" xfId="0" applyFont="1" applyAlignment="1">
      <alignment horizontal="left" vertical="center"/>
    </xf>
    <xf numFmtId="0" fontId="7" fillId="0" borderId="0" xfId="0" applyFont="1" applyFill="1" applyBorder="1" applyAlignment="1">
      <alignment horizontal="left" vertical="center"/>
    </xf>
    <xf numFmtId="49" fontId="3" fillId="2" borderId="9"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quotePrefix="1" applyNumberFormat="1" applyFont="1" applyFill="1" applyBorder="1" applyAlignment="1">
      <alignment horizontal="left" vertical="center" wrapText="1"/>
    </xf>
    <xf numFmtId="0" fontId="25" fillId="0" borderId="1" xfId="0" applyFont="1" applyBorder="1" applyAlignment="1">
      <alignment horizontal="center" vertical="center" wrapText="1"/>
    </xf>
    <xf numFmtId="0" fontId="25" fillId="2" borderId="9"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left" vertical="center" wrapText="1"/>
    </xf>
    <xf numFmtId="49" fontId="7" fillId="0" borderId="6"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21" xfId="0" applyNumberFormat="1" applyFont="1" applyFill="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25" fillId="2" borderId="1" xfId="0" quotePrefix="1" applyFont="1" applyFill="1" applyBorder="1" applyAlignment="1">
      <alignment horizontal="left" vertical="center" wrapText="1"/>
    </xf>
    <xf numFmtId="3" fontId="25" fillId="0" borderId="1" xfId="0" applyNumberFormat="1" applyFont="1" applyBorder="1" applyAlignment="1">
      <alignment horizontal="center" vertical="center" wrapText="1"/>
    </xf>
    <xf numFmtId="0" fontId="25" fillId="4" borderId="9" xfId="0" applyFont="1" applyFill="1" applyBorder="1" applyAlignment="1">
      <alignment horizontal="center" vertical="center" wrapText="1"/>
    </xf>
    <xf numFmtId="0" fontId="25" fillId="2" borderId="1" xfId="0" quotePrefix="1" applyFont="1" applyFill="1" applyBorder="1" applyAlignment="1">
      <alignment horizontal="center" vertical="center" wrapText="1"/>
    </xf>
    <xf numFmtId="0" fontId="37" fillId="0" borderId="15" xfId="0" applyFont="1" applyBorder="1" applyAlignment="1">
      <alignment horizontal="left" vertical="center" wrapText="1"/>
    </xf>
    <xf numFmtId="49" fontId="7" fillId="0" borderId="26" xfId="0" applyNumberFormat="1" applyFont="1" applyBorder="1" applyAlignment="1">
      <alignment horizontal="center" vertical="center"/>
    </xf>
    <xf numFmtId="1" fontId="7" fillId="0" borderId="2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27" xfId="0" applyFont="1" applyBorder="1" applyAlignment="1">
      <alignment horizontal="center" vertical="center" wrapText="1"/>
    </xf>
    <xf numFmtId="0" fontId="13" fillId="0" borderId="27" xfId="0" applyFont="1" applyBorder="1" applyAlignment="1">
      <alignment horizontal="left" vertical="center" wrapText="1"/>
    </xf>
    <xf numFmtId="0" fontId="15" fillId="0" borderId="0" xfId="0" applyFont="1" applyAlignment="1">
      <alignment horizontal="center" vertical="center" wrapText="1"/>
    </xf>
    <xf numFmtId="49" fontId="9" fillId="0" borderId="36"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47" xfId="0" applyNumberFormat="1" applyFont="1" applyBorder="1" applyAlignment="1">
      <alignment horizontal="center" vertical="center" wrapText="1"/>
    </xf>
    <xf numFmtId="49" fontId="9" fillId="0" borderId="34"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9" fontId="7" fillId="0" borderId="42" xfId="0" applyNumberFormat="1" applyFont="1" applyBorder="1" applyAlignment="1">
      <alignment horizontal="center" vertical="center" wrapText="1"/>
    </xf>
    <xf numFmtId="9" fontId="7" fillId="0" borderId="46" xfId="0" applyNumberFormat="1" applyFont="1" applyBorder="1" applyAlignment="1">
      <alignment horizontal="center" vertical="center" wrapText="1"/>
    </xf>
    <xf numFmtId="2" fontId="7" fillId="0" borderId="37"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7" fillId="0" borderId="52" xfId="0" applyFont="1" applyBorder="1" applyAlignment="1">
      <alignment horizontal="center" vertical="center"/>
    </xf>
    <xf numFmtId="0" fontId="7" fillId="0" borderId="29" xfId="0" applyFont="1" applyBorder="1" applyAlignment="1">
      <alignment horizontal="center" vertical="center"/>
    </xf>
  </cellXfs>
  <cellStyles count="6">
    <cellStyle name="Денежный 2" xfId="5"/>
    <cellStyle name="Обычный" xfId="0" builtinId="0"/>
    <cellStyle name="Обычный 2" xfId="3"/>
    <cellStyle name="Обычный 9 2 4 2 2" xfId="2"/>
    <cellStyle name="Процентный 2" xfId="4"/>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view="pageBreakPreview" topLeftCell="A70" zoomScale="80" zoomScaleNormal="100" zoomScaleSheetLayoutView="80" workbookViewId="0">
      <selection activeCell="I84" sqref="I84"/>
    </sheetView>
  </sheetViews>
  <sheetFormatPr defaultColWidth="8.88671875" defaultRowHeight="13.8" x14ac:dyDescent="0.3"/>
  <cols>
    <col min="1" max="1" width="11.33203125" customWidth="1"/>
    <col min="2" max="2" width="55.44140625" customWidth="1"/>
    <col min="3" max="3" width="13.5546875" customWidth="1"/>
    <col min="4" max="4" width="13.33203125" customWidth="1"/>
    <col min="5" max="5" width="12.109375" customWidth="1"/>
    <col min="6" max="6" width="14.88671875" customWidth="1"/>
    <col min="7" max="7" width="14.44140625" customWidth="1"/>
    <col min="8" max="8" width="14.109375" customWidth="1"/>
    <col min="9" max="9" width="13.6640625" customWidth="1"/>
    <col min="10" max="10" width="12.6640625" customWidth="1"/>
    <col min="11" max="11" width="15.5546875" customWidth="1"/>
  </cols>
  <sheetData>
    <row r="1" spans="1:14" ht="15.6" x14ac:dyDescent="0.3">
      <c r="G1" s="303"/>
      <c r="H1" s="303"/>
      <c r="I1" s="303" t="s">
        <v>162</v>
      </c>
      <c r="J1" s="303"/>
      <c r="K1" s="172"/>
      <c r="L1" s="988"/>
      <c r="M1" s="988"/>
      <c r="N1" s="988"/>
    </row>
    <row r="2" spans="1:14" ht="15.6" customHeight="1" x14ac:dyDescent="0.3">
      <c r="G2" s="913"/>
      <c r="H2" s="913"/>
      <c r="I2" s="989" t="s">
        <v>547</v>
      </c>
      <c r="J2" s="989"/>
      <c r="K2" s="989"/>
      <c r="L2" s="172"/>
      <c r="M2" s="172"/>
      <c r="N2" s="172"/>
    </row>
    <row r="3" spans="1:14" ht="15.6" x14ac:dyDescent="0.3">
      <c r="G3" s="5"/>
      <c r="H3" s="5"/>
      <c r="I3" s="922" t="s">
        <v>548</v>
      </c>
      <c r="J3" s="923"/>
      <c r="K3" s="304"/>
      <c r="L3" s="172"/>
      <c r="M3" s="172"/>
      <c r="N3" s="172"/>
    </row>
    <row r="4" spans="1:14" ht="15.6" x14ac:dyDescent="0.3">
      <c r="G4" s="5"/>
      <c r="H4" s="5"/>
      <c r="I4" s="924" t="s">
        <v>549</v>
      </c>
      <c r="J4" s="925"/>
      <c r="K4" s="926"/>
      <c r="L4" s="172"/>
      <c r="M4" s="172"/>
      <c r="N4" s="172"/>
    </row>
    <row r="5" spans="1:14" ht="15.6" x14ac:dyDescent="0.3">
      <c r="G5" s="914"/>
      <c r="H5" s="914"/>
      <c r="J5" s="914"/>
      <c r="K5" s="173"/>
      <c r="L5" s="989"/>
      <c r="M5" s="989"/>
      <c r="N5" s="989"/>
    </row>
    <row r="6" spans="1:14" ht="15.6" x14ac:dyDescent="0.3">
      <c r="G6" s="914"/>
      <c r="H6" s="914"/>
      <c r="J6" s="915"/>
      <c r="K6" s="174"/>
      <c r="L6" s="999"/>
      <c r="M6" s="999"/>
      <c r="N6" s="999"/>
    </row>
    <row r="7" spans="1:14" ht="15.6" x14ac:dyDescent="0.3">
      <c r="G7" s="915"/>
      <c r="H7" s="915"/>
      <c r="I7" s="915"/>
      <c r="J7" s="915"/>
      <c r="K7" s="174"/>
      <c r="L7" s="999"/>
      <c r="M7" s="999"/>
      <c r="N7" s="999"/>
    </row>
    <row r="8" spans="1:14" ht="34.5" customHeight="1" x14ac:dyDescent="0.35">
      <c r="A8" s="1000" t="s">
        <v>337</v>
      </c>
      <c r="B8" s="1001"/>
      <c r="C8" s="1001"/>
      <c r="D8" s="1001"/>
      <c r="E8" s="1001"/>
      <c r="F8" s="1001"/>
      <c r="G8" s="1001"/>
      <c r="H8" s="1001"/>
      <c r="I8" s="1001"/>
      <c r="J8" s="1001"/>
      <c r="K8" s="175"/>
      <c r="L8" s="1002"/>
      <c r="M8" s="1002"/>
      <c r="N8" s="1002"/>
    </row>
    <row r="9" spans="1:14" ht="15.6" x14ac:dyDescent="0.3">
      <c r="A9" s="1005" t="s">
        <v>163</v>
      </c>
      <c r="B9" s="1005"/>
      <c r="C9" s="1"/>
      <c r="D9" s="1"/>
      <c r="E9" s="1"/>
      <c r="F9" s="1"/>
      <c r="G9" s="1"/>
      <c r="H9" s="1"/>
      <c r="I9" s="1"/>
      <c r="J9" s="1"/>
      <c r="K9" s="1"/>
      <c r="L9" s="1006"/>
      <c r="M9" s="1006"/>
      <c r="N9" s="1006"/>
    </row>
    <row r="10" spans="1:14" ht="16.2" thickBot="1" x14ac:dyDescent="0.35">
      <c r="A10" s="1" t="s">
        <v>0</v>
      </c>
      <c r="B10" s="1"/>
      <c r="C10" s="1"/>
      <c r="D10" s="1"/>
      <c r="E10" s="1"/>
      <c r="F10" s="1"/>
      <c r="G10" s="1"/>
      <c r="H10" s="1"/>
      <c r="I10" s="1"/>
      <c r="J10" s="2" t="s">
        <v>287</v>
      </c>
      <c r="K10" s="2"/>
      <c r="L10" s="1006"/>
      <c r="M10" s="1006"/>
      <c r="N10" s="1006"/>
    </row>
    <row r="11" spans="1:14" ht="15.6" customHeight="1" x14ac:dyDescent="0.3">
      <c r="A11" s="1007" t="s">
        <v>338</v>
      </c>
      <c r="B11" s="1009" t="s">
        <v>339</v>
      </c>
      <c r="C11" s="995" t="s">
        <v>1</v>
      </c>
      <c r="D11" s="995"/>
      <c r="E11" s="995"/>
      <c r="F11" s="994" t="s">
        <v>2</v>
      </c>
      <c r="G11" s="995"/>
      <c r="H11" s="996"/>
      <c r="I11" s="995" t="s">
        <v>3</v>
      </c>
      <c r="J11" s="995"/>
      <c r="K11" s="996"/>
    </row>
    <row r="12" spans="1:14" ht="15.6" customHeight="1" x14ac:dyDescent="0.3">
      <c r="A12" s="1008"/>
      <c r="B12" s="1010"/>
      <c r="C12" s="1011" t="s">
        <v>487</v>
      </c>
      <c r="D12" s="992" t="s">
        <v>488</v>
      </c>
      <c r="E12" s="1013" t="s">
        <v>489</v>
      </c>
      <c r="F12" s="990" t="s">
        <v>487</v>
      </c>
      <c r="G12" s="992" t="s">
        <v>488</v>
      </c>
      <c r="H12" s="997" t="s">
        <v>489</v>
      </c>
      <c r="I12" s="1011" t="s">
        <v>487</v>
      </c>
      <c r="J12" s="992" t="s">
        <v>488</v>
      </c>
      <c r="K12" s="997" t="s">
        <v>489</v>
      </c>
    </row>
    <row r="13" spans="1:14" ht="31.2" customHeight="1" x14ac:dyDescent="0.3">
      <c r="A13" s="1008"/>
      <c r="B13" s="1010"/>
      <c r="C13" s="1012"/>
      <c r="D13" s="993"/>
      <c r="E13" s="1014"/>
      <c r="F13" s="991"/>
      <c r="G13" s="993"/>
      <c r="H13" s="998"/>
      <c r="I13" s="1012"/>
      <c r="J13" s="993"/>
      <c r="K13" s="998"/>
    </row>
    <row r="14" spans="1:14" ht="16.2" thickBot="1" x14ac:dyDescent="0.35">
      <c r="A14" s="9">
        <v>1</v>
      </c>
      <c r="B14" s="760">
        <v>2</v>
      </c>
      <c r="C14" s="796">
        <v>3</v>
      </c>
      <c r="D14" s="10">
        <v>4</v>
      </c>
      <c r="E14" s="783">
        <v>5</v>
      </c>
      <c r="F14" s="9">
        <v>6</v>
      </c>
      <c r="G14" s="10">
        <v>7</v>
      </c>
      <c r="H14" s="760">
        <v>8</v>
      </c>
      <c r="I14" s="796">
        <v>9</v>
      </c>
      <c r="J14" s="10">
        <v>10</v>
      </c>
      <c r="K14" s="760">
        <v>11</v>
      </c>
    </row>
    <row r="15" spans="1:14" ht="16.2" thickBot="1" x14ac:dyDescent="0.35">
      <c r="A15" s="745" t="s">
        <v>340</v>
      </c>
      <c r="B15" s="840" t="s">
        <v>341</v>
      </c>
      <c r="C15" s="832">
        <f>F15+I15</f>
        <v>386715300</v>
      </c>
      <c r="D15" s="13">
        <f>G15+J15</f>
        <v>117303921.32000001</v>
      </c>
      <c r="E15" s="784">
        <f>D15/C15*100</f>
        <v>30.33340582076789</v>
      </c>
      <c r="F15" s="810">
        <f>F16+F21+F25</f>
        <v>386355700</v>
      </c>
      <c r="G15" s="13">
        <f>G16+G21+G25+G19</f>
        <v>117227945.52000001</v>
      </c>
      <c r="H15" s="811">
        <f>G15/F15*100</f>
        <v>30.341973865016104</v>
      </c>
      <c r="I15" s="797">
        <f>I40</f>
        <v>359600</v>
      </c>
      <c r="J15" s="746">
        <f>J40</f>
        <v>75975.8</v>
      </c>
      <c r="K15" s="747">
        <f>J15/I15*100</f>
        <v>21.127864293659623</v>
      </c>
      <c r="L15" s="178"/>
    </row>
    <row r="16" spans="1:14" ht="32.4" x14ac:dyDescent="0.3">
      <c r="A16" s="761" t="s">
        <v>342</v>
      </c>
      <c r="B16" s="841" t="s">
        <v>343</v>
      </c>
      <c r="C16" s="833">
        <f>F16+I16</f>
        <v>207446800</v>
      </c>
      <c r="D16" s="743">
        <f t="shared" ref="D16:D79" si="0">G16+J16</f>
        <v>71406830.090000004</v>
      </c>
      <c r="E16" s="785">
        <f t="shared" ref="E16:E79" si="1">D16/C16*100</f>
        <v>34.42175540427715</v>
      </c>
      <c r="F16" s="812">
        <f>F17+F18</f>
        <v>207446800</v>
      </c>
      <c r="G16" s="743">
        <f>G17+G18</f>
        <v>71406830.090000004</v>
      </c>
      <c r="H16" s="813">
        <f t="shared" ref="H16:H79" si="2">G16/F16*100</f>
        <v>34.42175540427715</v>
      </c>
      <c r="I16" s="798"/>
      <c r="J16" s="744"/>
      <c r="K16" s="762"/>
      <c r="L16" s="178"/>
    </row>
    <row r="17" spans="1:12" ht="21" customHeight="1" x14ac:dyDescent="0.3">
      <c r="A17" s="763" t="s">
        <v>344</v>
      </c>
      <c r="B17" s="842" t="s">
        <v>345</v>
      </c>
      <c r="C17" s="800">
        <f t="shared" ref="C17:C24" si="3">F17</f>
        <v>207344500</v>
      </c>
      <c r="D17" s="8">
        <f t="shared" si="0"/>
        <v>71094544.799999997</v>
      </c>
      <c r="E17" s="786">
        <f t="shared" si="1"/>
        <v>34.288126668418982</v>
      </c>
      <c r="F17" s="814">
        <v>207344500</v>
      </c>
      <c r="G17" s="14">
        <v>71094544.799999997</v>
      </c>
      <c r="H17" s="815">
        <f t="shared" si="2"/>
        <v>34.288126668418982</v>
      </c>
      <c r="I17" s="799"/>
      <c r="J17" s="177"/>
      <c r="K17" s="764"/>
      <c r="L17" s="178"/>
    </row>
    <row r="18" spans="1:12" ht="36.75" customHeight="1" x14ac:dyDescent="0.3">
      <c r="A18" s="763" t="s">
        <v>346</v>
      </c>
      <c r="B18" s="842" t="s">
        <v>347</v>
      </c>
      <c r="C18" s="800">
        <f t="shared" si="3"/>
        <v>102300</v>
      </c>
      <c r="D18" s="8">
        <f t="shared" si="0"/>
        <v>312285.28999999998</v>
      </c>
      <c r="E18" s="786">
        <f t="shared" si="1"/>
        <v>305.26421309872921</v>
      </c>
      <c r="F18" s="814">
        <v>102300</v>
      </c>
      <c r="G18" s="14">
        <v>312285.28999999998</v>
      </c>
      <c r="H18" s="816" t="s">
        <v>538</v>
      </c>
      <c r="I18" s="800"/>
      <c r="J18" s="177"/>
      <c r="K18" s="764"/>
      <c r="L18" s="178"/>
    </row>
    <row r="19" spans="1:12" ht="32.4" x14ac:dyDescent="0.3">
      <c r="A19" s="765">
        <v>13000000</v>
      </c>
      <c r="B19" s="843" t="s">
        <v>531</v>
      </c>
      <c r="C19" s="834">
        <v>0</v>
      </c>
      <c r="D19" s="176">
        <f t="shared" si="0"/>
        <v>324.35000000000002</v>
      </c>
      <c r="E19" s="787" t="s">
        <v>317</v>
      </c>
      <c r="F19" s="817">
        <v>0</v>
      </c>
      <c r="G19" s="180">
        <f>G20</f>
        <v>324.35000000000002</v>
      </c>
      <c r="H19" s="818" t="s">
        <v>317</v>
      </c>
      <c r="I19" s="801"/>
      <c r="J19" s="180"/>
      <c r="K19" s="766"/>
      <c r="L19" s="178"/>
    </row>
    <row r="20" spans="1:12" ht="36.75" customHeight="1" x14ac:dyDescent="0.3">
      <c r="A20" s="737">
        <v>13030000</v>
      </c>
      <c r="B20" s="844" t="s">
        <v>541</v>
      </c>
      <c r="C20" s="808">
        <v>0</v>
      </c>
      <c r="D20" s="8">
        <f t="shared" si="0"/>
        <v>324.35000000000002</v>
      </c>
      <c r="E20" s="786" t="s">
        <v>317</v>
      </c>
      <c r="F20" s="819">
        <v>0</v>
      </c>
      <c r="G20" s="14">
        <v>324.35000000000002</v>
      </c>
      <c r="H20" s="818" t="s">
        <v>317</v>
      </c>
      <c r="I20" s="800"/>
      <c r="J20" s="177"/>
      <c r="K20" s="764"/>
      <c r="L20" s="178"/>
    </row>
    <row r="21" spans="1:12" ht="16.2" x14ac:dyDescent="0.3">
      <c r="A21" s="767" t="s">
        <v>348</v>
      </c>
      <c r="B21" s="843" t="s">
        <v>349</v>
      </c>
      <c r="C21" s="834">
        <v>0</v>
      </c>
      <c r="D21" s="176">
        <f t="shared" si="0"/>
        <v>4766514.5299999993</v>
      </c>
      <c r="E21" s="787" t="s">
        <v>317</v>
      </c>
      <c r="F21" s="820">
        <f>F22+F23+F24</f>
        <v>19638200</v>
      </c>
      <c r="G21" s="180">
        <f>G22+G23+G24</f>
        <v>4766514.5299999993</v>
      </c>
      <c r="H21" s="821">
        <f t="shared" si="2"/>
        <v>24.271646739517873</v>
      </c>
      <c r="I21" s="799"/>
      <c r="J21" s="177"/>
      <c r="K21" s="764"/>
      <c r="L21" s="178"/>
    </row>
    <row r="22" spans="1:12" ht="33.75" customHeight="1" x14ac:dyDescent="0.3">
      <c r="A22" s="763" t="s">
        <v>350</v>
      </c>
      <c r="B22" s="842" t="s">
        <v>351</v>
      </c>
      <c r="C22" s="800">
        <f t="shared" si="3"/>
        <v>443200</v>
      </c>
      <c r="D22" s="8">
        <f t="shared" si="0"/>
        <v>223300.53</v>
      </c>
      <c r="E22" s="786">
        <f t="shared" si="1"/>
        <v>50.383693592057767</v>
      </c>
      <c r="F22" s="814">
        <v>443200</v>
      </c>
      <c r="G22" s="14">
        <v>223300.53</v>
      </c>
      <c r="H22" s="815">
        <f t="shared" si="2"/>
        <v>50.383693592057767</v>
      </c>
      <c r="I22" s="800"/>
      <c r="J22" s="177"/>
      <c r="K22" s="764"/>
      <c r="L22" s="178"/>
    </row>
    <row r="23" spans="1:12" ht="31.2" x14ac:dyDescent="0.3">
      <c r="A23" s="763" t="s">
        <v>352</v>
      </c>
      <c r="B23" s="842" t="s">
        <v>353</v>
      </c>
      <c r="C23" s="800">
        <f t="shared" si="3"/>
        <v>5118800</v>
      </c>
      <c r="D23" s="8">
        <f t="shared" si="0"/>
        <v>1268281.47</v>
      </c>
      <c r="E23" s="786">
        <f t="shared" si="1"/>
        <v>24.776929553801672</v>
      </c>
      <c r="F23" s="814">
        <v>5118800</v>
      </c>
      <c r="G23" s="14">
        <v>1268281.47</v>
      </c>
      <c r="H23" s="815">
        <f t="shared" si="2"/>
        <v>24.776929553801672</v>
      </c>
      <c r="I23" s="800"/>
      <c r="J23" s="177"/>
      <c r="K23" s="764"/>
      <c r="L23" s="178"/>
    </row>
    <row r="24" spans="1:12" ht="46.8" x14ac:dyDescent="0.3">
      <c r="A24" s="763" t="s">
        <v>354</v>
      </c>
      <c r="B24" s="842" t="s">
        <v>355</v>
      </c>
      <c r="C24" s="800">
        <f t="shared" si="3"/>
        <v>14076200</v>
      </c>
      <c r="D24" s="8">
        <f t="shared" si="0"/>
        <v>3274932.53</v>
      </c>
      <c r="E24" s="786">
        <f t="shared" si="1"/>
        <v>23.265743098279366</v>
      </c>
      <c r="F24" s="814">
        <v>14076200</v>
      </c>
      <c r="G24" s="14">
        <v>3274932.53</v>
      </c>
      <c r="H24" s="815">
        <f t="shared" si="2"/>
        <v>23.265743098279366</v>
      </c>
      <c r="I24" s="800"/>
      <c r="J24" s="177"/>
      <c r="K24" s="764"/>
      <c r="L24" s="178"/>
    </row>
    <row r="25" spans="1:12" ht="50.25" customHeight="1" x14ac:dyDescent="0.3">
      <c r="A25" s="767" t="s">
        <v>356</v>
      </c>
      <c r="B25" s="843" t="s">
        <v>357</v>
      </c>
      <c r="C25" s="801">
        <f>F25</f>
        <v>159270700</v>
      </c>
      <c r="D25" s="176">
        <f t="shared" si="0"/>
        <v>41054276.550000004</v>
      </c>
      <c r="E25" s="787">
        <f t="shared" si="1"/>
        <v>25.776414965213316</v>
      </c>
      <c r="F25" s="820">
        <f>F26+F38+F39</f>
        <v>159270700</v>
      </c>
      <c r="G25" s="180">
        <f>G26+G38+G39</f>
        <v>41054276.550000004</v>
      </c>
      <c r="H25" s="821">
        <f t="shared" si="2"/>
        <v>25.776414965213316</v>
      </c>
      <c r="I25" s="799"/>
      <c r="J25" s="177"/>
      <c r="K25" s="764"/>
      <c r="L25" s="178"/>
    </row>
    <row r="26" spans="1:12" ht="15.6" x14ac:dyDescent="0.3">
      <c r="A26" s="763" t="s">
        <v>358</v>
      </c>
      <c r="B26" s="842" t="s">
        <v>359</v>
      </c>
      <c r="C26" s="800">
        <f>F26</f>
        <v>129563100</v>
      </c>
      <c r="D26" s="8">
        <f t="shared" si="0"/>
        <v>31863356.200000003</v>
      </c>
      <c r="E26" s="786">
        <f t="shared" si="1"/>
        <v>24.592925146125712</v>
      </c>
      <c r="F26" s="814">
        <f>F27+F32</f>
        <v>129563100</v>
      </c>
      <c r="G26" s="14">
        <f>G27+G32+G37</f>
        <v>31863356.200000003</v>
      </c>
      <c r="H26" s="815">
        <f t="shared" si="2"/>
        <v>24.592925146125712</v>
      </c>
      <c r="I26" s="800"/>
      <c r="J26" s="177"/>
      <c r="K26" s="764"/>
      <c r="L26" s="178"/>
    </row>
    <row r="27" spans="1:12" ht="35.25" customHeight="1" x14ac:dyDescent="0.3">
      <c r="A27" s="763"/>
      <c r="B27" s="842" t="s">
        <v>360</v>
      </c>
      <c r="C27" s="800">
        <f>F27+I27</f>
        <v>6666700</v>
      </c>
      <c r="D27" s="8">
        <f t="shared" si="0"/>
        <v>2586895.1799999997</v>
      </c>
      <c r="E27" s="786">
        <f t="shared" si="1"/>
        <v>38.803233683831579</v>
      </c>
      <c r="F27" s="814">
        <f>F28+F29+F30+F31</f>
        <v>6666700</v>
      </c>
      <c r="G27" s="14">
        <f>G28+G29+G30+G31</f>
        <v>2586895.1799999997</v>
      </c>
      <c r="H27" s="815">
        <f t="shared" si="2"/>
        <v>38.803233683831579</v>
      </c>
      <c r="I27" s="800"/>
      <c r="J27" s="177"/>
      <c r="K27" s="764"/>
      <c r="L27" s="178"/>
    </row>
    <row r="28" spans="1:12" ht="54" customHeight="1" x14ac:dyDescent="0.3">
      <c r="A28" s="737">
        <v>18010100</v>
      </c>
      <c r="B28" s="842" t="s">
        <v>361</v>
      </c>
      <c r="C28" s="800">
        <f t="shared" ref="C28:C31" si="4">F28+I28</f>
        <v>17400</v>
      </c>
      <c r="D28" s="8">
        <f t="shared" si="0"/>
        <v>14437.76</v>
      </c>
      <c r="E28" s="786">
        <f t="shared" si="1"/>
        <v>82.975632183908047</v>
      </c>
      <c r="F28" s="814">
        <v>17400</v>
      </c>
      <c r="G28" s="14">
        <v>14437.76</v>
      </c>
      <c r="H28" s="815">
        <f t="shared" si="2"/>
        <v>82.975632183908047</v>
      </c>
      <c r="I28" s="800"/>
      <c r="J28" s="177"/>
      <c r="K28" s="764"/>
      <c r="L28" s="178"/>
    </row>
    <row r="29" spans="1:12" ht="46.8" x14ac:dyDescent="0.3">
      <c r="A29" s="737">
        <v>18010200</v>
      </c>
      <c r="B29" s="842" t="s">
        <v>362</v>
      </c>
      <c r="C29" s="800">
        <f t="shared" si="4"/>
        <v>522000</v>
      </c>
      <c r="D29" s="8">
        <f t="shared" si="0"/>
        <v>157420.97</v>
      </c>
      <c r="E29" s="786">
        <f t="shared" si="1"/>
        <v>30.157273946360153</v>
      </c>
      <c r="F29" s="814">
        <v>522000</v>
      </c>
      <c r="G29" s="14">
        <v>157420.97</v>
      </c>
      <c r="H29" s="815">
        <f t="shared" si="2"/>
        <v>30.157273946360153</v>
      </c>
      <c r="I29" s="800"/>
      <c r="J29" s="177"/>
      <c r="K29" s="764"/>
      <c r="L29" s="178"/>
    </row>
    <row r="30" spans="1:12" ht="46.8" x14ac:dyDescent="0.3">
      <c r="A30" s="737">
        <v>18010300</v>
      </c>
      <c r="B30" s="842" t="s">
        <v>363</v>
      </c>
      <c r="C30" s="800">
        <f t="shared" si="4"/>
        <v>1641500</v>
      </c>
      <c r="D30" s="8">
        <f t="shared" si="0"/>
        <v>1064314.6299999999</v>
      </c>
      <c r="E30" s="786">
        <f t="shared" si="1"/>
        <v>64.837930551325002</v>
      </c>
      <c r="F30" s="814">
        <v>1641500</v>
      </c>
      <c r="G30" s="14">
        <v>1064314.6299999999</v>
      </c>
      <c r="H30" s="815">
        <f t="shared" si="2"/>
        <v>64.837930551325002</v>
      </c>
      <c r="I30" s="800"/>
      <c r="J30" s="177"/>
      <c r="K30" s="764"/>
      <c r="L30" s="178"/>
    </row>
    <row r="31" spans="1:12" ht="54.75" customHeight="1" x14ac:dyDescent="0.3">
      <c r="A31" s="737">
        <v>18010400</v>
      </c>
      <c r="B31" s="842" t="s">
        <v>364</v>
      </c>
      <c r="C31" s="800">
        <f t="shared" si="4"/>
        <v>4485800</v>
      </c>
      <c r="D31" s="8">
        <f t="shared" si="0"/>
        <v>1350721.82</v>
      </c>
      <c r="E31" s="786">
        <f t="shared" si="1"/>
        <v>30.111057559409694</v>
      </c>
      <c r="F31" s="814">
        <v>4485800</v>
      </c>
      <c r="G31" s="14">
        <v>1350721.82</v>
      </c>
      <c r="H31" s="815">
        <f t="shared" si="2"/>
        <v>30.111057559409694</v>
      </c>
      <c r="I31" s="800"/>
      <c r="J31" s="177"/>
      <c r="K31" s="764"/>
      <c r="L31" s="178"/>
    </row>
    <row r="32" spans="1:12" ht="15.6" x14ac:dyDescent="0.3">
      <c r="A32" s="737"/>
      <c r="B32" s="842" t="s">
        <v>365</v>
      </c>
      <c r="C32" s="800">
        <f>F32+I32</f>
        <v>122896400</v>
      </c>
      <c r="D32" s="8">
        <f t="shared" si="0"/>
        <v>29270211.020000003</v>
      </c>
      <c r="E32" s="786">
        <f t="shared" si="1"/>
        <v>23.816980009178465</v>
      </c>
      <c r="F32" s="814">
        <f>F33+F34+F35+F36</f>
        <v>122896400</v>
      </c>
      <c r="G32" s="14">
        <f>G33+G34+G35+G36</f>
        <v>29270211.020000003</v>
      </c>
      <c r="H32" s="815">
        <f t="shared" si="2"/>
        <v>23.816980009178465</v>
      </c>
      <c r="I32" s="800"/>
      <c r="J32" s="177"/>
      <c r="K32" s="764"/>
      <c r="L32" s="178"/>
    </row>
    <row r="33" spans="1:12" ht="15.6" x14ac:dyDescent="0.3">
      <c r="A33" s="737">
        <v>18010500</v>
      </c>
      <c r="B33" s="842" t="s">
        <v>366</v>
      </c>
      <c r="C33" s="800">
        <f t="shared" ref="C33:C37" si="5">F33+I33</f>
        <v>82596100</v>
      </c>
      <c r="D33" s="8">
        <f t="shared" si="0"/>
        <v>19526648.300000001</v>
      </c>
      <c r="E33" s="786">
        <f t="shared" si="1"/>
        <v>23.641126275937967</v>
      </c>
      <c r="F33" s="814">
        <v>82596100</v>
      </c>
      <c r="G33" s="14">
        <v>19526648.300000001</v>
      </c>
      <c r="H33" s="815">
        <f t="shared" si="2"/>
        <v>23.641126275937967</v>
      </c>
      <c r="I33" s="800"/>
      <c r="J33" s="177"/>
      <c r="K33" s="764"/>
      <c r="L33" s="178"/>
    </row>
    <row r="34" spans="1:12" ht="15.6" x14ac:dyDescent="0.3">
      <c r="A34" s="737">
        <v>18010600</v>
      </c>
      <c r="B34" s="842" t="s">
        <v>367</v>
      </c>
      <c r="C34" s="800">
        <f t="shared" si="5"/>
        <v>36876000</v>
      </c>
      <c r="D34" s="8">
        <f t="shared" si="0"/>
        <v>8884843.3200000003</v>
      </c>
      <c r="E34" s="786">
        <f t="shared" si="1"/>
        <v>24.093836967133093</v>
      </c>
      <c r="F34" s="814">
        <v>36876000</v>
      </c>
      <c r="G34" s="14">
        <v>8884843.3200000003</v>
      </c>
      <c r="H34" s="815">
        <f t="shared" si="2"/>
        <v>24.093836967133093</v>
      </c>
      <c r="I34" s="800"/>
      <c r="J34" s="177"/>
      <c r="K34" s="764"/>
      <c r="L34" s="178"/>
    </row>
    <row r="35" spans="1:12" ht="15.6" x14ac:dyDescent="0.3">
      <c r="A35" s="737">
        <v>18010700</v>
      </c>
      <c r="B35" s="842" t="s">
        <v>368</v>
      </c>
      <c r="C35" s="800">
        <f t="shared" si="5"/>
        <v>1289300</v>
      </c>
      <c r="D35" s="8">
        <f t="shared" si="0"/>
        <v>481749.1</v>
      </c>
      <c r="E35" s="786">
        <f t="shared" si="1"/>
        <v>37.365167144962378</v>
      </c>
      <c r="F35" s="814">
        <v>1289300</v>
      </c>
      <c r="G35" s="14">
        <v>481749.1</v>
      </c>
      <c r="H35" s="815">
        <f t="shared" si="2"/>
        <v>37.365167144962378</v>
      </c>
      <c r="I35" s="800"/>
      <c r="J35" s="177"/>
      <c r="K35" s="764"/>
      <c r="L35" s="178"/>
    </row>
    <row r="36" spans="1:12" ht="15.6" x14ac:dyDescent="0.3">
      <c r="A36" s="737">
        <v>18010900</v>
      </c>
      <c r="B36" s="842" t="s">
        <v>369</v>
      </c>
      <c r="C36" s="800">
        <f t="shared" si="5"/>
        <v>2135000</v>
      </c>
      <c r="D36" s="8">
        <f t="shared" si="0"/>
        <v>376970.3</v>
      </c>
      <c r="E36" s="786">
        <f t="shared" si="1"/>
        <v>17.656688524590162</v>
      </c>
      <c r="F36" s="814">
        <v>2135000</v>
      </c>
      <c r="G36" s="14">
        <v>376970.3</v>
      </c>
      <c r="H36" s="815">
        <f t="shared" si="2"/>
        <v>17.656688524590162</v>
      </c>
      <c r="I36" s="800"/>
      <c r="J36" s="177"/>
      <c r="K36" s="764"/>
      <c r="L36" s="178"/>
    </row>
    <row r="37" spans="1:12" ht="15.6" x14ac:dyDescent="0.3">
      <c r="A37" s="737">
        <v>18011000</v>
      </c>
      <c r="B37" s="842" t="s">
        <v>530</v>
      </c>
      <c r="C37" s="808">
        <f t="shared" si="5"/>
        <v>0</v>
      </c>
      <c r="D37" s="8">
        <f t="shared" si="0"/>
        <v>6250</v>
      </c>
      <c r="E37" s="786" t="s">
        <v>317</v>
      </c>
      <c r="F37" s="819">
        <v>0</v>
      </c>
      <c r="G37" s="14">
        <v>6250</v>
      </c>
      <c r="H37" s="815" t="s">
        <v>317</v>
      </c>
      <c r="I37" s="800"/>
      <c r="J37" s="177"/>
      <c r="K37" s="764"/>
      <c r="L37" s="178"/>
    </row>
    <row r="38" spans="1:12" ht="15.6" x14ac:dyDescent="0.3">
      <c r="A38" s="763" t="s">
        <v>370</v>
      </c>
      <c r="B38" s="842" t="s">
        <v>371</v>
      </c>
      <c r="C38" s="800">
        <f>F38</f>
        <v>105600</v>
      </c>
      <c r="D38" s="8">
        <f t="shared" si="0"/>
        <v>6499.86</v>
      </c>
      <c r="E38" s="786">
        <f t="shared" si="1"/>
        <v>6.1551704545454538</v>
      </c>
      <c r="F38" s="814">
        <v>105600</v>
      </c>
      <c r="G38" s="14">
        <v>6499.86</v>
      </c>
      <c r="H38" s="815">
        <f t="shared" si="2"/>
        <v>6.1551704545454538</v>
      </c>
      <c r="I38" s="800"/>
      <c r="J38" s="177"/>
      <c r="K38" s="764"/>
      <c r="L38" s="178"/>
    </row>
    <row r="39" spans="1:12" ht="15.6" x14ac:dyDescent="0.3">
      <c r="A39" s="763" t="s">
        <v>372</v>
      </c>
      <c r="B39" s="842" t="s">
        <v>373</v>
      </c>
      <c r="C39" s="800">
        <f>F39</f>
        <v>29602000</v>
      </c>
      <c r="D39" s="8">
        <f t="shared" si="0"/>
        <v>9184420.4900000002</v>
      </c>
      <c r="E39" s="786">
        <f t="shared" si="1"/>
        <v>31.026351226268496</v>
      </c>
      <c r="F39" s="814">
        <v>29602000</v>
      </c>
      <c r="G39" s="14">
        <v>9184420.4900000002</v>
      </c>
      <c r="H39" s="815">
        <f t="shared" si="2"/>
        <v>31.026351226268496</v>
      </c>
      <c r="I39" s="800"/>
      <c r="J39" s="177"/>
      <c r="K39" s="764"/>
      <c r="L39" s="178"/>
    </row>
    <row r="40" spans="1:12" ht="16.2" x14ac:dyDescent="0.3">
      <c r="A40" s="767" t="s">
        <v>374</v>
      </c>
      <c r="B40" s="843" t="s">
        <v>375</v>
      </c>
      <c r="C40" s="801">
        <f>I40</f>
        <v>359600</v>
      </c>
      <c r="D40" s="179">
        <f t="shared" si="0"/>
        <v>75975.8</v>
      </c>
      <c r="E40" s="788">
        <f t="shared" si="1"/>
        <v>21.127864293659623</v>
      </c>
      <c r="F40" s="820"/>
      <c r="G40" s="180"/>
      <c r="H40" s="818"/>
      <c r="I40" s="801">
        <f>I41</f>
        <v>359600</v>
      </c>
      <c r="J40" s="180">
        <f>J41</f>
        <v>75975.8</v>
      </c>
      <c r="K40" s="768">
        <f>J40/I40*100</f>
        <v>21.127864293659623</v>
      </c>
      <c r="L40" s="178"/>
    </row>
    <row r="41" spans="1:12" ht="16.2" thickBot="1" x14ac:dyDescent="0.35">
      <c r="A41" s="769" t="s">
        <v>376</v>
      </c>
      <c r="B41" s="845" t="s">
        <v>377</v>
      </c>
      <c r="C41" s="802">
        <f>I41</f>
        <v>359600</v>
      </c>
      <c r="D41" s="15">
        <f t="shared" si="0"/>
        <v>75975.8</v>
      </c>
      <c r="E41" s="789">
        <f t="shared" si="1"/>
        <v>21.127864293659623</v>
      </c>
      <c r="F41" s="822"/>
      <c r="G41" s="748"/>
      <c r="H41" s="823"/>
      <c r="I41" s="802">
        <v>359600</v>
      </c>
      <c r="J41" s="748">
        <v>75975.8</v>
      </c>
      <c r="K41" s="770">
        <f t="shared" ref="K41:K42" si="6">J41/I41*100</f>
        <v>21.127864293659623</v>
      </c>
      <c r="L41" s="178"/>
    </row>
    <row r="42" spans="1:12" ht="16.2" thickBot="1" x14ac:dyDescent="0.35">
      <c r="A42" s="745" t="s">
        <v>378</v>
      </c>
      <c r="B42" s="840" t="s">
        <v>379</v>
      </c>
      <c r="C42" s="797">
        <f>F42+I42</f>
        <v>15714800</v>
      </c>
      <c r="D42" s="13">
        <f t="shared" si="0"/>
        <v>6151376.2699999996</v>
      </c>
      <c r="E42" s="784">
        <f t="shared" si="1"/>
        <v>39.143840647033365</v>
      </c>
      <c r="F42" s="824">
        <f>F43+F48+F55</f>
        <v>4565900</v>
      </c>
      <c r="G42" s="746">
        <f>G43+G48+G55</f>
        <v>1290678.3999999999</v>
      </c>
      <c r="H42" s="811">
        <f t="shared" si="2"/>
        <v>28.267776342013622</v>
      </c>
      <c r="I42" s="797">
        <f>I55+I59</f>
        <v>11148900</v>
      </c>
      <c r="J42" s="746">
        <f>J55+J59</f>
        <v>4860697.87</v>
      </c>
      <c r="K42" s="747">
        <f t="shared" si="6"/>
        <v>43.598004018333647</v>
      </c>
      <c r="L42" s="178"/>
    </row>
    <row r="43" spans="1:12" ht="32.4" x14ac:dyDescent="0.3">
      <c r="A43" s="761" t="s">
        <v>380</v>
      </c>
      <c r="B43" s="841" t="s">
        <v>381</v>
      </c>
      <c r="C43" s="835">
        <f t="shared" ref="C43:C54" si="7">F43</f>
        <v>983600</v>
      </c>
      <c r="D43" s="743">
        <f t="shared" si="0"/>
        <v>371460.20999999996</v>
      </c>
      <c r="E43" s="785">
        <f t="shared" si="1"/>
        <v>37.76537311915412</v>
      </c>
      <c r="F43" s="825">
        <f>F44+F45+F47+F46</f>
        <v>983600</v>
      </c>
      <c r="G43" s="749">
        <f>G44+G45+G47+G46</f>
        <v>371460.20999999996</v>
      </c>
      <c r="H43" s="813">
        <f t="shared" si="2"/>
        <v>37.76537311915412</v>
      </c>
      <c r="I43" s="798"/>
      <c r="J43" s="744"/>
      <c r="K43" s="762"/>
      <c r="L43" s="178"/>
    </row>
    <row r="44" spans="1:12" ht="46.8" x14ac:dyDescent="0.3">
      <c r="A44" s="763" t="s">
        <v>382</v>
      </c>
      <c r="B44" s="842" t="s">
        <v>383</v>
      </c>
      <c r="C44" s="800">
        <f t="shared" si="7"/>
        <v>24000</v>
      </c>
      <c r="D44" s="8">
        <f t="shared" si="0"/>
        <v>69255.350000000006</v>
      </c>
      <c r="E44" s="786">
        <f t="shared" si="1"/>
        <v>288.56395833333335</v>
      </c>
      <c r="F44" s="814">
        <v>24000</v>
      </c>
      <c r="G44" s="14">
        <v>69255.350000000006</v>
      </c>
      <c r="H44" s="816" t="s">
        <v>539</v>
      </c>
      <c r="I44" s="800"/>
      <c r="J44" s="14"/>
      <c r="K44" s="771"/>
      <c r="L44" s="178"/>
    </row>
    <row r="45" spans="1:12" ht="28.5" customHeight="1" x14ac:dyDescent="0.3">
      <c r="A45" s="763" t="s">
        <v>384</v>
      </c>
      <c r="B45" s="842" t="s">
        <v>385</v>
      </c>
      <c r="C45" s="800">
        <f t="shared" si="7"/>
        <v>75300</v>
      </c>
      <c r="D45" s="8">
        <f t="shared" si="0"/>
        <v>7370</v>
      </c>
      <c r="E45" s="786">
        <f t="shared" si="1"/>
        <v>9.7875166002656044</v>
      </c>
      <c r="F45" s="814">
        <v>75300</v>
      </c>
      <c r="G45" s="14">
        <v>7370</v>
      </c>
      <c r="H45" s="815">
        <f t="shared" si="2"/>
        <v>9.7875166002656044</v>
      </c>
      <c r="I45" s="800"/>
      <c r="J45" s="14"/>
      <c r="K45" s="771"/>
      <c r="L45" s="178"/>
    </row>
    <row r="46" spans="1:12" ht="101.25" customHeight="1" x14ac:dyDescent="0.3">
      <c r="A46" s="737">
        <v>21081500</v>
      </c>
      <c r="B46" s="842" t="s">
        <v>532</v>
      </c>
      <c r="C46" s="808">
        <f t="shared" si="7"/>
        <v>0</v>
      </c>
      <c r="D46" s="176">
        <f t="shared" si="0"/>
        <v>36240</v>
      </c>
      <c r="E46" s="787" t="s">
        <v>317</v>
      </c>
      <c r="F46" s="819">
        <v>0</v>
      </c>
      <c r="G46" s="14">
        <v>36240</v>
      </c>
      <c r="H46" s="815" t="s">
        <v>317</v>
      </c>
      <c r="I46" s="800"/>
      <c r="J46" s="14"/>
      <c r="K46" s="771"/>
      <c r="L46" s="178"/>
    </row>
    <row r="47" spans="1:12" ht="15.6" x14ac:dyDescent="0.3">
      <c r="A47" s="763" t="s">
        <v>386</v>
      </c>
      <c r="B47" s="842" t="s">
        <v>387</v>
      </c>
      <c r="C47" s="800">
        <f t="shared" si="7"/>
        <v>884300</v>
      </c>
      <c r="D47" s="176">
        <f t="shared" si="0"/>
        <v>258594.86</v>
      </c>
      <c r="E47" s="787">
        <f t="shared" si="1"/>
        <v>29.24288816012665</v>
      </c>
      <c r="F47" s="814">
        <v>884300</v>
      </c>
      <c r="G47" s="14">
        <v>258594.86</v>
      </c>
      <c r="H47" s="815">
        <f t="shared" si="2"/>
        <v>29.24288816012665</v>
      </c>
      <c r="I47" s="800"/>
      <c r="J47" s="14"/>
      <c r="K47" s="771"/>
      <c r="L47" s="178"/>
    </row>
    <row r="48" spans="1:12" ht="32.4" x14ac:dyDescent="0.3">
      <c r="A48" s="767" t="s">
        <v>388</v>
      </c>
      <c r="B48" s="843" t="s">
        <v>389</v>
      </c>
      <c r="C48" s="801">
        <f t="shared" si="7"/>
        <v>2907700</v>
      </c>
      <c r="D48" s="176">
        <f t="shared" si="0"/>
        <v>466219.32</v>
      </c>
      <c r="E48" s="787">
        <f t="shared" si="1"/>
        <v>16.033955359906454</v>
      </c>
      <c r="F48" s="820">
        <f>F49+F50+F51+F53+F54+F52</f>
        <v>2907700</v>
      </c>
      <c r="G48" s="180">
        <f>G49+G50+G51+G53+G54+G52</f>
        <v>466219.32</v>
      </c>
      <c r="H48" s="821">
        <f t="shared" si="2"/>
        <v>16.033955359906454</v>
      </c>
      <c r="I48" s="799"/>
      <c r="J48" s="177"/>
      <c r="K48" s="764"/>
      <c r="L48" s="178"/>
    </row>
    <row r="49" spans="1:12" ht="46.8" x14ac:dyDescent="0.3">
      <c r="A49" s="763" t="s">
        <v>390</v>
      </c>
      <c r="B49" s="842" t="s">
        <v>391</v>
      </c>
      <c r="C49" s="800">
        <f t="shared" si="7"/>
        <v>104500</v>
      </c>
      <c r="D49" s="176">
        <f t="shared" si="0"/>
        <v>25804</v>
      </c>
      <c r="E49" s="787">
        <f t="shared" si="1"/>
        <v>24.692822966507176</v>
      </c>
      <c r="F49" s="814">
        <v>104500</v>
      </c>
      <c r="G49" s="14">
        <v>25804</v>
      </c>
      <c r="H49" s="815">
        <f t="shared" si="2"/>
        <v>24.692822966507176</v>
      </c>
      <c r="I49" s="800"/>
      <c r="J49" s="14"/>
      <c r="K49" s="771"/>
      <c r="L49" s="178"/>
    </row>
    <row r="50" spans="1:12" ht="15.6" x14ac:dyDescent="0.3">
      <c r="A50" s="763" t="s">
        <v>392</v>
      </c>
      <c r="B50" s="842" t="s">
        <v>393</v>
      </c>
      <c r="C50" s="800">
        <f t="shared" si="7"/>
        <v>1515700</v>
      </c>
      <c r="D50" s="176">
        <f t="shared" si="0"/>
        <v>39484.79</v>
      </c>
      <c r="E50" s="787">
        <f t="shared" si="1"/>
        <v>2.6050531107739001</v>
      </c>
      <c r="F50" s="814">
        <v>1515700</v>
      </c>
      <c r="G50" s="14">
        <v>39484.79</v>
      </c>
      <c r="H50" s="815">
        <f t="shared" si="2"/>
        <v>2.6050531107739001</v>
      </c>
      <c r="I50" s="800"/>
      <c r="J50" s="14"/>
      <c r="K50" s="771"/>
      <c r="L50" s="178"/>
    </row>
    <row r="51" spans="1:12" ht="31.2" x14ac:dyDescent="0.3">
      <c r="A51" s="763" t="s">
        <v>394</v>
      </c>
      <c r="B51" s="842" t="s">
        <v>395</v>
      </c>
      <c r="C51" s="800">
        <f t="shared" si="7"/>
        <v>485100</v>
      </c>
      <c r="D51" s="176">
        <f t="shared" si="0"/>
        <v>144190</v>
      </c>
      <c r="E51" s="787">
        <f t="shared" si="1"/>
        <v>29.723768295196866</v>
      </c>
      <c r="F51" s="814">
        <v>485100</v>
      </c>
      <c r="G51" s="14">
        <v>144190</v>
      </c>
      <c r="H51" s="815">
        <f t="shared" si="2"/>
        <v>29.723768295196866</v>
      </c>
      <c r="I51" s="800"/>
      <c r="J51" s="14"/>
      <c r="K51" s="771"/>
      <c r="L51" s="178"/>
    </row>
    <row r="52" spans="1:12" ht="46.8" x14ac:dyDescent="0.3">
      <c r="A52" s="737">
        <v>22012900</v>
      </c>
      <c r="B52" s="842" t="s">
        <v>533</v>
      </c>
      <c r="C52" s="808">
        <f t="shared" si="7"/>
        <v>0</v>
      </c>
      <c r="D52" s="176">
        <f t="shared" si="0"/>
        <v>4540</v>
      </c>
      <c r="E52" s="787" t="s">
        <v>317</v>
      </c>
      <c r="F52" s="819">
        <v>0</v>
      </c>
      <c r="G52" s="14">
        <v>4540</v>
      </c>
      <c r="H52" s="815" t="s">
        <v>317</v>
      </c>
      <c r="I52" s="800"/>
      <c r="J52" s="14"/>
      <c r="K52" s="771"/>
      <c r="L52" s="178"/>
    </row>
    <row r="53" spans="1:12" ht="46.8" x14ac:dyDescent="0.3">
      <c r="A53" s="763" t="s">
        <v>396</v>
      </c>
      <c r="B53" s="842" t="s">
        <v>397</v>
      </c>
      <c r="C53" s="800">
        <f t="shared" si="7"/>
        <v>653000</v>
      </c>
      <c r="D53" s="176">
        <f t="shared" si="0"/>
        <v>164480.22</v>
      </c>
      <c r="E53" s="787">
        <f t="shared" si="1"/>
        <v>25.188395099540585</v>
      </c>
      <c r="F53" s="814">
        <v>653000</v>
      </c>
      <c r="G53" s="14">
        <v>164480.22</v>
      </c>
      <c r="H53" s="815">
        <f t="shared" si="2"/>
        <v>25.188395099540585</v>
      </c>
      <c r="I53" s="800"/>
      <c r="J53" s="14"/>
      <c r="K53" s="771"/>
      <c r="L53" s="178"/>
    </row>
    <row r="54" spans="1:12" ht="15.6" x14ac:dyDescent="0.3">
      <c r="A54" s="763" t="s">
        <v>398</v>
      </c>
      <c r="B54" s="842" t="s">
        <v>399</v>
      </c>
      <c r="C54" s="800">
        <f t="shared" si="7"/>
        <v>149400</v>
      </c>
      <c r="D54" s="176">
        <f t="shared" si="0"/>
        <v>87720.31</v>
      </c>
      <c r="E54" s="787">
        <f t="shared" si="1"/>
        <v>58.715066934404284</v>
      </c>
      <c r="F54" s="814">
        <v>149400</v>
      </c>
      <c r="G54" s="14">
        <v>87720.31</v>
      </c>
      <c r="H54" s="815">
        <f t="shared" si="2"/>
        <v>58.715066934404284</v>
      </c>
      <c r="I54" s="799"/>
      <c r="J54" s="177"/>
      <c r="K54" s="764"/>
      <c r="L54" s="178"/>
    </row>
    <row r="55" spans="1:12" ht="16.2" x14ac:dyDescent="0.3">
      <c r="A55" s="767" t="s">
        <v>400</v>
      </c>
      <c r="B55" s="843" t="s">
        <v>401</v>
      </c>
      <c r="C55" s="801">
        <f>F55+I55</f>
        <v>1862000</v>
      </c>
      <c r="D55" s="176">
        <f t="shared" si="0"/>
        <v>458900.33</v>
      </c>
      <c r="E55" s="787">
        <f t="shared" si="1"/>
        <v>24.645560150375942</v>
      </c>
      <c r="F55" s="820">
        <f>F56+F57</f>
        <v>674600</v>
      </c>
      <c r="G55" s="180">
        <f>G56+G57</f>
        <v>452998.87</v>
      </c>
      <c r="H55" s="821">
        <f t="shared" si="2"/>
        <v>67.150736732878741</v>
      </c>
      <c r="I55" s="801">
        <f>I58</f>
        <v>1187400</v>
      </c>
      <c r="J55" s="180">
        <f>J58</f>
        <v>5901.46</v>
      </c>
      <c r="K55" s="768">
        <f>J55/I55*100</f>
        <v>0.49700690584470275</v>
      </c>
      <c r="L55" s="178"/>
    </row>
    <row r="56" spans="1:12" ht="31.2" x14ac:dyDescent="0.3">
      <c r="A56" s="763" t="s">
        <v>402</v>
      </c>
      <c r="B56" s="842" t="s">
        <v>403</v>
      </c>
      <c r="C56" s="800">
        <f>F56</f>
        <v>150000</v>
      </c>
      <c r="D56" s="176">
        <f t="shared" si="0"/>
        <v>431287.65</v>
      </c>
      <c r="E56" s="790" t="s">
        <v>539</v>
      </c>
      <c r="F56" s="814">
        <v>150000</v>
      </c>
      <c r="G56" s="14">
        <v>431287.65</v>
      </c>
      <c r="H56" s="816" t="s">
        <v>539</v>
      </c>
      <c r="I56" s="800"/>
      <c r="J56" s="14"/>
      <c r="K56" s="771"/>
      <c r="L56" s="178"/>
    </row>
    <row r="57" spans="1:12" ht="81.75" customHeight="1" x14ac:dyDescent="0.3">
      <c r="A57" s="763" t="s">
        <v>404</v>
      </c>
      <c r="B57" s="842" t="s">
        <v>405</v>
      </c>
      <c r="C57" s="800">
        <f>F57</f>
        <v>524600</v>
      </c>
      <c r="D57" s="8">
        <f t="shared" si="0"/>
        <v>21711.22</v>
      </c>
      <c r="E57" s="786">
        <f t="shared" si="1"/>
        <v>4.1386237133053756</v>
      </c>
      <c r="F57" s="814">
        <v>524600</v>
      </c>
      <c r="G57" s="14">
        <v>21711.22</v>
      </c>
      <c r="H57" s="815">
        <f t="shared" si="2"/>
        <v>4.1386237133053756</v>
      </c>
      <c r="I57" s="800"/>
      <c r="J57" s="14"/>
      <c r="K57" s="771"/>
      <c r="L57" s="178"/>
    </row>
    <row r="58" spans="1:12" ht="31.2" x14ac:dyDescent="0.3">
      <c r="A58" s="763" t="s">
        <v>406</v>
      </c>
      <c r="B58" s="842" t="s">
        <v>407</v>
      </c>
      <c r="C58" s="800">
        <f>I58</f>
        <v>1187400</v>
      </c>
      <c r="D58" s="8">
        <f t="shared" si="0"/>
        <v>5901.46</v>
      </c>
      <c r="E58" s="786">
        <f t="shared" si="1"/>
        <v>0.49700690584470275</v>
      </c>
      <c r="F58" s="814"/>
      <c r="G58" s="14"/>
      <c r="H58" s="818"/>
      <c r="I58" s="800">
        <v>1187400</v>
      </c>
      <c r="J58" s="14">
        <v>5901.46</v>
      </c>
      <c r="K58" s="772">
        <f>J58/I58*100</f>
        <v>0.49700690584470275</v>
      </c>
      <c r="L58" s="178"/>
    </row>
    <row r="59" spans="1:12" ht="16.2" x14ac:dyDescent="0.3">
      <c r="A59" s="767" t="s">
        <v>408</v>
      </c>
      <c r="B59" s="843" t="s">
        <v>409</v>
      </c>
      <c r="C59" s="801">
        <f>I59</f>
        <v>9961500</v>
      </c>
      <c r="D59" s="179">
        <f t="shared" si="0"/>
        <v>4854796.41</v>
      </c>
      <c r="E59" s="788">
        <f t="shared" si="1"/>
        <v>48.735596145158858</v>
      </c>
      <c r="F59" s="820"/>
      <c r="G59" s="180"/>
      <c r="H59" s="818"/>
      <c r="I59" s="801">
        <f>I60+I61</f>
        <v>9961500</v>
      </c>
      <c r="J59" s="180">
        <f>J60+J61</f>
        <v>4854796.41</v>
      </c>
      <c r="K59" s="768">
        <f>J59/I59*100</f>
        <v>48.735596145158858</v>
      </c>
      <c r="L59" s="178"/>
    </row>
    <row r="60" spans="1:12" ht="34.5" customHeight="1" x14ac:dyDescent="0.3">
      <c r="A60" s="763" t="s">
        <v>410</v>
      </c>
      <c r="B60" s="842" t="s">
        <v>411</v>
      </c>
      <c r="C60" s="800">
        <f>I60</f>
        <v>9961500</v>
      </c>
      <c r="D60" s="8">
        <f t="shared" si="0"/>
        <v>1429010.58</v>
      </c>
      <c r="E60" s="786">
        <f t="shared" si="1"/>
        <v>14.345335341063093</v>
      </c>
      <c r="F60" s="814"/>
      <c r="G60" s="14"/>
      <c r="H60" s="818"/>
      <c r="I60" s="800">
        <v>9961500</v>
      </c>
      <c r="J60" s="14">
        <v>1429010.58</v>
      </c>
      <c r="K60" s="772">
        <f>J60/I60*100</f>
        <v>14.345335341063093</v>
      </c>
      <c r="L60" s="178"/>
    </row>
    <row r="61" spans="1:12" ht="25.5" customHeight="1" thickBot="1" x14ac:dyDescent="0.35">
      <c r="A61" s="773">
        <v>25020000</v>
      </c>
      <c r="B61" s="845" t="s">
        <v>534</v>
      </c>
      <c r="C61" s="803">
        <v>0</v>
      </c>
      <c r="D61" s="15">
        <f t="shared" si="0"/>
        <v>3425785.83</v>
      </c>
      <c r="E61" s="789" t="s">
        <v>317</v>
      </c>
      <c r="F61" s="822"/>
      <c r="G61" s="748"/>
      <c r="H61" s="823"/>
      <c r="I61" s="803">
        <v>0</v>
      </c>
      <c r="J61" s="748">
        <v>3425785.83</v>
      </c>
      <c r="K61" s="770" t="s">
        <v>317</v>
      </c>
      <c r="L61" s="178"/>
    </row>
    <row r="62" spans="1:12" ht="32.25" customHeight="1" thickBot="1" x14ac:dyDescent="0.35">
      <c r="A62" s="751" t="s">
        <v>412</v>
      </c>
      <c r="B62" s="846" t="s">
        <v>413</v>
      </c>
      <c r="C62" s="804">
        <f>C63</f>
        <v>3787000</v>
      </c>
      <c r="D62" s="13">
        <f t="shared" si="0"/>
        <v>12761607.140000001</v>
      </c>
      <c r="E62" s="784">
        <f t="shared" si="1"/>
        <v>336.98460892527066</v>
      </c>
      <c r="F62" s="826"/>
      <c r="G62" s="752"/>
      <c r="H62" s="811"/>
      <c r="I62" s="804">
        <f>I63</f>
        <v>3787000</v>
      </c>
      <c r="J62" s="752">
        <f>J63</f>
        <v>12761607.140000001</v>
      </c>
      <c r="K62" s="753" t="s">
        <v>540</v>
      </c>
      <c r="L62" s="178"/>
    </row>
    <row r="63" spans="1:12" ht="78.599999999999994" thickBot="1" x14ac:dyDescent="0.35">
      <c r="A63" s="778" t="s">
        <v>414</v>
      </c>
      <c r="B63" s="851" t="s">
        <v>415</v>
      </c>
      <c r="C63" s="809">
        <f>I63</f>
        <v>3787000</v>
      </c>
      <c r="D63" s="856">
        <f t="shared" si="0"/>
        <v>12761607.140000001</v>
      </c>
      <c r="E63" s="857">
        <f t="shared" si="1"/>
        <v>336.98460892527066</v>
      </c>
      <c r="F63" s="830"/>
      <c r="G63" s="780"/>
      <c r="H63" s="831"/>
      <c r="I63" s="809">
        <v>3787000</v>
      </c>
      <c r="J63" s="780">
        <v>12761607.140000001</v>
      </c>
      <c r="K63" s="858" t="s">
        <v>540</v>
      </c>
      <c r="L63" s="178"/>
    </row>
    <row r="64" spans="1:12" ht="31.8" thickBot="1" x14ac:dyDescent="0.35">
      <c r="A64" s="745"/>
      <c r="B64" s="840" t="s">
        <v>416</v>
      </c>
      <c r="C64" s="797">
        <f>F64+I64</f>
        <v>406217100</v>
      </c>
      <c r="D64" s="13">
        <f t="shared" si="0"/>
        <v>136224721.08000001</v>
      </c>
      <c r="E64" s="784">
        <f t="shared" si="1"/>
        <v>33.534954850497435</v>
      </c>
      <c r="F64" s="824">
        <f>F15+F42</f>
        <v>390921600</v>
      </c>
      <c r="G64" s="746">
        <f>G15+G42</f>
        <v>118518623.92000002</v>
      </c>
      <c r="H64" s="811">
        <f t="shared" si="2"/>
        <v>30.317747579054217</v>
      </c>
      <c r="I64" s="797">
        <f>I62+I42+I15</f>
        <v>15295500</v>
      </c>
      <c r="J64" s="746">
        <f>J62+J42+J15+J77</f>
        <v>17706097.160000004</v>
      </c>
      <c r="K64" s="747">
        <f>J64/I64*100</f>
        <v>115.76017233826946</v>
      </c>
      <c r="L64" s="178"/>
    </row>
    <row r="65" spans="1:12" ht="21" customHeight="1" thickBot="1" x14ac:dyDescent="0.35">
      <c r="A65" s="745" t="s">
        <v>417</v>
      </c>
      <c r="B65" s="840" t="s">
        <v>418</v>
      </c>
      <c r="C65" s="797">
        <f>F65</f>
        <v>131324835</v>
      </c>
      <c r="D65" s="13">
        <f t="shared" si="0"/>
        <v>44894996</v>
      </c>
      <c r="E65" s="784">
        <f t="shared" si="1"/>
        <v>34.18621923263791</v>
      </c>
      <c r="F65" s="824">
        <f>F66</f>
        <v>131324835</v>
      </c>
      <c r="G65" s="746">
        <f>G66</f>
        <v>44198216</v>
      </c>
      <c r="H65" s="811">
        <f t="shared" si="2"/>
        <v>33.655641752757582</v>
      </c>
      <c r="I65" s="805">
        <v>0</v>
      </c>
      <c r="J65" s="746">
        <f>J66</f>
        <v>696780</v>
      </c>
      <c r="K65" s="747" t="s">
        <v>317</v>
      </c>
      <c r="L65" s="178"/>
    </row>
    <row r="66" spans="1:12" ht="19.5" customHeight="1" x14ac:dyDescent="0.3">
      <c r="A66" s="761" t="s">
        <v>419</v>
      </c>
      <c r="B66" s="841" t="s">
        <v>420</v>
      </c>
      <c r="C66" s="835">
        <f t="shared" ref="C66:C76" si="8">F66</f>
        <v>131324835</v>
      </c>
      <c r="D66" s="750">
        <f t="shared" si="0"/>
        <v>44894996</v>
      </c>
      <c r="E66" s="791">
        <f t="shared" si="1"/>
        <v>34.18621923263791</v>
      </c>
      <c r="F66" s="825">
        <f>F67+F69</f>
        <v>131324835</v>
      </c>
      <c r="G66" s="749">
        <f>G67+G69</f>
        <v>44198216</v>
      </c>
      <c r="H66" s="813">
        <f t="shared" si="2"/>
        <v>33.655641752757582</v>
      </c>
      <c r="I66" s="806">
        <v>0</v>
      </c>
      <c r="J66" s="749">
        <f>J71</f>
        <v>696780</v>
      </c>
      <c r="K66" s="774" t="s">
        <v>317</v>
      </c>
      <c r="L66" s="178"/>
    </row>
    <row r="67" spans="1:12" ht="29.25" customHeight="1" x14ac:dyDescent="0.3">
      <c r="A67" s="775">
        <v>41020000</v>
      </c>
      <c r="B67" s="847" t="s">
        <v>421</v>
      </c>
      <c r="C67" s="799">
        <f t="shared" si="8"/>
        <v>53910900</v>
      </c>
      <c r="D67" s="176">
        <f t="shared" si="0"/>
        <v>26955600</v>
      </c>
      <c r="E67" s="787">
        <f t="shared" si="1"/>
        <v>50.00027823686861</v>
      </c>
      <c r="F67" s="827">
        <f>F68</f>
        <v>53910900</v>
      </c>
      <c r="G67" s="177">
        <f>G68</f>
        <v>26955600</v>
      </c>
      <c r="H67" s="818">
        <f t="shared" si="2"/>
        <v>50.00027823686861</v>
      </c>
      <c r="I67" s="799"/>
      <c r="J67" s="177"/>
      <c r="K67" s="764"/>
      <c r="L67" s="178"/>
    </row>
    <row r="68" spans="1:12" ht="115.5" customHeight="1" x14ac:dyDescent="0.3">
      <c r="A68" s="737">
        <v>41021400</v>
      </c>
      <c r="B68" s="842" t="s">
        <v>422</v>
      </c>
      <c r="C68" s="800">
        <f t="shared" si="8"/>
        <v>53910900</v>
      </c>
      <c r="D68" s="176">
        <f t="shared" si="0"/>
        <v>26955600</v>
      </c>
      <c r="E68" s="787">
        <f t="shared" si="1"/>
        <v>50.00027823686861</v>
      </c>
      <c r="F68" s="814">
        <v>53910900</v>
      </c>
      <c r="G68" s="14">
        <v>26955600</v>
      </c>
      <c r="H68" s="815">
        <f t="shared" si="2"/>
        <v>50.00027823686861</v>
      </c>
      <c r="I68" s="800"/>
      <c r="J68" s="14"/>
      <c r="K68" s="771"/>
      <c r="L68" s="178"/>
    </row>
    <row r="69" spans="1:12" ht="27.75" customHeight="1" x14ac:dyDescent="0.3">
      <c r="A69" s="775" t="s">
        <v>423</v>
      </c>
      <c r="B69" s="847" t="s">
        <v>424</v>
      </c>
      <c r="C69" s="799">
        <f>F69</f>
        <v>77413935</v>
      </c>
      <c r="D69" s="176">
        <f t="shared" si="0"/>
        <v>17242616</v>
      </c>
      <c r="E69" s="787">
        <f t="shared" si="1"/>
        <v>22.27327160155339</v>
      </c>
      <c r="F69" s="827">
        <f>F70+F74+F75+F76+F78++F72</f>
        <v>77413935</v>
      </c>
      <c r="G69" s="177">
        <f>G70+G74+G75+G76+G78++G72</f>
        <v>17242616</v>
      </c>
      <c r="H69" s="818">
        <f t="shared" si="2"/>
        <v>22.27327160155339</v>
      </c>
      <c r="I69" s="799"/>
      <c r="J69" s="177"/>
      <c r="K69" s="764"/>
      <c r="L69" s="178"/>
    </row>
    <row r="70" spans="1:12" ht="31.2" x14ac:dyDescent="0.3">
      <c r="A70" s="763" t="s">
        <v>425</v>
      </c>
      <c r="B70" s="842" t="s">
        <v>426</v>
      </c>
      <c r="C70" s="800">
        <f>F70</f>
        <v>75510600</v>
      </c>
      <c r="D70" s="176">
        <f t="shared" si="0"/>
        <v>16848400</v>
      </c>
      <c r="E70" s="787">
        <f t="shared" si="1"/>
        <v>22.312628955404936</v>
      </c>
      <c r="F70" s="814">
        <v>75510600</v>
      </c>
      <c r="G70" s="14">
        <v>16848400</v>
      </c>
      <c r="H70" s="815">
        <f t="shared" si="2"/>
        <v>22.312628955404936</v>
      </c>
      <c r="I70" s="800"/>
      <c r="J70" s="14"/>
      <c r="K70" s="771"/>
      <c r="L70" s="178"/>
    </row>
    <row r="71" spans="1:12" ht="31.2" x14ac:dyDescent="0.3">
      <c r="A71" s="776">
        <v>41050000</v>
      </c>
      <c r="B71" s="847" t="s">
        <v>537</v>
      </c>
      <c r="C71" s="799">
        <f>C72+C73+C74+C75+C76</f>
        <v>1903335</v>
      </c>
      <c r="D71" s="176">
        <f t="shared" si="0"/>
        <v>1090996</v>
      </c>
      <c r="E71" s="787">
        <f t="shared" si="1"/>
        <v>57.320230017311722</v>
      </c>
      <c r="F71" s="827">
        <f>F72+F74+F75+F76</f>
        <v>1903335</v>
      </c>
      <c r="G71" s="177">
        <f>G72+G74+G75+G76</f>
        <v>394216</v>
      </c>
      <c r="H71" s="818">
        <f t="shared" si="2"/>
        <v>20.711855768952915</v>
      </c>
      <c r="I71" s="807">
        <v>0</v>
      </c>
      <c r="J71" s="177">
        <f>J73</f>
        <v>696780</v>
      </c>
      <c r="K71" s="764" t="s">
        <v>317</v>
      </c>
      <c r="L71" s="178"/>
    </row>
    <row r="72" spans="1:12" ht="46.8" x14ac:dyDescent="0.3">
      <c r="A72" s="737" t="s">
        <v>427</v>
      </c>
      <c r="B72" s="842" t="s">
        <v>428</v>
      </c>
      <c r="C72" s="800">
        <f>F72</f>
        <v>1766200</v>
      </c>
      <c r="D72" s="176">
        <f t="shared" si="0"/>
        <v>394216</v>
      </c>
      <c r="E72" s="787">
        <f t="shared" si="1"/>
        <v>22.320009058996714</v>
      </c>
      <c r="F72" s="814">
        <v>1766200</v>
      </c>
      <c r="G72" s="14">
        <v>394216</v>
      </c>
      <c r="H72" s="815">
        <f t="shared" si="2"/>
        <v>22.320009058996714</v>
      </c>
      <c r="I72" s="808"/>
      <c r="J72" s="14"/>
      <c r="K72" s="771"/>
      <c r="L72" s="178"/>
    </row>
    <row r="73" spans="1:12" ht="46.8" x14ac:dyDescent="0.3">
      <c r="A73" s="737">
        <v>41051100</v>
      </c>
      <c r="B73" s="842" t="s">
        <v>536</v>
      </c>
      <c r="C73" s="836">
        <v>0</v>
      </c>
      <c r="D73" s="740">
        <f t="shared" si="0"/>
        <v>696780</v>
      </c>
      <c r="E73" s="792" t="s">
        <v>317</v>
      </c>
      <c r="F73" s="814"/>
      <c r="G73" s="14"/>
      <c r="H73" s="815"/>
      <c r="I73" s="808">
        <v>0</v>
      </c>
      <c r="J73" s="14">
        <v>696780</v>
      </c>
      <c r="K73" s="771" t="s">
        <v>317</v>
      </c>
      <c r="L73" s="178"/>
    </row>
    <row r="74" spans="1:12" ht="48" customHeight="1" x14ac:dyDescent="0.3">
      <c r="A74" s="738">
        <v>41053900</v>
      </c>
      <c r="B74" s="848" t="s">
        <v>429</v>
      </c>
      <c r="C74" s="836">
        <f t="shared" si="8"/>
        <v>28193</v>
      </c>
      <c r="D74" s="742">
        <f t="shared" si="0"/>
        <v>0</v>
      </c>
      <c r="E74" s="792">
        <f t="shared" si="1"/>
        <v>0</v>
      </c>
      <c r="F74" s="814">
        <v>28193</v>
      </c>
      <c r="G74" s="741">
        <v>0</v>
      </c>
      <c r="H74" s="828">
        <v>0</v>
      </c>
      <c r="I74" s="808"/>
      <c r="J74" s="14"/>
      <c r="K74" s="771"/>
      <c r="L74" s="178"/>
    </row>
    <row r="75" spans="1:12" ht="46.8" x14ac:dyDescent="0.3">
      <c r="A75" s="739">
        <v>41053900</v>
      </c>
      <c r="B75" s="848" t="s">
        <v>430</v>
      </c>
      <c r="C75" s="836">
        <f t="shared" si="8"/>
        <v>91319</v>
      </c>
      <c r="D75" s="742">
        <f t="shared" si="0"/>
        <v>0</v>
      </c>
      <c r="E75" s="792">
        <f t="shared" si="1"/>
        <v>0</v>
      </c>
      <c r="F75" s="814">
        <v>91319</v>
      </c>
      <c r="G75" s="741">
        <v>0</v>
      </c>
      <c r="H75" s="828">
        <v>0</v>
      </c>
      <c r="I75" s="808"/>
      <c r="J75" s="14"/>
      <c r="K75" s="771"/>
      <c r="L75" s="178"/>
    </row>
    <row r="76" spans="1:12" ht="66" customHeight="1" thickBot="1" x14ac:dyDescent="0.35">
      <c r="A76" s="754">
        <v>41053900</v>
      </c>
      <c r="B76" s="849" t="s">
        <v>431</v>
      </c>
      <c r="C76" s="837">
        <f t="shared" si="8"/>
        <v>17623</v>
      </c>
      <c r="D76" s="755">
        <f t="shared" si="0"/>
        <v>0</v>
      </c>
      <c r="E76" s="793">
        <f t="shared" si="1"/>
        <v>0</v>
      </c>
      <c r="F76" s="822">
        <v>17623</v>
      </c>
      <c r="G76" s="756">
        <v>0</v>
      </c>
      <c r="H76" s="829">
        <v>0</v>
      </c>
      <c r="I76" s="803"/>
      <c r="J76" s="748"/>
      <c r="K76" s="777"/>
      <c r="L76" s="178"/>
    </row>
    <row r="77" spans="1:12" ht="16.2" thickBot="1" x14ac:dyDescent="0.35">
      <c r="A77" s="757">
        <v>50000000</v>
      </c>
      <c r="B77" s="850" t="s">
        <v>535</v>
      </c>
      <c r="C77" s="838">
        <v>0</v>
      </c>
      <c r="D77" s="758">
        <f t="shared" si="0"/>
        <v>7816.35</v>
      </c>
      <c r="E77" s="794" t="s">
        <v>317</v>
      </c>
      <c r="F77" s="824"/>
      <c r="G77" s="746"/>
      <c r="H77" s="811"/>
      <c r="I77" s="805">
        <v>0</v>
      </c>
      <c r="J77" s="746">
        <v>7816.35</v>
      </c>
      <c r="K77" s="759" t="s">
        <v>317</v>
      </c>
      <c r="L77" s="178"/>
    </row>
    <row r="78" spans="1:12" ht="16.2" thickBot="1" x14ac:dyDescent="0.35">
      <c r="A78" s="778"/>
      <c r="B78" s="851"/>
      <c r="C78" s="839"/>
      <c r="D78" s="779"/>
      <c r="E78" s="795"/>
      <c r="F78" s="830"/>
      <c r="G78" s="780"/>
      <c r="H78" s="831"/>
      <c r="I78" s="809"/>
      <c r="J78" s="780"/>
      <c r="K78" s="781"/>
      <c r="L78" s="178"/>
    </row>
    <row r="79" spans="1:12" ht="16.2" thickBot="1" x14ac:dyDescent="0.35">
      <c r="A79" s="782" t="s">
        <v>6</v>
      </c>
      <c r="B79" s="840" t="s">
        <v>432</v>
      </c>
      <c r="C79" s="797">
        <f>F79+I79</f>
        <v>537541935</v>
      </c>
      <c r="D79" s="13">
        <f t="shared" si="0"/>
        <v>181119717.08000001</v>
      </c>
      <c r="E79" s="784">
        <f t="shared" si="1"/>
        <v>33.694062786003855</v>
      </c>
      <c r="F79" s="824">
        <f>F64+F65</f>
        <v>522246435</v>
      </c>
      <c r="G79" s="746">
        <f>G64+G65</f>
        <v>162716839.92000002</v>
      </c>
      <c r="H79" s="811">
        <f t="shared" si="2"/>
        <v>31.157099218877388</v>
      </c>
      <c r="I79" s="797">
        <f>I64</f>
        <v>15295500</v>
      </c>
      <c r="J79" s="746">
        <f>J64+J65</f>
        <v>18402877.160000004</v>
      </c>
      <c r="K79" s="747">
        <f>J79/I79*100</f>
        <v>120.31562982576578</v>
      </c>
      <c r="L79" s="178"/>
    </row>
    <row r="80" spans="1:12" ht="15.6" x14ac:dyDescent="0.3">
      <c r="A80" s="1"/>
      <c r="B80" s="1"/>
      <c r="C80" s="1"/>
      <c r="D80" s="1"/>
      <c r="E80" s="1"/>
      <c r="F80" s="1"/>
      <c r="G80" s="1"/>
      <c r="H80" s="1"/>
      <c r="I80" s="1"/>
      <c r="J80" s="1"/>
      <c r="K80" s="1"/>
    </row>
    <row r="81" spans="1:11" x14ac:dyDescent="0.3">
      <c r="A81" s="1003"/>
      <c r="B81" s="1003"/>
      <c r="C81" s="1003"/>
      <c r="D81" s="1003"/>
      <c r="E81" s="1003"/>
      <c r="F81" s="1003"/>
      <c r="G81" s="1003"/>
      <c r="H81" s="1003"/>
      <c r="I81" s="1003"/>
      <c r="J81" s="1003"/>
      <c r="K81" s="181"/>
    </row>
    <row r="83" spans="1:11" ht="17.399999999999999" x14ac:dyDescent="0.3">
      <c r="A83" s="27" t="s">
        <v>433</v>
      </c>
      <c r="B83" s="27"/>
      <c r="C83" s="182"/>
      <c r="D83" s="182"/>
      <c r="E83" s="182"/>
      <c r="F83" s="23"/>
      <c r="G83" s="23"/>
      <c r="H83" s="23"/>
      <c r="I83" s="1004" t="s">
        <v>501</v>
      </c>
      <c r="J83" s="1004"/>
      <c r="K83" s="183"/>
    </row>
  </sheetData>
  <mergeCells count="26">
    <mergeCell ref="A81:J81"/>
    <mergeCell ref="I83:J83"/>
    <mergeCell ref="A9:B9"/>
    <mergeCell ref="L9:N9"/>
    <mergeCell ref="L10:N10"/>
    <mergeCell ref="A11:A13"/>
    <mergeCell ref="B11:B13"/>
    <mergeCell ref="I12:I13"/>
    <mergeCell ref="J12:J13"/>
    <mergeCell ref="C12:C13"/>
    <mergeCell ref="D12:D13"/>
    <mergeCell ref="C11:E11"/>
    <mergeCell ref="E12:E13"/>
    <mergeCell ref="H12:H13"/>
    <mergeCell ref="L1:N1"/>
    <mergeCell ref="I2:K2"/>
    <mergeCell ref="L5:N5"/>
    <mergeCell ref="F12:F13"/>
    <mergeCell ref="G12:G13"/>
    <mergeCell ref="F11:H11"/>
    <mergeCell ref="K12:K13"/>
    <mergeCell ref="I11:K11"/>
    <mergeCell ref="L6:N6"/>
    <mergeCell ref="L7:N7"/>
    <mergeCell ref="A8:J8"/>
    <mergeCell ref="L8:N8"/>
  </mergeCells>
  <pageMargins left="1.1811023622047245" right="0.39370078740157483" top="0.78740157480314965" bottom="0.78740157480314965" header="0.31496062992125984" footer="0.31496062992125984"/>
  <pageSetup paperSize="9" scale="70"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6"/>
  <sheetViews>
    <sheetView view="pageBreakPreview" topLeftCell="A12" zoomScale="90" zoomScaleNormal="100" zoomScaleSheetLayoutView="90" workbookViewId="0">
      <selection activeCell="A12" sqref="A12:J29"/>
    </sheetView>
  </sheetViews>
  <sheetFormatPr defaultRowHeight="13.8" x14ac:dyDescent="0.3"/>
  <cols>
    <col min="1" max="1" width="11.33203125" customWidth="1"/>
    <col min="2" max="2" width="41" customWidth="1"/>
    <col min="3" max="6" width="13.88671875" customWidth="1"/>
    <col min="7" max="7" width="13.5546875" customWidth="1"/>
    <col min="8" max="8" width="12.6640625" customWidth="1"/>
    <col min="9" max="9" width="14.6640625" customWidth="1"/>
    <col min="10" max="10" width="12.109375" customWidth="1"/>
  </cols>
  <sheetData>
    <row r="2" spans="1:10" ht="15.6" x14ac:dyDescent="0.3">
      <c r="G2" s="852" t="s">
        <v>164</v>
      </c>
      <c r="H2" s="852"/>
      <c r="I2" s="4"/>
    </row>
    <row r="3" spans="1:10" ht="15.6" x14ac:dyDescent="0.3">
      <c r="G3" s="852" t="s">
        <v>550</v>
      </c>
      <c r="H3" s="852"/>
      <c r="I3" s="4"/>
    </row>
    <row r="4" spans="1:10" ht="15.6" x14ac:dyDescent="0.3">
      <c r="G4" s="6" t="s">
        <v>551</v>
      </c>
      <c r="H4" s="6"/>
      <c r="I4" s="7"/>
    </row>
    <row r="5" spans="1:10" ht="15.6" x14ac:dyDescent="0.3">
      <c r="G5" s="6" t="s">
        <v>549</v>
      </c>
      <c r="H5" s="79"/>
      <c r="I5" s="71"/>
    </row>
    <row r="6" spans="1:10" ht="15.6" x14ac:dyDescent="0.3">
      <c r="G6" s="852"/>
      <c r="H6" s="852"/>
      <c r="I6" s="852"/>
    </row>
    <row r="8" spans="1:10" ht="21" x14ac:dyDescent="0.4">
      <c r="A8" s="1020" t="s">
        <v>434</v>
      </c>
      <c r="B8" s="1021"/>
      <c r="C8" s="1021"/>
      <c r="D8" s="1021"/>
      <c r="E8" s="1021"/>
      <c r="F8" s="1021"/>
      <c r="G8" s="1021"/>
      <c r="H8" s="1021"/>
      <c r="I8" s="170"/>
      <c r="J8" s="170"/>
    </row>
    <row r="9" spans="1:10" ht="21" x14ac:dyDescent="0.4">
      <c r="A9" s="169"/>
      <c r="B9" s="170"/>
      <c r="C9" s="170"/>
      <c r="D9" s="170"/>
      <c r="E9" s="170"/>
      <c r="F9" s="170"/>
      <c r="G9" s="170"/>
      <c r="H9" s="170"/>
      <c r="I9" s="170"/>
      <c r="J9" s="170"/>
    </row>
    <row r="10" spans="1:10" ht="15.6" x14ac:dyDescent="0.3">
      <c r="A10" s="184" t="s">
        <v>163</v>
      </c>
      <c r="B10" s="1"/>
      <c r="C10" s="1"/>
      <c r="D10" s="1"/>
      <c r="E10" s="1"/>
      <c r="F10" s="1"/>
      <c r="G10" s="1"/>
      <c r="H10" s="1"/>
      <c r="I10" s="1"/>
      <c r="J10" s="1"/>
    </row>
    <row r="11" spans="1:10" ht="16.2" thickBot="1" x14ac:dyDescent="0.35">
      <c r="A11" s="185" t="s">
        <v>0</v>
      </c>
      <c r="B11" s="1"/>
      <c r="C11" s="1"/>
      <c r="D11" s="1"/>
      <c r="E11" s="1"/>
      <c r="F11" s="1"/>
      <c r="G11" s="1"/>
      <c r="H11" s="2" t="s">
        <v>287</v>
      </c>
      <c r="I11" s="2"/>
      <c r="J11" s="2"/>
    </row>
    <row r="12" spans="1:10" ht="15.6" customHeight="1" x14ac:dyDescent="0.3">
      <c r="A12" s="1022" t="s">
        <v>338</v>
      </c>
      <c r="B12" s="1025" t="s">
        <v>435</v>
      </c>
      <c r="C12" s="1017" t="s">
        <v>1</v>
      </c>
      <c r="D12" s="1018"/>
      <c r="E12" s="1017" t="s">
        <v>2</v>
      </c>
      <c r="F12" s="1018"/>
      <c r="G12" s="1017" t="s">
        <v>3</v>
      </c>
      <c r="H12" s="1018"/>
      <c r="I12" s="1018"/>
      <c r="J12" s="1019"/>
    </row>
    <row r="13" spans="1:10" ht="15.6" customHeight="1" x14ac:dyDescent="0.3">
      <c r="A13" s="1023"/>
      <c r="B13" s="1026"/>
      <c r="C13" s="992" t="s">
        <v>487</v>
      </c>
      <c r="D13" s="992" t="s">
        <v>488</v>
      </c>
      <c r="E13" s="992" t="s">
        <v>487</v>
      </c>
      <c r="F13" s="992" t="s">
        <v>488</v>
      </c>
      <c r="G13" s="992" t="s">
        <v>487</v>
      </c>
      <c r="H13" s="992" t="s">
        <v>5</v>
      </c>
      <c r="I13" s="992" t="s">
        <v>488</v>
      </c>
      <c r="J13" s="997" t="s">
        <v>5</v>
      </c>
    </row>
    <row r="14" spans="1:10" ht="44.4" customHeight="1" thickBot="1" x14ac:dyDescent="0.35">
      <c r="A14" s="1024"/>
      <c r="B14" s="1027"/>
      <c r="C14" s="1015"/>
      <c r="D14" s="1015"/>
      <c r="E14" s="1015"/>
      <c r="F14" s="1015"/>
      <c r="G14" s="1015"/>
      <c r="H14" s="1015"/>
      <c r="I14" s="1015"/>
      <c r="J14" s="1016"/>
    </row>
    <row r="15" spans="1:10" ht="16.2" thickBot="1" x14ac:dyDescent="0.35">
      <c r="A15" s="268">
        <v>1</v>
      </c>
      <c r="B15" s="269">
        <v>2</v>
      </c>
      <c r="C15" s="269">
        <v>3</v>
      </c>
      <c r="D15" s="269">
        <v>4</v>
      </c>
      <c r="E15" s="269">
        <v>5</v>
      </c>
      <c r="F15" s="269">
        <v>6</v>
      </c>
      <c r="G15" s="269">
        <v>7</v>
      </c>
      <c r="H15" s="270">
        <v>6</v>
      </c>
      <c r="I15" s="269">
        <v>7</v>
      </c>
      <c r="J15" s="271">
        <v>8</v>
      </c>
    </row>
    <row r="16" spans="1:10" ht="15.6" x14ac:dyDescent="0.3">
      <c r="A16" s="1028" t="s">
        <v>436</v>
      </c>
      <c r="B16" s="1029"/>
      <c r="C16" s="1029"/>
      <c r="D16" s="1029"/>
      <c r="E16" s="1029"/>
      <c r="F16" s="1029"/>
      <c r="G16" s="1029"/>
      <c r="H16" s="1029"/>
      <c r="I16" s="272"/>
      <c r="J16" s="948"/>
    </row>
    <row r="17" spans="1:20" ht="15.6" x14ac:dyDescent="0.3">
      <c r="A17" s="186" t="s">
        <v>437</v>
      </c>
      <c r="B17" s="187" t="s">
        <v>438</v>
      </c>
      <c r="C17" s="176">
        <f>E17+G17</f>
        <v>0</v>
      </c>
      <c r="D17" s="176">
        <f>F17+I17</f>
        <v>0</v>
      </c>
      <c r="E17" s="176">
        <f>E18</f>
        <v>-883500</v>
      </c>
      <c r="F17" s="176">
        <f>F18</f>
        <v>-626575.35</v>
      </c>
      <c r="G17" s="176">
        <f>G18</f>
        <v>883500</v>
      </c>
      <c r="H17" s="260">
        <f>H18</f>
        <v>883500</v>
      </c>
      <c r="I17" s="260">
        <f t="shared" ref="I17:J17" si="0">I18</f>
        <v>626575.35</v>
      </c>
      <c r="J17" s="949">
        <f t="shared" si="0"/>
        <v>626575.35</v>
      </c>
    </row>
    <row r="18" spans="1:20" ht="31.2" x14ac:dyDescent="0.3">
      <c r="A18" s="188" t="s">
        <v>439</v>
      </c>
      <c r="B18" s="189" t="s">
        <v>440</v>
      </c>
      <c r="C18" s="176">
        <f t="shared" ref="C18:C22" si="1">E18+G18</f>
        <v>0</v>
      </c>
      <c r="D18" s="176">
        <f t="shared" ref="D18:D22" si="2">F18+I18</f>
        <v>0</v>
      </c>
      <c r="E18" s="8">
        <f>E19-1000000+E21</f>
        <v>-883500</v>
      </c>
      <c r="F18" s="8">
        <f>F19-1000000+F21</f>
        <v>-626575.35</v>
      </c>
      <c r="G18" s="8">
        <f>G21</f>
        <v>883500</v>
      </c>
      <c r="H18" s="261">
        <f>H21</f>
        <v>883500</v>
      </c>
      <c r="I18" s="261">
        <f t="shared" ref="I18:J18" si="3">I21</f>
        <v>626575.35</v>
      </c>
      <c r="J18" s="950">
        <f t="shared" si="3"/>
        <v>626575.35</v>
      </c>
    </row>
    <row r="19" spans="1:20" ht="15.6" x14ac:dyDescent="0.3">
      <c r="A19" s="188" t="s">
        <v>441</v>
      </c>
      <c r="B19" s="189" t="s">
        <v>442</v>
      </c>
      <c r="C19" s="176">
        <f t="shared" si="1"/>
        <v>1000000</v>
      </c>
      <c r="D19" s="176">
        <f t="shared" si="2"/>
        <v>1000000</v>
      </c>
      <c r="E19" s="14">
        <f>1000000</f>
        <v>1000000</v>
      </c>
      <c r="F19" s="14">
        <v>1000000</v>
      </c>
      <c r="G19" s="8">
        <v>0</v>
      </c>
      <c r="H19" s="262">
        <v>0</v>
      </c>
      <c r="I19" s="266">
        <v>0</v>
      </c>
      <c r="J19" s="951"/>
    </row>
    <row r="20" spans="1:20" ht="15.6" x14ac:dyDescent="0.3">
      <c r="A20" s="188" t="s">
        <v>443</v>
      </c>
      <c r="B20" s="189" t="s">
        <v>444</v>
      </c>
      <c r="C20" s="176">
        <f t="shared" si="1"/>
        <v>1000000</v>
      </c>
      <c r="D20" s="176">
        <f t="shared" si="2"/>
        <v>1000000</v>
      </c>
      <c r="E20" s="8">
        <v>1000000</v>
      </c>
      <c r="F20" s="8">
        <v>1000000</v>
      </c>
      <c r="G20" s="8">
        <v>0</v>
      </c>
      <c r="H20" s="262">
        <v>0</v>
      </c>
      <c r="I20" s="266">
        <v>0</v>
      </c>
      <c r="J20" s="951"/>
    </row>
    <row r="21" spans="1:20" ht="47.4" thickBot="1" x14ac:dyDescent="0.35">
      <c r="A21" s="191" t="s">
        <v>445</v>
      </c>
      <c r="B21" s="192" t="s">
        <v>446</v>
      </c>
      <c r="C21" s="935">
        <f t="shared" si="1"/>
        <v>0</v>
      </c>
      <c r="D21" s="935">
        <f t="shared" si="2"/>
        <v>0</v>
      </c>
      <c r="E21" s="15">
        <f>-883500</f>
        <v>-883500</v>
      </c>
      <c r="F21" s="15">
        <v>-626575.35</v>
      </c>
      <c r="G21" s="15">
        <v>883500</v>
      </c>
      <c r="H21" s="936">
        <f>G21</f>
        <v>883500</v>
      </c>
      <c r="I21" s="937">
        <v>626575.35</v>
      </c>
      <c r="J21" s="952">
        <v>626575.35</v>
      </c>
    </row>
    <row r="22" spans="1:20" ht="16.8" thickBot="1" x14ac:dyDescent="0.4">
      <c r="A22" s="193" t="s">
        <v>6</v>
      </c>
      <c r="B22" s="194" t="s">
        <v>447</v>
      </c>
      <c r="C22" s="13">
        <f t="shared" si="1"/>
        <v>0</v>
      </c>
      <c r="D22" s="13">
        <f t="shared" si="2"/>
        <v>0</v>
      </c>
      <c r="E22" s="195">
        <f t="shared" ref="E22:J22" si="4">E17</f>
        <v>-883500</v>
      </c>
      <c r="F22" s="195">
        <f t="shared" si="4"/>
        <v>-626575.35</v>
      </c>
      <c r="G22" s="195">
        <f t="shared" si="4"/>
        <v>883500</v>
      </c>
      <c r="H22" s="265">
        <f t="shared" si="4"/>
        <v>883500</v>
      </c>
      <c r="I22" s="265">
        <f t="shared" si="4"/>
        <v>626575.35</v>
      </c>
      <c r="J22" s="196">
        <f t="shared" si="4"/>
        <v>626575.35</v>
      </c>
    </row>
    <row r="23" spans="1:20" ht="15.6" x14ac:dyDescent="0.3">
      <c r="A23" s="1030" t="s">
        <v>448</v>
      </c>
      <c r="B23" s="1031"/>
      <c r="C23" s="1031"/>
      <c r="D23" s="1031"/>
      <c r="E23" s="1031"/>
      <c r="F23" s="1031"/>
      <c r="G23" s="1031"/>
      <c r="H23" s="1031"/>
      <c r="I23" s="938"/>
      <c r="J23" s="953"/>
    </row>
    <row r="24" spans="1:20" ht="31.2" x14ac:dyDescent="0.3">
      <c r="A24" s="186" t="s">
        <v>449</v>
      </c>
      <c r="B24" s="187" t="s">
        <v>450</v>
      </c>
      <c r="C24" s="176">
        <f>E24+G24</f>
        <v>0</v>
      </c>
      <c r="D24" s="176">
        <f>F24+I24</f>
        <v>0</v>
      </c>
      <c r="E24" s="176">
        <f t="shared" ref="E24:J24" si="5">E17</f>
        <v>-883500</v>
      </c>
      <c r="F24" s="176">
        <f t="shared" si="5"/>
        <v>-626575.35</v>
      </c>
      <c r="G24" s="176">
        <f t="shared" si="5"/>
        <v>883500</v>
      </c>
      <c r="H24" s="263">
        <f t="shared" si="5"/>
        <v>883500</v>
      </c>
      <c r="I24" s="263">
        <f t="shared" si="5"/>
        <v>626575.35</v>
      </c>
      <c r="J24" s="954">
        <f t="shared" si="5"/>
        <v>626575.35</v>
      </c>
    </row>
    <row r="25" spans="1:20" ht="15.6" x14ac:dyDescent="0.3">
      <c r="A25" s="188" t="s">
        <v>451</v>
      </c>
      <c r="B25" s="189" t="s">
        <v>452</v>
      </c>
      <c r="C25" s="176">
        <f t="shared" ref="C25:C29" si="6">E25+G25</f>
        <v>0</v>
      </c>
      <c r="D25" s="176">
        <f t="shared" ref="D25:D29" si="7">F25+I25</f>
        <v>0</v>
      </c>
      <c r="E25" s="8">
        <f>E18</f>
        <v>-883500</v>
      </c>
      <c r="F25" s="8">
        <f>F18</f>
        <v>-626575.35</v>
      </c>
      <c r="G25" s="8">
        <f>G28</f>
        <v>883500</v>
      </c>
      <c r="H25" s="262">
        <f>H28</f>
        <v>883500</v>
      </c>
      <c r="I25" s="262">
        <f>I28</f>
        <v>626575.35</v>
      </c>
      <c r="J25" s="951">
        <v>626575</v>
      </c>
    </row>
    <row r="26" spans="1:20" ht="15.6" x14ac:dyDescent="0.3">
      <c r="A26" s="188" t="s">
        <v>453</v>
      </c>
      <c r="B26" s="189" t="s">
        <v>442</v>
      </c>
      <c r="C26" s="176">
        <f t="shared" si="6"/>
        <v>1000000</v>
      </c>
      <c r="D26" s="176">
        <f t="shared" si="7"/>
        <v>1000000</v>
      </c>
      <c r="E26" s="8">
        <f>E19</f>
        <v>1000000</v>
      </c>
      <c r="F26" s="8">
        <f>F19</f>
        <v>1000000</v>
      </c>
      <c r="G26" s="8">
        <v>0</v>
      </c>
      <c r="H26" s="262">
        <v>0</v>
      </c>
      <c r="I26" s="266">
        <v>0</v>
      </c>
      <c r="J26" s="951"/>
      <c r="M26" s="190"/>
    </row>
    <row r="27" spans="1:20" ht="15.6" x14ac:dyDescent="0.3">
      <c r="A27" s="188" t="s">
        <v>454</v>
      </c>
      <c r="B27" s="189" t="s">
        <v>444</v>
      </c>
      <c r="C27" s="176">
        <f t="shared" si="6"/>
        <v>1000000</v>
      </c>
      <c r="D27" s="176">
        <f t="shared" si="7"/>
        <v>1000000</v>
      </c>
      <c r="E27" s="8">
        <v>1000000</v>
      </c>
      <c r="F27" s="8">
        <v>1000000</v>
      </c>
      <c r="G27" s="8">
        <v>0</v>
      </c>
      <c r="H27" s="262">
        <v>0</v>
      </c>
      <c r="I27" s="266">
        <v>0</v>
      </c>
      <c r="J27" s="951"/>
    </row>
    <row r="28" spans="1:20" ht="47.4" thickBot="1" x14ac:dyDescent="0.35">
      <c r="A28" s="191" t="s">
        <v>455</v>
      </c>
      <c r="B28" s="192" t="s">
        <v>446</v>
      </c>
      <c r="C28" s="935">
        <f t="shared" si="6"/>
        <v>0</v>
      </c>
      <c r="D28" s="935">
        <f t="shared" si="7"/>
        <v>0</v>
      </c>
      <c r="E28" s="15">
        <f t="shared" ref="E28:J29" si="8">E21</f>
        <v>-883500</v>
      </c>
      <c r="F28" s="15">
        <f t="shared" si="8"/>
        <v>-626575.35</v>
      </c>
      <c r="G28" s="15">
        <f>G21</f>
        <v>883500</v>
      </c>
      <c r="H28" s="264">
        <f>H21</f>
        <v>883500</v>
      </c>
      <c r="I28" s="264">
        <f>I21</f>
        <v>626575.35</v>
      </c>
      <c r="J28" s="955">
        <f>J21</f>
        <v>626575.35</v>
      </c>
    </row>
    <row r="29" spans="1:20" ht="16.8" thickBot="1" x14ac:dyDescent="0.4">
      <c r="A29" s="193" t="s">
        <v>6</v>
      </c>
      <c r="B29" s="194" t="s">
        <v>447</v>
      </c>
      <c r="C29" s="13">
        <f t="shared" si="6"/>
        <v>0</v>
      </c>
      <c r="D29" s="13">
        <f t="shared" si="7"/>
        <v>0</v>
      </c>
      <c r="E29" s="195">
        <f t="shared" si="8"/>
        <v>-883500</v>
      </c>
      <c r="F29" s="195">
        <f t="shared" si="8"/>
        <v>-626575.35</v>
      </c>
      <c r="G29" s="195">
        <f t="shared" si="8"/>
        <v>883500</v>
      </c>
      <c r="H29" s="265">
        <f t="shared" si="8"/>
        <v>883500</v>
      </c>
      <c r="I29" s="265">
        <f t="shared" si="8"/>
        <v>626575.35</v>
      </c>
      <c r="J29" s="196">
        <f t="shared" si="8"/>
        <v>626575.35</v>
      </c>
    </row>
    <row r="31" spans="1:20" ht="13.5" customHeight="1" x14ac:dyDescent="0.3"/>
    <row r="32" spans="1:20" s="5" customFormat="1" ht="42.6" customHeight="1" x14ac:dyDescent="0.3">
      <c r="A32" s="1032" t="s">
        <v>433</v>
      </c>
      <c r="B32" s="1032"/>
      <c r="C32" s="197"/>
      <c r="D32" s="197"/>
      <c r="E32" s="197"/>
      <c r="F32" s="197"/>
      <c r="G32" s="1033" t="s">
        <v>501</v>
      </c>
      <c r="H32" s="1033"/>
      <c r="I32" s="254"/>
      <c r="J32" s="254"/>
      <c r="K32" s="3"/>
      <c r="L32" s="3"/>
      <c r="M32" s="3"/>
      <c r="O32" s="3"/>
      <c r="P32" s="198"/>
      <c r="Q32" s="3"/>
      <c r="R32" s="199"/>
      <c r="S32" s="200"/>
      <c r="T32" s="201"/>
    </row>
    <row r="33" spans="1:10" s="20" customFormat="1" ht="21" x14ac:dyDescent="0.4">
      <c r="A33" s="19"/>
      <c r="B33" s="19"/>
      <c r="H33" s="21"/>
      <c r="I33" s="21"/>
      <c r="J33" s="21"/>
    </row>
    <row r="34" spans="1:10" ht="15.6" x14ac:dyDescent="0.3">
      <c r="A34" s="22"/>
      <c r="B34" s="22"/>
    </row>
    <row r="35" spans="1:10" ht="15.6" x14ac:dyDescent="0.3">
      <c r="A35" s="1034"/>
      <c r="B35" s="1034"/>
    </row>
    <row r="36" spans="1:10" ht="15.6" x14ac:dyDescent="0.3">
      <c r="A36" s="1"/>
    </row>
  </sheetData>
  <mergeCells count="19">
    <mergeCell ref="A16:H16"/>
    <mergeCell ref="A23:H23"/>
    <mergeCell ref="A32:B32"/>
    <mergeCell ref="G32:H32"/>
    <mergeCell ref="A35:B35"/>
    <mergeCell ref="G13:G14"/>
    <mergeCell ref="I13:I14"/>
    <mergeCell ref="J13:J14"/>
    <mergeCell ref="G12:J12"/>
    <mergeCell ref="A8:H8"/>
    <mergeCell ref="A12:A14"/>
    <mergeCell ref="B12:B14"/>
    <mergeCell ref="H13:H14"/>
    <mergeCell ref="C12:D12"/>
    <mergeCell ref="C13:C14"/>
    <mergeCell ref="D13:D14"/>
    <mergeCell ref="E12:F12"/>
    <mergeCell ref="E13:E14"/>
    <mergeCell ref="F13:F14"/>
  </mergeCells>
  <pageMargins left="1.1811023622047245" right="0.39370078740157483" top="0.78740157480314965" bottom="0.78740157480314965"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1"/>
  <sheetViews>
    <sheetView tabSelected="1" view="pageBreakPreview" zoomScale="70" zoomScaleNormal="100" zoomScaleSheetLayoutView="70" workbookViewId="0">
      <selection activeCell="R251" sqref="R251"/>
    </sheetView>
  </sheetViews>
  <sheetFormatPr defaultColWidth="8.88671875" defaultRowHeight="15.6" x14ac:dyDescent="0.3"/>
  <cols>
    <col min="1" max="3" width="12.109375" style="47" customWidth="1"/>
    <col min="4" max="4" width="40.6640625" style="48" customWidth="1"/>
    <col min="5" max="5" width="17.44140625" style="48" customWidth="1"/>
    <col min="6" max="6" width="18.33203125" style="48" customWidth="1"/>
    <col min="7" max="7" width="10.6640625" style="48" customWidth="1"/>
    <col min="8" max="9" width="15.6640625" style="49" customWidth="1"/>
    <col min="10" max="10" width="11.44140625" style="49" customWidth="1"/>
    <col min="11" max="12" width="17.44140625" style="48" customWidth="1"/>
    <col min="13" max="13" width="12" style="48" customWidth="1"/>
    <col min="14" max="16384" width="8.88671875" style="1"/>
  </cols>
  <sheetData>
    <row r="1" spans="1:14" x14ac:dyDescent="0.3">
      <c r="A1" s="916"/>
      <c r="B1" s="916"/>
      <c r="C1" s="916"/>
      <c r="D1" s="917"/>
      <c r="E1" s="917"/>
      <c r="F1" s="917"/>
      <c r="G1" s="917"/>
      <c r="H1" s="918"/>
      <c r="I1" s="918"/>
      <c r="J1" s="918"/>
      <c r="K1" s="852" t="s">
        <v>552</v>
      </c>
      <c r="L1" s="917"/>
      <c r="M1" s="917"/>
    </row>
    <row r="2" spans="1:14" x14ac:dyDescent="0.3">
      <c r="A2" s="916"/>
      <c r="B2" s="916"/>
      <c r="C2" s="916"/>
      <c r="D2" s="917"/>
      <c r="E2" s="917"/>
      <c r="F2" s="917"/>
      <c r="G2" s="917"/>
      <c r="H2" s="918"/>
      <c r="I2" s="918"/>
      <c r="J2" s="918"/>
      <c r="K2" s="852" t="s">
        <v>550</v>
      </c>
      <c r="L2" s="917"/>
      <c r="M2" s="917"/>
    </row>
    <row r="3" spans="1:14" x14ac:dyDescent="0.3">
      <c r="A3" s="916"/>
      <c r="B3" s="916"/>
      <c r="C3" s="916"/>
      <c r="D3" s="917"/>
      <c r="E3" s="917"/>
      <c r="F3" s="917"/>
      <c r="G3" s="917"/>
      <c r="H3" s="918"/>
      <c r="I3" s="918"/>
      <c r="J3" s="918"/>
      <c r="K3" s="6" t="s">
        <v>551</v>
      </c>
      <c r="L3" s="927"/>
      <c r="M3" s="927"/>
    </row>
    <row r="4" spans="1:14" x14ac:dyDescent="0.3">
      <c r="A4" s="916"/>
      <c r="B4" s="916"/>
      <c r="C4" s="916"/>
      <c r="D4" s="917"/>
      <c r="E4" s="917"/>
      <c r="F4" s="917"/>
      <c r="G4" s="917"/>
      <c r="H4" s="918"/>
      <c r="I4" s="918"/>
      <c r="J4" s="918"/>
      <c r="K4" s="79" t="s">
        <v>549</v>
      </c>
      <c r="L4" s="928"/>
      <c r="M4" s="928"/>
    </row>
    <row r="5" spans="1:14" x14ac:dyDescent="0.3">
      <c r="A5" s="916"/>
      <c r="B5" s="916"/>
      <c r="C5" s="916"/>
      <c r="D5" s="917"/>
      <c r="E5" s="917"/>
      <c r="F5" s="917"/>
      <c r="G5" s="917"/>
      <c r="H5" s="918"/>
      <c r="I5" s="917"/>
      <c r="J5" s="917"/>
      <c r="K5" s="852"/>
      <c r="L5" s="919"/>
      <c r="M5" s="919"/>
      <c r="N5" s="2"/>
    </row>
    <row r="6" spans="1:14" x14ac:dyDescent="0.3">
      <c r="A6" s="916"/>
      <c r="B6" s="916"/>
      <c r="C6" s="916"/>
      <c r="D6" s="917"/>
      <c r="E6" s="917"/>
      <c r="F6" s="917"/>
      <c r="G6" s="917"/>
      <c r="H6" s="918"/>
      <c r="I6" s="917"/>
      <c r="J6" s="917"/>
      <c r="K6" s="920"/>
      <c r="L6" s="920"/>
      <c r="M6" s="920"/>
      <c r="N6" s="30"/>
    </row>
    <row r="7" spans="1:14" x14ac:dyDescent="0.3">
      <c r="A7" s="916"/>
      <c r="B7" s="916"/>
      <c r="C7" s="916"/>
      <c r="D7" s="917"/>
      <c r="E7" s="917"/>
      <c r="F7" s="917"/>
      <c r="G7" s="917"/>
      <c r="H7" s="918"/>
      <c r="I7" s="917"/>
      <c r="J7" s="917"/>
      <c r="K7" s="920"/>
      <c r="L7" s="920"/>
      <c r="M7" s="920"/>
      <c r="N7" s="30"/>
    </row>
    <row r="8" spans="1:14" x14ac:dyDescent="0.3">
      <c r="A8" s="916"/>
      <c r="B8" s="916"/>
      <c r="C8" s="916"/>
      <c r="D8" s="917"/>
      <c r="E8" s="917"/>
      <c r="F8" s="917"/>
      <c r="G8" s="917"/>
      <c r="H8" s="918"/>
      <c r="I8" s="917"/>
      <c r="J8" s="917"/>
      <c r="K8" s="920"/>
      <c r="L8" s="920"/>
      <c r="M8" s="920"/>
      <c r="N8" s="30"/>
    </row>
    <row r="9" spans="1:14" x14ac:dyDescent="0.3">
      <c r="A9" s="916"/>
      <c r="B9" s="916"/>
      <c r="C9" s="916"/>
      <c r="D9" s="917"/>
      <c r="E9" s="917"/>
      <c r="F9" s="917"/>
      <c r="G9" s="917"/>
      <c r="H9" s="918"/>
      <c r="I9" s="917"/>
      <c r="J9" s="917"/>
      <c r="K9" s="921"/>
      <c r="L9" s="921"/>
      <c r="M9" s="921"/>
      <c r="N9" s="30"/>
    </row>
    <row r="10" spans="1:14" x14ac:dyDescent="0.3">
      <c r="A10" s="916"/>
      <c r="B10" s="916"/>
      <c r="C10" s="916"/>
      <c r="D10" s="917"/>
      <c r="E10" s="917"/>
      <c r="F10" s="917"/>
      <c r="G10" s="917"/>
      <c r="H10" s="918"/>
      <c r="I10" s="917"/>
      <c r="J10" s="917"/>
      <c r="K10" s="921"/>
      <c r="L10" s="921"/>
      <c r="M10" s="921"/>
      <c r="N10" s="30"/>
    </row>
    <row r="11" spans="1:14" x14ac:dyDescent="0.3">
      <c r="A11" s="916"/>
      <c r="B11" s="916"/>
      <c r="C11" s="916"/>
      <c r="D11" s="917"/>
      <c r="E11" s="917"/>
      <c r="F11" s="917"/>
      <c r="G11" s="917"/>
      <c r="H11" s="918"/>
      <c r="I11" s="917"/>
      <c r="J11" s="917"/>
      <c r="K11" s="920"/>
      <c r="L11" s="920"/>
      <c r="M11" s="920"/>
      <c r="N11" s="21"/>
    </row>
    <row r="12" spans="1:14" x14ac:dyDescent="0.3">
      <c r="A12" s="1039" t="s">
        <v>165</v>
      </c>
      <c r="B12" s="1040"/>
      <c r="C12" s="1040"/>
      <c r="D12" s="1040"/>
      <c r="E12" s="1040"/>
      <c r="F12" s="1040"/>
      <c r="G12" s="1040"/>
      <c r="H12" s="1040"/>
      <c r="I12" s="1040"/>
      <c r="J12" s="1040"/>
      <c r="K12" s="1040"/>
      <c r="L12" s="171"/>
      <c r="M12" s="171"/>
    </row>
    <row r="13" spans="1:14" x14ac:dyDescent="0.3">
      <c r="A13" s="1039" t="s">
        <v>256</v>
      </c>
      <c r="B13" s="1040"/>
      <c r="C13" s="1040"/>
      <c r="D13" s="1040"/>
      <c r="E13" s="1040"/>
      <c r="F13" s="1040"/>
      <c r="G13" s="1040"/>
      <c r="H13" s="1040"/>
      <c r="I13" s="1040"/>
      <c r="J13" s="1040"/>
      <c r="K13" s="1040"/>
      <c r="L13" s="171"/>
      <c r="M13" s="171"/>
    </row>
    <row r="14" spans="1:14" x14ac:dyDescent="0.3">
      <c r="A14" s="50" t="s">
        <v>163</v>
      </c>
    </row>
    <row r="15" spans="1:14" ht="17.399999999999999" customHeight="1" thickBot="1" x14ac:dyDescent="0.35">
      <c r="A15" s="47" t="s">
        <v>0</v>
      </c>
      <c r="K15" s="49" t="s">
        <v>7</v>
      </c>
      <c r="L15" s="49"/>
      <c r="M15" s="49"/>
    </row>
    <row r="16" spans="1:14" s="31" customFormat="1" ht="13.95" customHeight="1" x14ac:dyDescent="0.25">
      <c r="A16" s="1041" t="s">
        <v>8</v>
      </c>
      <c r="B16" s="1044" t="s">
        <v>9</v>
      </c>
      <c r="C16" s="1044" t="s">
        <v>10</v>
      </c>
      <c r="D16" s="1044" t="s">
        <v>11</v>
      </c>
      <c r="E16" s="1047" t="s">
        <v>2</v>
      </c>
      <c r="F16" s="1047"/>
      <c r="G16" s="1047"/>
      <c r="H16" s="1050" t="s">
        <v>3</v>
      </c>
      <c r="I16" s="1051"/>
      <c r="J16" s="1052"/>
      <c r="K16" s="1050" t="s">
        <v>166</v>
      </c>
      <c r="L16" s="1051"/>
      <c r="M16" s="1053"/>
    </row>
    <row r="17" spans="1:13" s="31" customFormat="1" ht="13.2" x14ac:dyDescent="0.25">
      <c r="A17" s="1042"/>
      <c r="B17" s="1045"/>
      <c r="C17" s="1045"/>
      <c r="D17" s="1045"/>
      <c r="E17" s="1035" t="s">
        <v>487</v>
      </c>
      <c r="F17" s="1048" t="s">
        <v>488</v>
      </c>
      <c r="G17" s="1035" t="s">
        <v>489</v>
      </c>
      <c r="H17" s="1035" t="s">
        <v>487</v>
      </c>
      <c r="I17" s="1048" t="s">
        <v>488</v>
      </c>
      <c r="J17" s="1035" t="s">
        <v>489</v>
      </c>
      <c r="K17" s="1035" t="s">
        <v>487</v>
      </c>
      <c r="L17" s="1048" t="s">
        <v>488</v>
      </c>
      <c r="M17" s="1054" t="s">
        <v>489</v>
      </c>
    </row>
    <row r="18" spans="1:13" s="31" customFormat="1" ht="13.2" customHeight="1" x14ac:dyDescent="0.25">
      <c r="A18" s="1042"/>
      <c r="B18" s="1045"/>
      <c r="C18" s="1045"/>
      <c r="D18" s="1045"/>
      <c r="E18" s="1036"/>
      <c r="F18" s="1048"/>
      <c r="G18" s="1036"/>
      <c r="H18" s="1036"/>
      <c r="I18" s="1048"/>
      <c r="J18" s="1036"/>
      <c r="K18" s="1036"/>
      <c r="L18" s="1048"/>
      <c r="M18" s="1055"/>
    </row>
    <row r="19" spans="1:13" s="31" customFormat="1" ht="55.95" customHeight="1" thickBot="1" x14ac:dyDescent="0.3">
      <c r="A19" s="1043"/>
      <c r="B19" s="1046"/>
      <c r="C19" s="1046"/>
      <c r="D19" s="1046"/>
      <c r="E19" s="1037"/>
      <c r="F19" s="1049"/>
      <c r="G19" s="1037"/>
      <c r="H19" s="1037"/>
      <c r="I19" s="1049"/>
      <c r="J19" s="1037"/>
      <c r="K19" s="1037"/>
      <c r="L19" s="1049"/>
      <c r="M19" s="1056"/>
    </row>
    <row r="20" spans="1:13" ht="16.2" thickBot="1" x14ac:dyDescent="0.35">
      <c r="A20" s="281">
        <v>1</v>
      </c>
      <c r="B20" s="273">
        <v>2</v>
      </c>
      <c r="C20" s="273">
        <v>3</v>
      </c>
      <c r="D20" s="273">
        <v>4</v>
      </c>
      <c r="E20" s="273">
        <v>5</v>
      </c>
      <c r="F20" s="273">
        <v>6</v>
      </c>
      <c r="G20" s="273">
        <v>7</v>
      </c>
      <c r="H20" s="273">
        <v>8</v>
      </c>
      <c r="I20" s="273">
        <v>9</v>
      </c>
      <c r="J20" s="273">
        <v>10</v>
      </c>
      <c r="K20" s="273">
        <v>11</v>
      </c>
      <c r="L20" s="273">
        <v>12</v>
      </c>
      <c r="M20" s="282">
        <v>13</v>
      </c>
    </row>
    <row r="21" spans="1:13" ht="47.4" thickBot="1" x14ac:dyDescent="0.35">
      <c r="A21" s="38" t="s">
        <v>13</v>
      </c>
      <c r="B21" s="39" t="s">
        <v>14</v>
      </c>
      <c r="C21" s="39" t="s">
        <v>14</v>
      </c>
      <c r="D21" s="40" t="s">
        <v>15</v>
      </c>
      <c r="E21" s="275">
        <v>75886387</v>
      </c>
      <c r="F21" s="275">
        <f>F22</f>
        <v>16400981.219999999</v>
      </c>
      <c r="G21" s="286">
        <f>F21/E21</f>
        <v>0.21612547214825234</v>
      </c>
      <c r="H21" s="283">
        <v>784300</v>
      </c>
      <c r="I21" s="283">
        <f>I22</f>
        <v>182399.86</v>
      </c>
      <c r="J21" s="286">
        <f>I21/H21</f>
        <v>0.23256389136809894</v>
      </c>
      <c r="K21" s="283">
        <f>E21+H21</f>
        <v>76670687</v>
      </c>
      <c r="L21" s="275">
        <f>F21+I21</f>
        <v>16583381.079999998</v>
      </c>
      <c r="M21" s="295">
        <f>L21/K21</f>
        <v>0.21629362835890589</v>
      </c>
    </row>
    <row r="22" spans="1:13" ht="46.8" x14ac:dyDescent="0.3">
      <c r="A22" s="51" t="s">
        <v>16</v>
      </c>
      <c r="B22" s="52" t="s">
        <v>14</v>
      </c>
      <c r="C22" s="52" t="s">
        <v>14</v>
      </c>
      <c r="D22" s="53" t="s">
        <v>15</v>
      </c>
      <c r="E22" s="54">
        <f>E23+E29+E31+E33+E37+E39+E41+E43+E45+E47+E49+E51</f>
        <v>75886387</v>
      </c>
      <c r="F22" s="54">
        <f>F23+F29+F31+F33+F37+F39+F41+F43+F45+F47+F49+F51</f>
        <v>16400981.219999999</v>
      </c>
      <c r="G22" s="287">
        <f t="shared" ref="G22:G196" si="0">F22/E22</f>
        <v>0.21612547214825234</v>
      </c>
      <c r="H22" s="55">
        <f>H23+H33+H41+H43</f>
        <v>784300</v>
      </c>
      <c r="I22" s="55">
        <f>I23+I33+I41+I43</f>
        <v>182399.86</v>
      </c>
      <c r="J22" s="287">
        <f t="shared" ref="J22:J158" si="1">I22/H22</f>
        <v>0.23256389136809894</v>
      </c>
      <c r="K22" s="55">
        <f t="shared" ref="K22:K52" si="2">E22+H22</f>
        <v>76670687</v>
      </c>
      <c r="L22" s="54">
        <f t="shared" ref="L22:L52" si="3">F22+I22</f>
        <v>16583381.079999998</v>
      </c>
      <c r="M22" s="962">
        <f t="shared" ref="M22:M85" si="4">L22/K22</f>
        <v>0.21629362835890589</v>
      </c>
    </row>
    <row r="23" spans="1:13" ht="93.6" x14ac:dyDescent="0.3">
      <c r="A23" s="942" t="s">
        <v>167</v>
      </c>
      <c r="B23" s="943" t="s">
        <v>168</v>
      </c>
      <c r="C23" s="943" t="s">
        <v>17</v>
      </c>
      <c r="D23" s="28" t="s">
        <v>169</v>
      </c>
      <c r="E23" s="43">
        <v>25894260</v>
      </c>
      <c r="F23" s="43">
        <v>4783975.3899999997</v>
      </c>
      <c r="G23" s="288">
        <f t="shared" si="0"/>
        <v>0.18475041920487395</v>
      </c>
      <c r="H23" s="294">
        <f>H27</f>
        <v>338000</v>
      </c>
      <c r="I23" s="55">
        <f>I24</f>
        <v>22.86</v>
      </c>
      <c r="J23" s="288">
        <f t="shared" si="1"/>
        <v>6.763313609467456E-5</v>
      </c>
      <c r="K23" s="291">
        <f t="shared" si="2"/>
        <v>26232260</v>
      </c>
      <c r="L23" s="267">
        <f t="shared" si="3"/>
        <v>4783998.25</v>
      </c>
      <c r="M23" s="963">
        <f t="shared" si="4"/>
        <v>0.18237080030466304</v>
      </c>
    </row>
    <row r="24" spans="1:13" ht="16.2" x14ac:dyDescent="0.3">
      <c r="A24" s="942"/>
      <c r="B24" s="943"/>
      <c r="C24" s="943"/>
      <c r="D24" s="956" t="s">
        <v>491</v>
      </c>
      <c r="E24" s="43">
        <v>25894260</v>
      </c>
      <c r="F24" s="43">
        <v>4783975</v>
      </c>
      <c r="G24" s="288">
        <f t="shared" si="0"/>
        <v>0.18475040414362101</v>
      </c>
      <c r="H24" s="55">
        <v>0</v>
      </c>
      <c r="I24" s="8">
        <v>22.86</v>
      </c>
      <c r="J24" s="288">
        <v>0</v>
      </c>
      <c r="K24" s="291">
        <f t="shared" si="2"/>
        <v>25894260</v>
      </c>
      <c r="L24" s="267">
        <f t="shared" si="3"/>
        <v>4783997.8600000003</v>
      </c>
      <c r="M24" s="963">
        <f t="shared" si="4"/>
        <v>0.1847512869647559</v>
      </c>
    </row>
    <row r="25" spans="1:13" x14ac:dyDescent="0.3">
      <c r="A25" s="942"/>
      <c r="B25" s="943"/>
      <c r="C25" s="943"/>
      <c r="D25" s="957" t="s">
        <v>492</v>
      </c>
      <c r="E25" s="43">
        <v>19785169</v>
      </c>
      <c r="F25" s="43">
        <v>4353561.55</v>
      </c>
      <c r="G25" s="288">
        <f t="shared" si="0"/>
        <v>0.22004166605804579</v>
      </c>
      <c r="H25" s="55"/>
      <c r="I25" s="8"/>
      <c r="J25" s="288"/>
      <c r="K25" s="291">
        <f t="shared" si="2"/>
        <v>19785169</v>
      </c>
      <c r="L25" s="267">
        <f t="shared" si="3"/>
        <v>4353561.55</v>
      </c>
      <c r="M25" s="963">
        <f t="shared" si="4"/>
        <v>0.22004166605804579</v>
      </c>
    </row>
    <row r="26" spans="1:13" ht="31.2" x14ac:dyDescent="0.3">
      <c r="A26" s="942"/>
      <c r="B26" s="943"/>
      <c r="C26" s="943"/>
      <c r="D26" s="957" t="s">
        <v>493</v>
      </c>
      <c r="E26" s="43">
        <v>2835579</v>
      </c>
      <c r="F26" s="43">
        <v>143302.35</v>
      </c>
      <c r="G26" s="288">
        <f t="shared" si="0"/>
        <v>5.0537244774347678E-2</v>
      </c>
      <c r="H26" s="55"/>
      <c r="I26" s="8"/>
      <c r="J26" s="288"/>
      <c r="K26" s="291">
        <f t="shared" si="2"/>
        <v>2835579</v>
      </c>
      <c r="L26" s="267">
        <f t="shared" si="3"/>
        <v>143302.35</v>
      </c>
      <c r="M26" s="963">
        <f t="shared" si="4"/>
        <v>5.0537244774347678E-2</v>
      </c>
    </row>
    <row r="27" spans="1:13" ht="16.2" x14ac:dyDescent="0.3">
      <c r="A27" s="942"/>
      <c r="B27" s="943"/>
      <c r="C27" s="943"/>
      <c r="D27" s="956" t="s">
        <v>494</v>
      </c>
      <c r="E27" s="43"/>
      <c r="F27" s="43"/>
      <c r="G27" s="288"/>
      <c r="H27" s="55">
        <f>H28</f>
        <v>338000</v>
      </c>
      <c r="I27" s="55">
        <f>I28</f>
        <v>0</v>
      </c>
      <c r="J27" s="288">
        <f t="shared" si="1"/>
        <v>0</v>
      </c>
      <c r="K27" s="291">
        <f t="shared" si="2"/>
        <v>338000</v>
      </c>
      <c r="L27" s="267">
        <f t="shared" si="3"/>
        <v>0</v>
      </c>
      <c r="M27" s="963">
        <f t="shared" si="4"/>
        <v>0</v>
      </c>
    </row>
    <row r="28" spans="1:13" x14ac:dyDescent="0.3">
      <c r="A28" s="942"/>
      <c r="B28" s="943"/>
      <c r="C28" s="943"/>
      <c r="D28" s="957" t="s">
        <v>495</v>
      </c>
      <c r="E28" s="43"/>
      <c r="F28" s="43"/>
      <c r="G28" s="288"/>
      <c r="H28" s="55">
        <v>338000</v>
      </c>
      <c r="I28" s="8">
        <v>0</v>
      </c>
      <c r="J28" s="288">
        <f t="shared" si="1"/>
        <v>0</v>
      </c>
      <c r="K28" s="291">
        <f t="shared" si="2"/>
        <v>338000</v>
      </c>
      <c r="L28" s="267">
        <f t="shared" si="3"/>
        <v>0</v>
      </c>
      <c r="M28" s="963">
        <f t="shared" si="4"/>
        <v>0</v>
      </c>
    </row>
    <row r="29" spans="1:13" ht="31.2" x14ac:dyDescent="0.3">
      <c r="A29" s="57" t="s">
        <v>490</v>
      </c>
      <c r="B29" s="56" t="s">
        <v>220</v>
      </c>
      <c r="C29" s="943">
        <v>133</v>
      </c>
      <c r="D29" s="28" t="s">
        <v>257</v>
      </c>
      <c r="E29" s="43">
        <f>E30</f>
        <v>141000</v>
      </c>
      <c r="F29" s="43">
        <v>0</v>
      </c>
      <c r="G29" s="288">
        <f t="shared" si="0"/>
        <v>0</v>
      </c>
      <c r="H29" s="55">
        <v>0</v>
      </c>
      <c r="I29" s="8"/>
      <c r="J29" s="288"/>
      <c r="K29" s="291">
        <f t="shared" si="2"/>
        <v>141000</v>
      </c>
      <c r="L29" s="267">
        <f t="shared" si="3"/>
        <v>0</v>
      </c>
      <c r="M29" s="963">
        <f t="shared" si="4"/>
        <v>0</v>
      </c>
    </row>
    <row r="30" spans="1:13" ht="16.2" x14ac:dyDescent="0.3">
      <c r="A30" s="57"/>
      <c r="B30" s="56"/>
      <c r="C30" s="943"/>
      <c r="D30" s="956" t="s">
        <v>491</v>
      </c>
      <c r="E30" s="43">
        <v>141000</v>
      </c>
      <c r="F30" s="43">
        <v>0</v>
      </c>
      <c r="G30" s="288">
        <f t="shared" si="0"/>
        <v>0</v>
      </c>
      <c r="H30" s="55"/>
      <c r="I30" s="8"/>
      <c r="J30" s="288"/>
      <c r="K30" s="291">
        <f t="shared" si="2"/>
        <v>141000</v>
      </c>
      <c r="L30" s="267">
        <f t="shared" si="3"/>
        <v>0</v>
      </c>
      <c r="M30" s="963">
        <f t="shared" si="4"/>
        <v>0</v>
      </c>
    </row>
    <row r="31" spans="1:13" ht="31.2" x14ac:dyDescent="0.3">
      <c r="A31" s="942" t="s">
        <v>18</v>
      </c>
      <c r="B31" s="943" t="s">
        <v>19</v>
      </c>
      <c r="C31" s="943" t="s">
        <v>20</v>
      </c>
      <c r="D31" s="28" t="s">
        <v>21</v>
      </c>
      <c r="E31" s="43">
        <f>E32</f>
        <v>22925874</v>
      </c>
      <c r="F31" s="43">
        <f>F32</f>
        <v>5975329.7800000003</v>
      </c>
      <c r="G31" s="288">
        <f t="shared" si="0"/>
        <v>0.2606369458368305</v>
      </c>
      <c r="H31" s="55">
        <v>0</v>
      </c>
      <c r="I31" s="8">
        <v>0</v>
      </c>
      <c r="J31" s="288"/>
      <c r="K31" s="291">
        <f t="shared" si="2"/>
        <v>22925874</v>
      </c>
      <c r="L31" s="267">
        <f t="shared" si="3"/>
        <v>5975329.7800000003</v>
      </c>
      <c r="M31" s="963">
        <f t="shared" si="4"/>
        <v>0.2606369458368305</v>
      </c>
    </row>
    <row r="32" spans="1:13" ht="16.2" x14ac:dyDescent="0.3">
      <c r="A32" s="942"/>
      <c r="B32" s="943"/>
      <c r="C32" s="943"/>
      <c r="D32" s="956" t="s">
        <v>491</v>
      </c>
      <c r="E32" s="43">
        <v>22925874</v>
      </c>
      <c r="F32" s="43">
        <v>5975329.7800000003</v>
      </c>
      <c r="G32" s="288">
        <f t="shared" si="0"/>
        <v>0.2606369458368305</v>
      </c>
      <c r="H32" s="55"/>
      <c r="I32" s="8"/>
      <c r="J32" s="288"/>
      <c r="K32" s="291">
        <f t="shared" si="2"/>
        <v>22925874</v>
      </c>
      <c r="L32" s="267">
        <f t="shared" si="3"/>
        <v>5975329.7800000003</v>
      </c>
      <c r="M32" s="963">
        <f t="shared" si="4"/>
        <v>0.2606369458368305</v>
      </c>
    </row>
    <row r="33" spans="1:13" ht="62.4" x14ac:dyDescent="0.3">
      <c r="A33" s="942" t="s">
        <v>22</v>
      </c>
      <c r="B33" s="943" t="s">
        <v>23</v>
      </c>
      <c r="C33" s="943" t="s">
        <v>24</v>
      </c>
      <c r="D33" s="28" t="s">
        <v>25</v>
      </c>
      <c r="E33" s="43">
        <f>E34</f>
        <v>556580</v>
      </c>
      <c r="F33" s="43">
        <f>F34</f>
        <v>95160.76</v>
      </c>
      <c r="G33" s="288">
        <f t="shared" si="0"/>
        <v>0.17097409177476733</v>
      </c>
      <c r="H33" s="55">
        <f>H35</f>
        <v>372400</v>
      </c>
      <c r="I33" s="55">
        <f>I35</f>
        <v>182377</v>
      </c>
      <c r="J33" s="288">
        <f t="shared" si="1"/>
        <v>0.48973415682062299</v>
      </c>
      <c r="K33" s="291">
        <f t="shared" si="2"/>
        <v>928980</v>
      </c>
      <c r="L33" s="267">
        <f t="shared" si="3"/>
        <v>277537.76</v>
      </c>
      <c r="M33" s="963">
        <f t="shared" si="4"/>
        <v>0.29875536610045428</v>
      </c>
    </row>
    <row r="34" spans="1:13" ht="16.2" x14ac:dyDescent="0.3">
      <c r="A34" s="942"/>
      <c r="B34" s="943"/>
      <c r="C34" s="943"/>
      <c r="D34" s="956" t="s">
        <v>491</v>
      </c>
      <c r="E34" s="43">
        <v>556580</v>
      </c>
      <c r="F34" s="43">
        <v>95160.76</v>
      </c>
      <c r="G34" s="288">
        <f t="shared" si="0"/>
        <v>0.17097409177476733</v>
      </c>
      <c r="H34" s="55"/>
      <c r="I34" s="8"/>
      <c r="J34" s="288"/>
      <c r="K34" s="291">
        <f t="shared" si="2"/>
        <v>556580</v>
      </c>
      <c r="L34" s="267">
        <f t="shared" si="3"/>
        <v>95160.76</v>
      </c>
      <c r="M34" s="963">
        <f t="shared" si="4"/>
        <v>0.17097409177476733</v>
      </c>
    </row>
    <row r="35" spans="1:13" ht="16.2" x14ac:dyDescent="0.3">
      <c r="A35" s="942"/>
      <c r="B35" s="943"/>
      <c r="C35" s="943"/>
      <c r="D35" s="956" t="s">
        <v>494</v>
      </c>
      <c r="E35" s="43"/>
      <c r="F35" s="43"/>
      <c r="G35" s="288"/>
      <c r="H35" s="55">
        <f>H36</f>
        <v>372400</v>
      </c>
      <c r="I35" s="55">
        <f>I36</f>
        <v>182377</v>
      </c>
      <c r="J35" s="288">
        <f t="shared" si="1"/>
        <v>0.48973415682062299</v>
      </c>
      <c r="K35" s="291">
        <f t="shared" si="2"/>
        <v>372400</v>
      </c>
      <c r="L35" s="267">
        <f t="shared" si="3"/>
        <v>182377</v>
      </c>
      <c r="M35" s="963">
        <f t="shared" si="4"/>
        <v>0.48973415682062299</v>
      </c>
    </row>
    <row r="36" spans="1:13" x14ac:dyDescent="0.3">
      <c r="A36" s="942"/>
      <c r="B36" s="943"/>
      <c r="C36" s="943"/>
      <c r="D36" s="957" t="s">
        <v>495</v>
      </c>
      <c r="E36" s="43"/>
      <c r="F36" s="43"/>
      <c r="G36" s="288"/>
      <c r="H36" s="55">
        <v>372400</v>
      </c>
      <c r="I36" s="8">
        <v>182377</v>
      </c>
      <c r="J36" s="288">
        <f t="shared" si="1"/>
        <v>0.48973415682062299</v>
      </c>
      <c r="K36" s="291">
        <f t="shared" si="2"/>
        <v>372400</v>
      </c>
      <c r="L36" s="267">
        <f t="shared" si="3"/>
        <v>182377</v>
      </c>
      <c r="M36" s="963">
        <f t="shared" si="4"/>
        <v>0.48973415682062299</v>
      </c>
    </row>
    <row r="37" spans="1:13" ht="31.2" x14ac:dyDescent="0.3">
      <c r="A37" s="57" t="s">
        <v>232</v>
      </c>
      <c r="B37" s="943">
        <v>2152</v>
      </c>
      <c r="C37" s="56" t="s">
        <v>233</v>
      </c>
      <c r="D37" s="28" t="s">
        <v>258</v>
      </c>
      <c r="E37" s="43">
        <f>E38</f>
        <v>2810623</v>
      </c>
      <c r="F37" s="43">
        <f>F38</f>
        <v>250938.76</v>
      </c>
      <c r="G37" s="288">
        <f t="shared" si="0"/>
        <v>8.9282255215302808E-2</v>
      </c>
      <c r="H37" s="55">
        <v>0</v>
      </c>
      <c r="I37" s="8"/>
      <c r="J37" s="288"/>
      <c r="K37" s="291">
        <f t="shared" si="2"/>
        <v>2810623</v>
      </c>
      <c r="L37" s="267">
        <f t="shared" si="3"/>
        <v>250938.76</v>
      </c>
      <c r="M37" s="963">
        <f t="shared" si="4"/>
        <v>8.9282255215302808E-2</v>
      </c>
    </row>
    <row r="38" spans="1:13" ht="16.2" x14ac:dyDescent="0.3">
      <c r="A38" s="57"/>
      <c r="B38" s="943"/>
      <c r="C38" s="56"/>
      <c r="D38" s="956" t="s">
        <v>491</v>
      </c>
      <c r="E38" s="43">
        <v>2810623</v>
      </c>
      <c r="F38" s="43">
        <v>250938.76</v>
      </c>
      <c r="G38" s="288">
        <f t="shared" si="0"/>
        <v>8.9282255215302808E-2</v>
      </c>
      <c r="H38" s="55"/>
      <c r="I38" s="8"/>
      <c r="J38" s="288"/>
      <c r="K38" s="291">
        <f t="shared" si="2"/>
        <v>2810623</v>
      </c>
      <c r="L38" s="267">
        <f t="shared" si="3"/>
        <v>250938.76</v>
      </c>
      <c r="M38" s="963">
        <f t="shared" si="4"/>
        <v>8.9282255215302808E-2</v>
      </c>
    </row>
    <row r="39" spans="1:13" ht="31.2" x14ac:dyDescent="0.3">
      <c r="A39" s="942" t="s">
        <v>29</v>
      </c>
      <c r="B39" s="943" t="s">
        <v>30</v>
      </c>
      <c r="C39" s="943" t="s">
        <v>31</v>
      </c>
      <c r="D39" s="28" t="s">
        <v>32</v>
      </c>
      <c r="E39" s="43">
        <f>E40</f>
        <v>72000</v>
      </c>
      <c r="F39" s="43">
        <f>F40</f>
        <v>0</v>
      </c>
      <c r="G39" s="288">
        <f t="shared" si="0"/>
        <v>0</v>
      </c>
      <c r="H39" s="55">
        <v>0</v>
      </c>
      <c r="I39" s="8"/>
      <c r="J39" s="288"/>
      <c r="K39" s="291">
        <f t="shared" si="2"/>
        <v>72000</v>
      </c>
      <c r="L39" s="267">
        <f t="shared" si="3"/>
        <v>0</v>
      </c>
      <c r="M39" s="963">
        <f t="shared" si="4"/>
        <v>0</v>
      </c>
    </row>
    <row r="40" spans="1:13" ht="16.2" x14ac:dyDescent="0.3">
      <c r="A40" s="942"/>
      <c r="B40" s="943"/>
      <c r="C40" s="943"/>
      <c r="D40" s="956" t="s">
        <v>491</v>
      </c>
      <c r="E40" s="43">
        <v>72000</v>
      </c>
      <c r="F40" s="43">
        <v>0</v>
      </c>
      <c r="G40" s="288">
        <f t="shared" si="0"/>
        <v>0</v>
      </c>
      <c r="H40" s="55"/>
      <c r="I40" s="8"/>
      <c r="J40" s="288"/>
      <c r="K40" s="291">
        <f t="shared" si="2"/>
        <v>72000</v>
      </c>
      <c r="L40" s="267">
        <f t="shared" si="3"/>
        <v>0</v>
      </c>
      <c r="M40" s="963">
        <f t="shared" si="4"/>
        <v>0</v>
      </c>
    </row>
    <row r="41" spans="1:13" ht="32.25" customHeight="1" x14ac:dyDescent="0.3">
      <c r="A41" s="57" t="s">
        <v>259</v>
      </c>
      <c r="B41" s="56">
        <v>7650</v>
      </c>
      <c r="C41" s="56" t="s">
        <v>172</v>
      </c>
      <c r="D41" s="28" t="s">
        <v>260</v>
      </c>
      <c r="E41" s="43">
        <v>0</v>
      </c>
      <c r="F41" s="43">
        <v>0</v>
      </c>
      <c r="G41" s="288"/>
      <c r="H41" s="55">
        <f>H42</f>
        <v>57000</v>
      </c>
      <c r="I41" s="55">
        <f>I42</f>
        <v>0</v>
      </c>
      <c r="J41" s="288">
        <f t="shared" si="1"/>
        <v>0</v>
      </c>
      <c r="K41" s="291">
        <f t="shared" si="2"/>
        <v>57000</v>
      </c>
      <c r="L41" s="267">
        <f t="shared" si="3"/>
        <v>0</v>
      </c>
      <c r="M41" s="963">
        <f t="shared" si="4"/>
        <v>0</v>
      </c>
    </row>
    <row r="42" spans="1:13" ht="16.2" x14ac:dyDescent="0.3">
      <c r="A42" s="57"/>
      <c r="B42" s="56"/>
      <c r="C42" s="56"/>
      <c r="D42" s="956" t="s">
        <v>494</v>
      </c>
      <c r="E42" s="43"/>
      <c r="F42" s="43"/>
      <c r="G42" s="288"/>
      <c r="H42" s="55">
        <v>57000</v>
      </c>
      <c r="I42" s="8">
        <v>0</v>
      </c>
      <c r="J42" s="288">
        <f t="shared" si="1"/>
        <v>0</v>
      </c>
      <c r="K42" s="291">
        <f t="shared" si="2"/>
        <v>57000</v>
      </c>
      <c r="L42" s="267">
        <f t="shared" si="3"/>
        <v>0</v>
      </c>
      <c r="M42" s="963">
        <f t="shared" si="4"/>
        <v>0</v>
      </c>
    </row>
    <row r="43" spans="1:13" ht="80.25" customHeight="1" x14ac:dyDescent="0.3">
      <c r="A43" s="57" t="s">
        <v>261</v>
      </c>
      <c r="B43" s="56" t="s">
        <v>262</v>
      </c>
      <c r="C43" s="56" t="s">
        <v>172</v>
      </c>
      <c r="D43" s="28" t="s">
        <v>263</v>
      </c>
      <c r="E43" s="43">
        <v>0</v>
      </c>
      <c r="F43" s="43">
        <v>0</v>
      </c>
      <c r="G43" s="288"/>
      <c r="H43" s="55">
        <f>H44</f>
        <v>16900</v>
      </c>
      <c r="I43" s="55">
        <f>I44</f>
        <v>0</v>
      </c>
      <c r="J43" s="288">
        <f t="shared" si="1"/>
        <v>0</v>
      </c>
      <c r="K43" s="291">
        <f t="shared" si="2"/>
        <v>16900</v>
      </c>
      <c r="L43" s="267">
        <f t="shared" si="3"/>
        <v>0</v>
      </c>
      <c r="M43" s="963">
        <f t="shared" si="4"/>
        <v>0</v>
      </c>
    </row>
    <row r="44" spans="1:13" ht="16.2" x14ac:dyDescent="0.3">
      <c r="A44" s="57"/>
      <c r="B44" s="56"/>
      <c r="C44" s="56"/>
      <c r="D44" s="956" t="s">
        <v>494</v>
      </c>
      <c r="E44" s="43"/>
      <c r="F44" s="43"/>
      <c r="G44" s="288"/>
      <c r="H44" s="55">
        <v>16900</v>
      </c>
      <c r="I44" s="8">
        <v>0</v>
      </c>
      <c r="J44" s="288">
        <f t="shared" si="1"/>
        <v>0</v>
      </c>
      <c r="K44" s="291">
        <f t="shared" si="2"/>
        <v>16900</v>
      </c>
      <c r="L44" s="267">
        <f t="shared" si="3"/>
        <v>0</v>
      </c>
      <c r="M44" s="963">
        <f t="shared" si="4"/>
        <v>0</v>
      </c>
    </row>
    <row r="45" spans="1:13" ht="31.2" x14ac:dyDescent="0.3">
      <c r="A45" s="942" t="s">
        <v>170</v>
      </c>
      <c r="B45" s="943" t="s">
        <v>171</v>
      </c>
      <c r="C45" s="943" t="s">
        <v>172</v>
      </c>
      <c r="D45" s="28" t="s">
        <v>173</v>
      </c>
      <c r="E45" s="43">
        <f>E46</f>
        <v>39188</v>
      </c>
      <c r="F45" s="43">
        <f>F46</f>
        <v>39188</v>
      </c>
      <c r="G45" s="288">
        <f t="shared" si="0"/>
        <v>1</v>
      </c>
      <c r="H45" s="55">
        <v>0</v>
      </c>
      <c r="I45" s="8">
        <v>0</v>
      </c>
      <c r="J45" s="288"/>
      <c r="K45" s="291">
        <f t="shared" si="2"/>
        <v>39188</v>
      </c>
      <c r="L45" s="267">
        <f t="shared" si="3"/>
        <v>39188</v>
      </c>
      <c r="M45" s="963">
        <f t="shared" si="4"/>
        <v>1</v>
      </c>
    </row>
    <row r="46" spans="1:13" ht="16.2" x14ac:dyDescent="0.3">
      <c r="A46" s="942"/>
      <c r="B46" s="943"/>
      <c r="C46" s="943"/>
      <c r="D46" s="956" t="s">
        <v>491</v>
      </c>
      <c r="E46" s="43">
        <v>39188</v>
      </c>
      <c r="F46" s="43">
        <v>39188</v>
      </c>
      <c r="G46" s="288">
        <f t="shared" si="0"/>
        <v>1</v>
      </c>
      <c r="H46" s="55"/>
      <c r="I46" s="8"/>
      <c r="J46" s="288"/>
      <c r="K46" s="291">
        <f t="shared" si="2"/>
        <v>39188</v>
      </c>
      <c r="L46" s="267">
        <f t="shared" si="3"/>
        <v>39188</v>
      </c>
      <c r="M46" s="963">
        <f t="shared" si="4"/>
        <v>1</v>
      </c>
    </row>
    <row r="47" spans="1:13" ht="31.2" x14ac:dyDescent="0.3">
      <c r="A47" s="942" t="s">
        <v>33</v>
      </c>
      <c r="B47" s="943" t="s">
        <v>34</v>
      </c>
      <c r="C47" s="943" t="s">
        <v>35</v>
      </c>
      <c r="D47" s="28" t="s">
        <v>36</v>
      </c>
      <c r="E47" s="43">
        <f>E48</f>
        <v>6000</v>
      </c>
      <c r="F47" s="43">
        <f>F48</f>
        <v>2707.98</v>
      </c>
      <c r="G47" s="288">
        <f t="shared" si="0"/>
        <v>0.45133000000000001</v>
      </c>
      <c r="H47" s="55">
        <v>0</v>
      </c>
      <c r="I47" s="8">
        <v>0</v>
      </c>
      <c r="J47" s="288"/>
      <c r="K47" s="291">
        <f t="shared" si="2"/>
        <v>6000</v>
      </c>
      <c r="L47" s="267">
        <f t="shared" si="3"/>
        <v>2707.98</v>
      </c>
      <c r="M47" s="963">
        <f t="shared" si="4"/>
        <v>0.45133000000000001</v>
      </c>
    </row>
    <row r="48" spans="1:13" ht="16.2" x14ac:dyDescent="0.3">
      <c r="A48" s="942"/>
      <c r="B48" s="943"/>
      <c r="C48" s="943"/>
      <c r="D48" s="956" t="s">
        <v>491</v>
      </c>
      <c r="E48" s="43">
        <v>6000</v>
      </c>
      <c r="F48" s="43">
        <v>2707.98</v>
      </c>
      <c r="G48" s="288">
        <f t="shared" si="0"/>
        <v>0.45133000000000001</v>
      </c>
      <c r="H48" s="55"/>
      <c r="I48" s="8"/>
      <c r="J48" s="288"/>
      <c r="K48" s="291">
        <f t="shared" si="2"/>
        <v>6000</v>
      </c>
      <c r="L48" s="267">
        <f t="shared" si="3"/>
        <v>2707.98</v>
      </c>
      <c r="M48" s="963">
        <f t="shared" si="4"/>
        <v>0.45133000000000001</v>
      </c>
    </row>
    <row r="49" spans="1:13" ht="31.2" x14ac:dyDescent="0.3">
      <c r="A49" s="942" t="s">
        <v>155</v>
      </c>
      <c r="B49" s="943" t="s">
        <v>174</v>
      </c>
      <c r="C49" s="943" t="s">
        <v>35</v>
      </c>
      <c r="D49" s="28" t="s">
        <v>156</v>
      </c>
      <c r="E49" s="43">
        <f>E50</f>
        <v>20061160</v>
      </c>
      <c r="F49" s="43">
        <f>F50</f>
        <v>4415524.3</v>
      </c>
      <c r="G49" s="288">
        <f t="shared" si="0"/>
        <v>0.22010313959910593</v>
      </c>
      <c r="H49" s="55">
        <v>0</v>
      </c>
      <c r="I49" s="8">
        <v>0</v>
      </c>
      <c r="J49" s="288"/>
      <c r="K49" s="291">
        <f>E49+H49</f>
        <v>20061160</v>
      </c>
      <c r="L49" s="267">
        <f t="shared" si="3"/>
        <v>4415524.3</v>
      </c>
      <c r="M49" s="963">
        <f t="shared" si="4"/>
        <v>0.22010313959910593</v>
      </c>
    </row>
    <row r="50" spans="1:13" ht="16.2" x14ac:dyDescent="0.3">
      <c r="A50" s="41"/>
      <c r="B50" s="42"/>
      <c r="C50" s="42"/>
      <c r="D50" s="956" t="s">
        <v>491</v>
      </c>
      <c r="E50" s="44">
        <v>20061160</v>
      </c>
      <c r="F50" s="44">
        <v>4415524.3</v>
      </c>
      <c r="G50" s="288">
        <f t="shared" si="0"/>
        <v>0.22010313959910593</v>
      </c>
      <c r="H50" s="290"/>
      <c r="I50" s="8"/>
      <c r="J50" s="288"/>
      <c r="K50" s="291">
        <f t="shared" si="2"/>
        <v>20061160</v>
      </c>
      <c r="L50" s="267">
        <f t="shared" si="3"/>
        <v>4415524.3</v>
      </c>
      <c r="M50" s="963">
        <f t="shared" si="4"/>
        <v>0.22010313959910593</v>
      </c>
    </row>
    <row r="51" spans="1:13" ht="31.2" x14ac:dyDescent="0.3">
      <c r="A51" s="41" t="s">
        <v>37</v>
      </c>
      <c r="B51" s="42" t="s">
        <v>38</v>
      </c>
      <c r="C51" s="42" t="s">
        <v>39</v>
      </c>
      <c r="D51" s="37" t="s">
        <v>40</v>
      </c>
      <c r="E51" s="44">
        <f>E52</f>
        <v>3379702</v>
      </c>
      <c r="F51" s="44">
        <f>F52</f>
        <v>838156.25</v>
      </c>
      <c r="G51" s="289">
        <f t="shared" si="0"/>
        <v>0.24799708672539769</v>
      </c>
      <c r="H51" s="292">
        <v>0</v>
      </c>
      <c r="I51" s="15">
        <v>0</v>
      </c>
      <c r="J51" s="288"/>
      <c r="K51" s="291">
        <f t="shared" si="2"/>
        <v>3379702</v>
      </c>
      <c r="L51" s="267">
        <f t="shared" si="3"/>
        <v>838156.25</v>
      </c>
      <c r="M51" s="963">
        <f t="shared" si="4"/>
        <v>0.24799708672539769</v>
      </c>
    </row>
    <row r="52" spans="1:13" ht="16.8" thickBot="1" x14ac:dyDescent="0.35">
      <c r="A52" s="41"/>
      <c r="B52" s="42"/>
      <c r="C52" s="42"/>
      <c r="D52" s="958" t="s">
        <v>491</v>
      </c>
      <c r="E52" s="44">
        <v>3379702</v>
      </c>
      <c r="F52" s="44">
        <v>838156.25</v>
      </c>
      <c r="G52" s="289">
        <f t="shared" si="0"/>
        <v>0.24799708672539769</v>
      </c>
      <c r="H52" s="292"/>
      <c r="I52" s="15"/>
      <c r="J52" s="289"/>
      <c r="K52" s="293">
        <f t="shared" si="2"/>
        <v>3379702</v>
      </c>
      <c r="L52" s="280">
        <f t="shared" si="3"/>
        <v>838156.25</v>
      </c>
      <c r="M52" s="964">
        <f t="shared" si="4"/>
        <v>0.24799708672539769</v>
      </c>
    </row>
    <row r="53" spans="1:13" ht="47.4" thickBot="1" x14ac:dyDescent="0.35">
      <c r="A53" s="38" t="s">
        <v>41</v>
      </c>
      <c r="B53" s="39" t="s">
        <v>14</v>
      </c>
      <c r="C53" s="39" t="s">
        <v>14</v>
      </c>
      <c r="D53" s="40" t="s">
        <v>42</v>
      </c>
      <c r="E53" s="58">
        <f>E54</f>
        <v>237527606</v>
      </c>
      <c r="F53" s="58">
        <f>F54</f>
        <v>49161896.010000005</v>
      </c>
      <c r="G53" s="286">
        <f t="shared" si="0"/>
        <v>0.20697339916775823</v>
      </c>
      <c r="H53" s="58">
        <f>H54</f>
        <v>8963728</v>
      </c>
      <c r="I53" s="58">
        <f>I54</f>
        <v>1214090.92</v>
      </c>
      <c r="J53" s="286">
        <f t="shared" si="1"/>
        <v>0.13544486401193789</v>
      </c>
      <c r="K53" s="284">
        <f>K54</f>
        <v>246491334</v>
      </c>
      <c r="L53" s="284">
        <f>L54</f>
        <v>50375986.930000007</v>
      </c>
      <c r="M53" s="295">
        <f t="shared" si="4"/>
        <v>0.20437224348828428</v>
      </c>
    </row>
    <row r="54" spans="1:13" s="32" customFormat="1" ht="46.8" x14ac:dyDescent="0.3">
      <c r="A54" s="51" t="s">
        <v>43</v>
      </c>
      <c r="B54" s="52" t="s">
        <v>14</v>
      </c>
      <c r="C54" s="52" t="s">
        <v>14</v>
      </c>
      <c r="D54" s="53" t="s">
        <v>42</v>
      </c>
      <c r="E54" s="45">
        <f>E55+E59+E63+E69+E72+E76+E80+E82+E86+E89</f>
        <v>237527606</v>
      </c>
      <c r="F54" s="45">
        <f>F55+F59+F63+F69+F72+F76+F80+F82+F86+F89</f>
        <v>49161896.010000005</v>
      </c>
      <c r="G54" s="287">
        <f t="shared" si="0"/>
        <v>0.20697339916775823</v>
      </c>
      <c r="H54" s="45">
        <f>H55+H59+H63+H69+H72+H76+H80+H82+H86+H89</f>
        <v>8963728</v>
      </c>
      <c r="I54" s="45">
        <f>I55+I59+I63+I69+I72+I76+I80+I82+I86+I89</f>
        <v>1214090.92</v>
      </c>
      <c r="J54" s="287">
        <f t="shared" si="1"/>
        <v>0.13544486401193789</v>
      </c>
      <c r="K54" s="285">
        <f>K55+K59+K63+K69+K72+K76+K80+K82+K86+K89</f>
        <v>246491334</v>
      </c>
      <c r="L54" s="285">
        <f>L55+L59+L63+L69+L72+L76+L80+L82+L86+L89</f>
        <v>50375986.930000007</v>
      </c>
      <c r="M54" s="965">
        <f t="shared" si="4"/>
        <v>0.20437224348828428</v>
      </c>
    </row>
    <row r="55" spans="1:13" ht="46.8" x14ac:dyDescent="0.3">
      <c r="A55" s="942" t="s">
        <v>175</v>
      </c>
      <c r="B55" s="943" t="s">
        <v>44</v>
      </c>
      <c r="C55" s="943" t="s">
        <v>17</v>
      </c>
      <c r="D55" s="28" t="s">
        <v>176</v>
      </c>
      <c r="E55" s="43">
        <f>E56</f>
        <v>3424257</v>
      </c>
      <c r="F55" s="43">
        <f>F56</f>
        <v>686381.41</v>
      </c>
      <c r="G55" s="288">
        <f t="shared" si="0"/>
        <v>0.20044681517771593</v>
      </c>
      <c r="H55" s="8">
        <v>0</v>
      </c>
      <c r="I55" s="8">
        <v>0</v>
      </c>
      <c r="J55" s="288"/>
      <c r="K55" s="261">
        <f>E55+H55</f>
        <v>3424257</v>
      </c>
      <c r="L55" s="261">
        <f>F55+I55</f>
        <v>686381.41</v>
      </c>
      <c r="M55" s="964">
        <f t="shared" si="4"/>
        <v>0.20044681517771593</v>
      </c>
    </row>
    <row r="56" spans="1:13" ht="16.2" x14ac:dyDescent="0.3">
      <c r="A56" s="942"/>
      <c r="B56" s="943"/>
      <c r="C56" s="943"/>
      <c r="D56" s="956" t="s">
        <v>491</v>
      </c>
      <c r="E56" s="43">
        <v>3424257</v>
      </c>
      <c r="F56" s="43">
        <v>686381.41</v>
      </c>
      <c r="G56" s="288">
        <f t="shared" si="0"/>
        <v>0.20044681517771593</v>
      </c>
      <c r="H56" s="8"/>
      <c r="I56" s="8"/>
      <c r="J56" s="288"/>
      <c r="K56" s="261">
        <f t="shared" ref="K56:K92" si="5">E56+H56</f>
        <v>3424257</v>
      </c>
      <c r="L56" s="261">
        <f t="shared" ref="L56:L92" si="6">F56+I56</f>
        <v>686381.41</v>
      </c>
      <c r="M56" s="964">
        <f t="shared" si="4"/>
        <v>0.20044681517771593</v>
      </c>
    </row>
    <row r="57" spans="1:13" x14ac:dyDescent="0.3">
      <c r="A57" s="942"/>
      <c r="B57" s="943"/>
      <c r="C57" s="943"/>
      <c r="D57" s="957" t="s">
        <v>492</v>
      </c>
      <c r="E57" s="43">
        <v>2882617</v>
      </c>
      <c r="F57" s="43">
        <v>627610.96</v>
      </c>
      <c r="G57" s="288">
        <f t="shared" si="0"/>
        <v>0.21772263190011021</v>
      </c>
      <c r="H57" s="8"/>
      <c r="I57" s="8"/>
      <c r="J57" s="288"/>
      <c r="K57" s="261">
        <f t="shared" si="5"/>
        <v>2882617</v>
      </c>
      <c r="L57" s="261">
        <f t="shared" si="6"/>
        <v>627610.96</v>
      </c>
      <c r="M57" s="964">
        <f t="shared" si="4"/>
        <v>0.21772263190011021</v>
      </c>
    </row>
    <row r="58" spans="1:13" ht="31.2" x14ac:dyDescent="0.3">
      <c r="A58" s="942"/>
      <c r="B58" s="943"/>
      <c r="C58" s="943"/>
      <c r="D58" s="957" t="s">
        <v>493</v>
      </c>
      <c r="E58" s="43">
        <v>140633</v>
      </c>
      <c r="F58" s="43">
        <v>28789.73</v>
      </c>
      <c r="G58" s="288">
        <f t="shared" si="0"/>
        <v>0.20471532286163277</v>
      </c>
      <c r="H58" s="8"/>
      <c r="I58" s="8"/>
      <c r="J58" s="288"/>
      <c r="K58" s="261">
        <f t="shared" si="5"/>
        <v>140633</v>
      </c>
      <c r="L58" s="261">
        <f t="shared" si="6"/>
        <v>28789.73</v>
      </c>
      <c r="M58" s="964">
        <f t="shared" si="4"/>
        <v>0.20471532286163277</v>
      </c>
    </row>
    <row r="59" spans="1:13" x14ac:dyDescent="0.3">
      <c r="A59" s="942" t="s">
        <v>45</v>
      </c>
      <c r="B59" s="943" t="s">
        <v>46</v>
      </c>
      <c r="C59" s="943" t="s">
        <v>47</v>
      </c>
      <c r="D59" s="28" t="s">
        <v>48</v>
      </c>
      <c r="E59" s="43">
        <f>E60</f>
        <v>80978471</v>
      </c>
      <c r="F59" s="43">
        <f>F60</f>
        <v>15878148.380000001</v>
      </c>
      <c r="G59" s="288">
        <f t="shared" si="0"/>
        <v>0.1960786389755371</v>
      </c>
      <c r="H59" s="8">
        <f>H60</f>
        <v>2382283</v>
      </c>
      <c r="I59" s="8">
        <f>I60</f>
        <v>411214.46</v>
      </c>
      <c r="J59" s="288">
        <f t="shared" si="1"/>
        <v>0.17261360635994968</v>
      </c>
      <c r="K59" s="261">
        <f t="shared" si="5"/>
        <v>83360754</v>
      </c>
      <c r="L59" s="261">
        <f t="shared" si="6"/>
        <v>16289362.840000002</v>
      </c>
      <c r="M59" s="964">
        <f t="shared" si="4"/>
        <v>0.19540805545017026</v>
      </c>
    </row>
    <row r="60" spans="1:13" ht="16.2" x14ac:dyDescent="0.3">
      <c r="A60" s="942"/>
      <c r="B60" s="943"/>
      <c r="C60" s="943"/>
      <c r="D60" s="956" t="s">
        <v>491</v>
      </c>
      <c r="E60" s="43">
        <v>80978471</v>
      </c>
      <c r="F60" s="43">
        <v>15878148.380000001</v>
      </c>
      <c r="G60" s="288">
        <f t="shared" si="0"/>
        <v>0.1960786389755371</v>
      </c>
      <c r="H60" s="8">
        <v>2382283</v>
      </c>
      <c r="I60" s="8">
        <f>63046.46+348168</f>
        <v>411214.46</v>
      </c>
      <c r="J60" s="288">
        <f t="shared" si="1"/>
        <v>0.17261360635994968</v>
      </c>
      <c r="K60" s="261">
        <f t="shared" si="5"/>
        <v>83360754</v>
      </c>
      <c r="L60" s="261">
        <f t="shared" si="6"/>
        <v>16289362.840000002</v>
      </c>
      <c r="M60" s="964">
        <f t="shared" si="4"/>
        <v>0.19540805545017026</v>
      </c>
    </row>
    <row r="61" spans="1:13" x14ac:dyDescent="0.3">
      <c r="A61" s="942"/>
      <c r="B61" s="943"/>
      <c r="C61" s="943"/>
      <c r="D61" s="957" t="s">
        <v>492</v>
      </c>
      <c r="E61" s="43">
        <v>62483112</v>
      </c>
      <c r="F61" s="43">
        <v>12879642.310000001</v>
      </c>
      <c r="G61" s="288">
        <f t="shared" si="0"/>
        <v>0.20612997492826543</v>
      </c>
      <c r="H61" s="8"/>
      <c r="I61" s="8"/>
      <c r="J61" s="288"/>
      <c r="K61" s="261">
        <f t="shared" si="5"/>
        <v>62483112</v>
      </c>
      <c r="L61" s="261">
        <f t="shared" si="6"/>
        <v>12879642.310000001</v>
      </c>
      <c r="M61" s="964">
        <f t="shared" si="4"/>
        <v>0.20612997492826543</v>
      </c>
    </row>
    <row r="62" spans="1:13" ht="31.2" x14ac:dyDescent="0.3">
      <c r="A62" s="942"/>
      <c r="B62" s="943"/>
      <c r="C62" s="943"/>
      <c r="D62" s="957" t="s">
        <v>493</v>
      </c>
      <c r="E62" s="43">
        <v>8498224</v>
      </c>
      <c r="F62" s="43">
        <v>2064711.52</v>
      </c>
      <c r="G62" s="288">
        <f t="shared" si="0"/>
        <v>0.24295800157774142</v>
      </c>
      <c r="H62" s="8"/>
      <c r="I62" s="8"/>
      <c r="J62" s="288"/>
      <c r="K62" s="261">
        <f t="shared" si="5"/>
        <v>8498224</v>
      </c>
      <c r="L62" s="261">
        <f t="shared" si="6"/>
        <v>2064711.52</v>
      </c>
      <c r="M62" s="964">
        <f t="shared" si="4"/>
        <v>0.24295800157774142</v>
      </c>
    </row>
    <row r="63" spans="1:13" ht="31.2" x14ac:dyDescent="0.3">
      <c r="A63" s="942" t="s">
        <v>49</v>
      </c>
      <c r="B63" s="943" t="s">
        <v>50</v>
      </c>
      <c r="C63" s="943" t="s">
        <v>51</v>
      </c>
      <c r="D63" s="28" t="s">
        <v>52</v>
      </c>
      <c r="E63" s="43">
        <f>E64</f>
        <v>63503220</v>
      </c>
      <c r="F63" s="43">
        <f>F64</f>
        <v>13045736.67</v>
      </c>
      <c r="G63" s="288">
        <f t="shared" si="0"/>
        <v>0.20543425467244023</v>
      </c>
      <c r="H63" s="8">
        <f>H64</f>
        <v>6581445</v>
      </c>
      <c r="I63" s="8">
        <f>I64+I67</f>
        <v>702876.46</v>
      </c>
      <c r="J63" s="288">
        <f t="shared" si="1"/>
        <v>0.10679667762930481</v>
      </c>
      <c r="K63" s="261">
        <f t="shared" si="5"/>
        <v>70084665</v>
      </c>
      <c r="L63" s="261">
        <f t="shared" si="6"/>
        <v>13748613.129999999</v>
      </c>
      <c r="M63" s="964">
        <f t="shared" si="4"/>
        <v>0.19617148958334893</v>
      </c>
    </row>
    <row r="64" spans="1:13" ht="16.2" x14ac:dyDescent="0.3">
      <c r="A64" s="942"/>
      <c r="B64" s="943"/>
      <c r="C64" s="943"/>
      <c r="D64" s="956" t="s">
        <v>491</v>
      </c>
      <c r="E64" s="43">
        <v>63503220</v>
      </c>
      <c r="F64" s="43">
        <v>13045736.67</v>
      </c>
      <c r="G64" s="288">
        <f t="shared" si="0"/>
        <v>0.20543425467244023</v>
      </c>
      <c r="H64" s="8">
        <v>6581445</v>
      </c>
      <c r="I64" s="8">
        <v>673345.84</v>
      </c>
      <c r="J64" s="288">
        <f t="shared" si="1"/>
        <v>0.10230972681531184</v>
      </c>
      <c r="K64" s="261">
        <f t="shared" si="5"/>
        <v>70084665</v>
      </c>
      <c r="L64" s="261">
        <f t="shared" si="6"/>
        <v>13719082.51</v>
      </c>
      <c r="M64" s="964">
        <f t="shared" si="4"/>
        <v>0.19575013321387782</v>
      </c>
    </row>
    <row r="65" spans="1:13" x14ac:dyDescent="0.3">
      <c r="A65" s="942"/>
      <c r="B65" s="943"/>
      <c r="C65" s="943"/>
      <c r="D65" s="957" t="s">
        <v>492</v>
      </c>
      <c r="E65" s="43">
        <v>35472378</v>
      </c>
      <c r="F65" s="43">
        <v>6925239.1500000004</v>
      </c>
      <c r="G65" s="288">
        <f t="shared" si="0"/>
        <v>0.19522906386484717</v>
      </c>
      <c r="H65" s="8">
        <v>1183367</v>
      </c>
      <c r="I65" s="8">
        <v>196146.61</v>
      </c>
      <c r="J65" s="288">
        <f t="shared" si="1"/>
        <v>0.16575298280246109</v>
      </c>
      <c r="K65" s="261">
        <f t="shared" si="5"/>
        <v>36655745</v>
      </c>
      <c r="L65" s="261">
        <f t="shared" si="6"/>
        <v>7121385.7600000007</v>
      </c>
      <c r="M65" s="964">
        <f t="shared" si="4"/>
        <v>0.19427747983297028</v>
      </c>
    </row>
    <row r="66" spans="1:13" ht="31.2" x14ac:dyDescent="0.3">
      <c r="A66" s="942"/>
      <c r="B66" s="943"/>
      <c r="C66" s="943"/>
      <c r="D66" s="957" t="s">
        <v>493</v>
      </c>
      <c r="E66" s="43">
        <v>15409909</v>
      </c>
      <c r="F66" s="43">
        <v>3858982</v>
      </c>
      <c r="G66" s="288">
        <f t="shared" si="0"/>
        <v>0.25042211475745896</v>
      </c>
      <c r="H66" s="8">
        <v>55353</v>
      </c>
      <c r="I66" s="8">
        <v>0</v>
      </c>
      <c r="J66" s="288">
        <f t="shared" si="1"/>
        <v>0</v>
      </c>
      <c r="K66" s="261">
        <f t="shared" si="5"/>
        <v>15465262</v>
      </c>
      <c r="L66" s="261">
        <f t="shared" si="6"/>
        <v>3858982</v>
      </c>
      <c r="M66" s="964">
        <f t="shared" si="4"/>
        <v>0.2495258082274972</v>
      </c>
    </row>
    <row r="67" spans="1:13" ht="16.2" x14ac:dyDescent="0.3">
      <c r="A67" s="942"/>
      <c r="B67" s="943"/>
      <c r="C67" s="943"/>
      <c r="D67" s="956" t="s">
        <v>494</v>
      </c>
      <c r="E67" s="43"/>
      <c r="F67" s="43"/>
      <c r="G67" s="288"/>
      <c r="H67" s="8"/>
      <c r="I67" s="8">
        <f>I68</f>
        <v>29530.62</v>
      </c>
      <c r="J67" s="288"/>
      <c r="K67" s="261">
        <f t="shared" si="5"/>
        <v>0</v>
      </c>
      <c r="L67" s="261">
        <f t="shared" si="6"/>
        <v>29530.62</v>
      </c>
      <c r="M67" s="964"/>
    </row>
    <row r="68" spans="1:13" x14ac:dyDescent="0.3">
      <c r="A68" s="942"/>
      <c r="B68" s="943"/>
      <c r="C68" s="943"/>
      <c r="D68" s="957" t="s">
        <v>495</v>
      </c>
      <c r="E68" s="43"/>
      <c r="F68" s="43"/>
      <c r="G68" s="288"/>
      <c r="H68" s="8"/>
      <c r="I68" s="8">
        <v>29530.62</v>
      </c>
      <c r="J68" s="288"/>
      <c r="K68" s="261">
        <f t="shared" si="5"/>
        <v>0</v>
      </c>
      <c r="L68" s="261">
        <f t="shared" si="6"/>
        <v>29530.62</v>
      </c>
      <c r="M68" s="964"/>
    </row>
    <row r="69" spans="1:13" ht="31.2" x14ac:dyDescent="0.3">
      <c r="A69" s="64" t="s">
        <v>177</v>
      </c>
      <c r="B69" s="65" t="s">
        <v>178</v>
      </c>
      <c r="C69" s="65" t="s">
        <v>51</v>
      </c>
      <c r="D69" s="34" t="s">
        <v>52</v>
      </c>
      <c r="E69" s="43">
        <f>E70</f>
        <v>75510600</v>
      </c>
      <c r="F69" s="43">
        <f>F70</f>
        <v>16681892.220000001</v>
      </c>
      <c r="G69" s="288">
        <f t="shared" si="0"/>
        <v>0.2209211980834479</v>
      </c>
      <c r="H69" s="8">
        <v>0</v>
      </c>
      <c r="I69" s="8">
        <v>0</v>
      </c>
      <c r="J69" s="288"/>
      <c r="K69" s="261">
        <f t="shared" si="5"/>
        <v>75510600</v>
      </c>
      <c r="L69" s="261">
        <f t="shared" si="6"/>
        <v>16681892.220000001</v>
      </c>
      <c r="M69" s="964">
        <f t="shared" si="4"/>
        <v>0.2209211980834479</v>
      </c>
    </row>
    <row r="70" spans="1:13" ht="16.2" x14ac:dyDescent="0.3">
      <c r="A70" s="64"/>
      <c r="B70" s="65"/>
      <c r="C70" s="65"/>
      <c r="D70" s="956" t="s">
        <v>491</v>
      </c>
      <c r="E70" s="43">
        <f>E71</f>
        <v>75510600</v>
      </c>
      <c r="F70" s="8">
        <f>F71</f>
        <v>16681892.220000001</v>
      </c>
      <c r="G70" s="288">
        <f t="shared" si="0"/>
        <v>0.2209211980834479</v>
      </c>
      <c r="H70" s="8">
        <v>0</v>
      </c>
      <c r="I70" s="8">
        <v>0</v>
      </c>
      <c r="J70" s="288"/>
      <c r="K70" s="261">
        <f t="shared" si="5"/>
        <v>75510600</v>
      </c>
      <c r="L70" s="261">
        <f t="shared" si="6"/>
        <v>16681892.220000001</v>
      </c>
      <c r="M70" s="964">
        <f t="shared" si="4"/>
        <v>0.2209211980834479</v>
      </c>
    </row>
    <row r="71" spans="1:13" x14ac:dyDescent="0.3">
      <c r="A71" s="64"/>
      <c r="B71" s="65"/>
      <c r="C71" s="65"/>
      <c r="D71" s="957" t="s">
        <v>492</v>
      </c>
      <c r="E71" s="43">
        <v>75510600</v>
      </c>
      <c r="F71" s="8">
        <v>16681892.220000001</v>
      </c>
      <c r="G71" s="288">
        <f t="shared" si="0"/>
        <v>0.2209211980834479</v>
      </c>
      <c r="H71" s="8">
        <v>0</v>
      </c>
      <c r="I71" s="8">
        <v>0</v>
      </c>
      <c r="J71" s="288"/>
      <c r="K71" s="261">
        <f t="shared" si="5"/>
        <v>75510600</v>
      </c>
      <c r="L71" s="261">
        <f t="shared" si="6"/>
        <v>16681892.220000001</v>
      </c>
      <c r="M71" s="964">
        <f t="shared" si="4"/>
        <v>0.2209211980834479</v>
      </c>
    </row>
    <row r="72" spans="1:13" ht="46.8" x14ac:dyDescent="0.3">
      <c r="A72" s="942" t="s">
        <v>53</v>
      </c>
      <c r="B72" s="943" t="s">
        <v>54</v>
      </c>
      <c r="C72" s="943" t="s">
        <v>55</v>
      </c>
      <c r="D72" s="28" t="s">
        <v>56</v>
      </c>
      <c r="E72" s="43">
        <f>E73</f>
        <v>5329432</v>
      </c>
      <c r="F72" s="43">
        <f>F73</f>
        <v>1119809.8600000001</v>
      </c>
      <c r="G72" s="288">
        <f t="shared" si="0"/>
        <v>0.21011805010365084</v>
      </c>
      <c r="H72" s="8">
        <v>0</v>
      </c>
      <c r="I72" s="8">
        <v>0</v>
      </c>
      <c r="J72" s="288"/>
      <c r="K72" s="261">
        <f t="shared" si="5"/>
        <v>5329432</v>
      </c>
      <c r="L72" s="261">
        <f t="shared" si="6"/>
        <v>1119809.8600000001</v>
      </c>
      <c r="M72" s="964">
        <f t="shared" si="4"/>
        <v>0.21011805010365084</v>
      </c>
    </row>
    <row r="73" spans="1:13" ht="16.2" x14ac:dyDescent="0.3">
      <c r="A73" s="942"/>
      <c r="B73" s="943"/>
      <c r="C73" s="943"/>
      <c r="D73" s="956" t="s">
        <v>491</v>
      </c>
      <c r="E73" s="43">
        <v>5329432</v>
      </c>
      <c r="F73" s="43">
        <v>1119809.8600000001</v>
      </c>
      <c r="G73" s="288">
        <f t="shared" si="0"/>
        <v>0.21011805010365084</v>
      </c>
      <c r="H73" s="8">
        <v>0</v>
      </c>
      <c r="I73" s="8">
        <v>0</v>
      </c>
      <c r="J73" s="288"/>
      <c r="K73" s="261">
        <f t="shared" si="5"/>
        <v>5329432</v>
      </c>
      <c r="L73" s="261">
        <f t="shared" si="6"/>
        <v>1119809.8600000001</v>
      </c>
      <c r="M73" s="964">
        <f t="shared" si="4"/>
        <v>0.21011805010365084</v>
      </c>
    </row>
    <row r="74" spans="1:13" x14ac:dyDescent="0.3">
      <c r="A74" s="942"/>
      <c r="B74" s="943"/>
      <c r="C74" s="943"/>
      <c r="D74" s="957" t="s">
        <v>492</v>
      </c>
      <c r="E74" s="43">
        <v>4804311</v>
      </c>
      <c r="F74" s="43">
        <v>1011223.12</v>
      </c>
      <c r="G74" s="288">
        <f t="shared" si="0"/>
        <v>0.21048244378850578</v>
      </c>
      <c r="H74" s="8">
        <v>0</v>
      </c>
      <c r="I74" s="8">
        <v>0</v>
      </c>
      <c r="J74" s="288"/>
      <c r="K74" s="261">
        <f t="shared" si="5"/>
        <v>4804311</v>
      </c>
      <c r="L74" s="261">
        <f t="shared" si="6"/>
        <v>1011223.12</v>
      </c>
      <c r="M74" s="964">
        <f t="shared" si="4"/>
        <v>0.21048244378850578</v>
      </c>
    </row>
    <row r="75" spans="1:13" ht="31.2" x14ac:dyDescent="0.3">
      <c r="A75" s="942"/>
      <c r="B75" s="943"/>
      <c r="C75" s="943"/>
      <c r="D75" s="957" t="s">
        <v>493</v>
      </c>
      <c r="E75" s="43">
        <v>244601</v>
      </c>
      <c r="F75" s="43">
        <v>80088.67</v>
      </c>
      <c r="G75" s="288">
        <f t="shared" si="0"/>
        <v>0.32742576686113301</v>
      </c>
      <c r="H75" s="8">
        <v>0</v>
      </c>
      <c r="I75" s="8">
        <v>0</v>
      </c>
      <c r="J75" s="288"/>
      <c r="K75" s="261">
        <f t="shared" si="5"/>
        <v>244601</v>
      </c>
      <c r="L75" s="261">
        <f t="shared" si="6"/>
        <v>80088.67</v>
      </c>
      <c r="M75" s="964">
        <f t="shared" si="4"/>
        <v>0.32742576686113301</v>
      </c>
    </row>
    <row r="76" spans="1:13" ht="31.2" x14ac:dyDescent="0.3">
      <c r="A76" s="942" t="s">
        <v>179</v>
      </c>
      <c r="B76" s="943" t="s">
        <v>180</v>
      </c>
      <c r="C76" s="943" t="s">
        <v>57</v>
      </c>
      <c r="D76" s="28" t="s">
        <v>181</v>
      </c>
      <c r="E76" s="43">
        <f>E77</f>
        <v>4258888</v>
      </c>
      <c r="F76" s="43">
        <f>F77</f>
        <v>879659.06</v>
      </c>
      <c r="G76" s="288">
        <f t="shared" si="0"/>
        <v>0.20654665255343649</v>
      </c>
      <c r="H76" s="8">
        <v>0</v>
      </c>
      <c r="I76" s="8">
        <v>0</v>
      </c>
      <c r="J76" s="288"/>
      <c r="K76" s="261">
        <f t="shared" si="5"/>
        <v>4258888</v>
      </c>
      <c r="L76" s="261">
        <f t="shared" si="6"/>
        <v>879659.06</v>
      </c>
      <c r="M76" s="964">
        <f t="shared" si="4"/>
        <v>0.20654665255343649</v>
      </c>
    </row>
    <row r="77" spans="1:13" ht="16.2" x14ac:dyDescent="0.3">
      <c r="A77" s="942"/>
      <c r="B77" s="943"/>
      <c r="C77" s="943"/>
      <c r="D77" s="956" t="s">
        <v>491</v>
      </c>
      <c r="E77" s="43">
        <v>4258888</v>
      </c>
      <c r="F77" s="43">
        <v>879659.06</v>
      </c>
      <c r="G77" s="288">
        <f t="shared" si="0"/>
        <v>0.20654665255343649</v>
      </c>
      <c r="H77" s="8"/>
      <c r="I77" s="8">
        <v>0</v>
      </c>
      <c r="J77" s="288"/>
      <c r="K77" s="261">
        <f t="shared" si="5"/>
        <v>4258888</v>
      </c>
      <c r="L77" s="261">
        <f t="shared" si="6"/>
        <v>879659.06</v>
      </c>
      <c r="M77" s="964">
        <f t="shared" si="4"/>
        <v>0.20654665255343649</v>
      </c>
    </row>
    <row r="78" spans="1:13" x14ac:dyDescent="0.3">
      <c r="A78" s="942"/>
      <c r="B78" s="943"/>
      <c r="C78" s="943"/>
      <c r="D78" s="957" t="s">
        <v>492</v>
      </c>
      <c r="E78" s="43">
        <v>3899966</v>
      </c>
      <c r="F78" s="43">
        <v>818827.68</v>
      </c>
      <c r="G78" s="288">
        <f t="shared" si="0"/>
        <v>0.2099576457846043</v>
      </c>
      <c r="H78" s="8"/>
      <c r="I78" s="8">
        <v>0</v>
      </c>
      <c r="J78" s="288"/>
      <c r="K78" s="261">
        <f t="shared" si="5"/>
        <v>3899966</v>
      </c>
      <c r="L78" s="261">
        <f t="shared" si="6"/>
        <v>818827.68</v>
      </c>
      <c r="M78" s="964">
        <f t="shared" si="4"/>
        <v>0.2099576457846043</v>
      </c>
    </row>
    <row r="79" spans="1:13" ht="31.2" x14ac:dyDescent="0.3">
      <c r="A79" s="942"/>
      <c r="B79" s="943"/>
      <c r="C79" s="943"/>
      <c r="D79" s="957" t="s">
        <v>493</v>
      </c>
      <c r="E79" s="43">
        <v>170008</v>
      </c>
      <c r="F79" s="43">
        <v>39059.379999999997</v>
      </c>
      <c r="G79" s="288">
        <f t="shared" si="0"/>
        <v>0.22975024704719776</v>
      </c>
      <c r="H79" s="8"/>
      <c r="I79" s="8">
        <v>0</v>
      </c>
      <c r="J79" s="288"/>
      <c r="K79" s="261">
        <f t="shared" si="5"/>
        <v>170008</v>
      </c>
      <c r="L79" s="261">
        <f t="shared" si="6"/>
        <v>39059.379999999997</v>
      </c>
      <c r="M79" s="964">
        <f t="shared" si="4"/>
        <v>0.22975024704719776</v>
      </c>
    </row>
    <row r="80" spans="1:13" x14ac:dyDescent="0.3">
      <c r="A80" s="942" t="s">
        <v>58</v>
      </c>
      <c r="B80" s="943" t="s">
        <v>59</v>
      </c>
      <c r="C80" s="943" t="s">
        <v>57</v>
      </c>
      <c r="D80" s="28" t="s">
        <v>60</v>
      </c>
      <c r="E80" s="43">
        <f>E81</f>
        <v>14480</v>
      </c>
      <c r="F80" s="43">
        <f>F81</f>
        <v>5430</v>
      </c>
      <c r="G80" s="288">
        <f t="shared" si="0"/>
        <v>0.375</v>
      </c>
      <c r="H80" s="8">
        <v>0</v>
      </c>
      <c r="I80" s="8"/>
      <c r="J80" s="288"/>
      <c r="K80" s="261">
        <f t="shared" si="5"/>
        <v>14480</v>
      </c>
      <c r="L80" s="261">
        <f t="shared" si="6"/>
        <v>5430</v>
      </c>
      <c r="M80" s="964">
        <f t="shared" si="4"/>
        <v>0.375</v>
      </c>
    </row>
    <row r="81" spans="1:13" ht="16.2" x14ac:dyDescent="0.3">
      <c r="A81" s="942"/>
      <c r="B81" s="943"/>
      <c r="C81" s="943"/>
      <c r="D81" s="956" t="s">
        <v>491</v>
      </c>
      <c r="E81" s="43">
        <v>14480</v>
      </c>
      <c r="F81" s="43">
        <v>5430</v>
      </c>
      <c r="G81" s="288">
        <f t="shared" si="0"/>
        <v>0.375</v>
      </c>
      <c r="H81" s="8"/>
      <c r="I81" s="8"/>
      <c r="J81" s="288"/>
      <c r="K81" s="261">
        <f t="shared" si="5"/>
        <v>14480</v>
      </c>
      <c r="L81" s="261">
        <f t="shared" si="6"/>
        <v>5430</v>
      </c>
      <c r="M81" s="964">
        <f t="shared" si="4"/>
        <v>0.375</v>
      </c>
    </row>
    <row r="82" spans="1:13" ht="46.8" x14ac:dyDescent="0.3">
      <c r="A82" s="942" t="s">
        <v>61</v>
      </c>
      <c r="B82" s="943" t="s">
        <v>62</v>
      </c>
      <c r="C82" s="943" t="s">
        <v>57</v>
      </c>
      <c r="D82" s="28" t="s">
        <v>63</v>
      </c>
      <c r="E82" s="43">
        <f>E83</f>
        <v>1183561</v>
      </c>
      <c r="F82" s="43">
        <f>F83</f>
        <v>170933.06</v>
      </c>
      <c r="G82" s="288">
        <f t="shared" si="0"/>
        <v>0.14442268712808212</v>
      </c>
      <c r="H82" s="8">
        <v>0</v>
      </c>
      <c r="I82" s="8">
        <f>I83</f>
        <v>100000</v>
      </c>
      <c r="J82" s="288"/>
      <c r="K82" s="261">
        <f t="shared" si="5"/>
        <v>1183561</v>
      </c>
      <c r="L82" s="261">
        <f t="shared" si="6"/>
        <v>270933.06</v>
      </c>
      <c r="M82" s="964">
        <f t="shared" si="4"/>
        <v>0.22891347383024618</v>
      </c>
    </row>
    <row r="83" spans="1:13" ht="16.2" x14ac:dyDescent="0.3">
      <c r="A83" s="942"/>
      <c r="B83" s="943"/>
      <c r="C83" s="943"/>
      <c r="D83" s="956" t="s">
        <v>491</v>
      </c>
      <c r="E83" s="43">
        <v>1183561</v>
      </c>
      <c r="F83" s="43">
        <v>170933.06</v>
      </c>
      <c r="G83" s="288">
        <f t="shared" si="0"/>
        <v>0.14442268712808212</v>
      </c>
      <c r="H83" s="8"/>
      <c r="I83" s="8">
        <v>100000</v>
      </c>
      <c r="J83" s="288"/>
      <c r="K83" s="261">
        <f t="shared" si="5"/>
        <v>1183561</v>
      </c>
      <c r="L83" s="261">
        <f t="shared" si="6"/>
        <v>270933.06</v>
      </c>
      <c r="M83" s="964">
        <f t="shared" si="4"/>
        <v>0.22891347383024618</v>
      </c>
    </row>
    <row r="84" spans="1:13" x14ac:dyDescent="0.3">
      <c r="A84" s="942"/>
      <c r="B84" s="943"/>
      <c r="C84" s="943"/>
      <c r="D84" s="957" t="s">
        <v>492</v>
      </c>
      <c r="E84" s="43">
        <v>690594</v>
      </c>
      <c r="F84" s="43">
        <v>129821.94</v>
      </c>
      <c r="G84" s="288">
        <f t="shared" si="0"/>
        <v>0.187985907783734</v>
      </c>
      <c r="H84" s="8"/>
      <c r="I84" s="8"/>
      <c r="J84" s="288"/>
      <c r="K84" s="261">
        <f t="shared" si="5"/>
        <v>690594</v>
      </c>
      <c r="L84" s="261">
        <f t="shared" si="6"/>
        <v>129821.94</v>
      </c>
      <c r="M84" s="964">
        <f t="shared" si="4"/>
        <v>0.187985907783734</v>
      </c>
    </row>
    <row r="85" spans="1:13" ht="31.2" x14ac:dyDescent="0.3">
      <c r="A85" s="942"/>
      <c r="B85" s="943"/>
      <c r="C85" s="943"/>
      <c r="D85" s="957" t="s">
        <v>493</v>
      </c>
      <c r="E85" s="43">
        <v>443408</v>
      </c>
      <c r="F85" s="43">
        <v>38147.120000000003</v>
      </c>
      <c r="G85" s="288">
        <f t="shared" si="0"/>
        <v>8.6031645798000947E-2</v>
      </c>
      <c r="H85" s="8"/>
      <c r="I85" s="8"/>
      <c r="J85" s="288"/>
      <c r="K85" s="261">
        <f t="shared" si="5"/>
        <v>443408</v>
      </c>
      <c r="L85" s="261">
        <f t="shared" si="6"/>
        <v>38147.120000000003</v>
      </c>
      <c r="M85" s="964">
        <f t="shared" si="4"/>
        <v>8.6031645798000947E-2</v>
      </c>
    </row>
    <row r="86" spans="1:13" ht="46.8" x14ac:dyDescent="0.3">
      <c r="A86" s="941" t="s">
        <v>266</v>
      </c>
      <c r="B86" s="69" t="s">
        <v>267</v>
      </c>
      <c r="C86" s="69" t="s">
        <v>57</v>
      </c>
      <c r="D86" s="28" t="s">
        <v>268</v>
      </c>
      <c r="E86" s="43">
        <f>E87</f>
        <v>1766200</v>
      </c>
      <c r="F86" s="43">
        <f>F87</f>
        <v>374980.5</v>
      </c>
      <c r="G86" s="288">
        <f t="shared" si="0"/>
        <v>0.21230919488166686</v>
      </c>
      <c r="H86" s="8"/>
      <c r="I86" s="8"/>
      <c r="J86" s="288"/>
      <c r="K86" s="261">
        <f t="shared" si="5"/>
        <v>1766200</v>
      </c>
      <c r="L86" s="261">
        <f t="shared" si="6"/>
        <v>374980.5</v>
      </c>
      <c r="M86" s="964">
        <f t="shared" ref="M86:M149" si="7">L86/K86</f>
        <v>0.21230919488166686</v>
      </c>
    </row>
    <row r="87" spans="1:13" ht="16.2" x14ac:dyDescent="0.3">
      <c r="A87" s="9"/>
      <c r="B87" s="10"/>
      <c r="C87" s="10"/>
      <c r="D87" s="956" t="s">
        <v>491</v>
      </c>
      <c r="E87" s="44">
        <v>1766200</v>
      </c>
      <c r="F87" s="44">
        <v>374980.5</v>
      </c>
      <c r="G87" s="288">
        <f t="shared" si="0"/>
        <v>0.21230919488166686</v>
      </c>
      <c r="H87" s="15"/>
      <c r="I87" s="15"/>
      <c r="J87" s="288"/>
      <c r="K87" s="261">
        <f t="shared" si="5"/>
        <v>1766200</v>
      </c>
      <c r="L87" s="261">
        <f t="shared" si="6"/>
        <v>374980.5</v>
      </c>
      <c r="M87" s="964">
        <f t="shared" si="7"/>
        <v>0.21230919488166686</v>
      </c>
    </row>
    <row r="88" spans="1:13" x14ac:dyDescent="0.3">
      <c r="A88" s="9"/>
      <c r="B88" s="10"/>
      <c r="C88" s="10"/>
      <c r="D88" s="957" t="s">
        <v>492</v>
      </c>
      <c r="E88" s="44">
        <v>1766200</v>
      </c>
      <c r="F88" s="44">
        <v>374980.5</v>
      </c>
      <c r="G88" s="288">
        <f t="shared" si="0"/>
        <v>0.21230919488166686</v>
      </c>
      <c r="H88" s="15"/>
      <c r="I88" s="15"/>
      <c r="J88" s="288"/>
      <c r="K88" s="261">
        <f t="shared" si="5"/>
        <v>1766200</v>
      </c>
      <c r="L88" s="261">
        <f t="shared" si="6"/>
        <v>374980.5</v>
      </c>
      <c r="M88" s="964">
        <f t="shared" si="7"/>
        <v>0.21230919488166686</v>
      </c>
    </row>
    <row r="89" spans="1:13" ht="46.8" x14ac:dyDescent="0.3">
      <c r="A89" s="41" t="s">
        <v>64</v>
      </c>
      <c r="B89" s="42" t="s">
        <v>65</v>
      </c>
      <c r="C89" s="42" t="s">
        <v>57</v>
      </c>
      <c r="D89" s="37" t="s">
        <v>66</v>
      </c>
      <c r="E89" s="44">
        <f>E90</f>
        <v>1558497</v>
      </c>
      <c r="F89" s="44">
        <f>F90</f>
        <v>318924.84999999998</v>
      </c>
      <c r="G89" s="289">
        <f t="shared" si="0"/>
        <v>0.20463616548507951</v>
      </c>
      <c r="H89" s="15">
        <v>0</v>
      </c>
      <c r="I89" s="15"/>
      <c r="J89" s="289"/>
      <c r="K89" s="261">
        <f t="shared" si="5"/>
        <v>1558497</v>
      </c>
      <c r="L89" s="261">
        <f t="shared" si="6"/>
        <v>318924.84999999998</v>
      </c>
      <c r="M89" s="964">
        <f t="shared" si="7"/>
        <v>0.20463616548507951</v>
      </c>
    </row>
    <row r="90" spans="1:13" ht="16.2" x14ac:dyDescent="0.3">
      <c r="A90" s="942"/>
      <c r="B90" s="943"/>
      <c r="C90" s="943"/>
      <c r="D90" s="956" t="s">
        <v>491</v>
      </c>
      <c r="E90" s="43">
        <v>1558497</v>
      </c>
      <c r="F90" s="43">
        <v>318924.84999999998</v>
      </c>
      <c r="G90" s="288">
        <f t="shared" si="0"/>
        <v>0.20463616548507951</v>
      </c>
      <c r="H90" s="8"/>
      <c r="I90" s="8"/>
      <c r="J90" s="288"/>
      <c r="K90" s="261">
        <f t="shared" si="5"/>
        <v>1558497</v>
      </c>
      <c r="L90" s="261">
        <f t="shared" si="6"/>
        <v>318924.84999999998</v>
      </c>
      <c r="M90" s="964">
        <f t="shared" si="7"/>
        <v>0.20463616548507951</v>
      </c>
    </row>
    <row r="91" spans="1:13" x14ac:dyDescent="0.3">
      <c r="A91" s="942"/>
      <c r="B91" s="943"/>
      <c r="C91" s="943"/>
      <c r="D91" s="957" t="s">
        <v>492</v>
      </c>
      <c r="E91" s="43">
        <v>1452012</v>
      </c>
      <c r="F91" s="43">
        <v>307688.25</v>
      </c>
      <c r="G91" s="288">
        <f t="shared" si="0"/>
        <v>0.21190475698547945</v>
      </c>
      <c r="H91" s="8"/>
      <c r="I91" s="8"/>
      <c r="J91" s="288"/>
      <c r="K91" s="261">
        <f t="shared" si="5"/>
        <v>1452012</v>
      </c>
      <c r="L91" s="261">
        <f t="shared" si="6"/>
        <v>307688.25</v>
      </c>
      <c r="M91" s="964">
        <f t="shared" si="7"/>
        <v>0.21190475698547945</v>
      </c>
    </row>
    <row r="92" spans="1:13" ht="31.8" thickBot="1" x14ac:dyDescent="0.35">
      <c r="A92" s="41"/>
      <c r="B92" s="42"/>
      <c r="C92" s="42"/>
      <c r="D92" s="959" t="s">
        <v>493</v>
      </c>
      <c r="E92" s="44">
        <v>38669</v>
      </c>
      <c r="F92" s="44">
        <v>9236.6</v>
      </c>
      <c r="G92" s="289">
        <f t="shared" si="0"/>
        <v>0.23886317204996252</v>
      </c>
      <c r="H92" s="15"/>
      <c r="I92" s="15"/>
      <c r="J92" s="289"/>
      <c r="K92" s="264">
        <f t="shared" si="5"/>
        <v>38669</v>
      </c>
      <c r="L92" s="264">
        <f t="shared" si="6"/>
        <v>9236.6</v>
      </c>
      <c r="M92" s="964">
        <f t="shared" si="7"/>
        <v>0.23886317204996252</v>
      </c>
    </row>
    <row r="93" spans="1:13" ht="47.4" thickBot="1" x14ac:dyDescent="0.35">
      <c r="A93" s="38" t="s">
        <v>68</v>
      </c>
      <c r="B93" s="39" t="s">
        <v>14</v>
      </c>
      <c r="C93" s="39" t="s">
        <v>14</v>
      </c>
      <c r="D93" s="40" t="s">
        <v>69</v>
      </c>
      <c r="E93" s="58">
        <v>36044994</v>
      </c>
      <c r="F93" s="58">
        <f>F94</f>
        <v>7173135.5099999998</v>
      </c>
      <c r="G93" s="286">
        <f t="shared" si="0"/>
        <v>0.19900504103288238</v>
      </c>
      <c r="H93" s="58">
        <v>139500</v>
      </c>
      <c r="I93" s="58">
        <f>I94</f>
        <v>149209.37</v>
      </c>
      <c r="J93" s="286">
        <f t="shared" si="1"/>
        <v>1.0696012186379928</v>
      </c>
      <c r="K93" s="284">
        <f>K94</f>
        <v>36184494</v>
      </c>
      <c r="L93" s="284">
        <f>L94</f>
        <v>7322344.8799999999</v>
      </c>
      <c r="M93" s="295">
        <f t="shared" si="7"/>
        <v>0.20236140043854142</v>
      </c>
    </row>
    <row r="94" spans="1:13" ht="46.8" x14ac:dyDescent="0.3">
      <c r="A94" s="51" t="s">
        <v>70</v>
      </c>
      <c r="B94" s="52" t="s">
        <v>14</v>
      </c>
      <c r="C94" s="52" t="s">
        <v>14</v>
      </c>
      <c r="D94" s="53" t="s">
        <v>69</v>
      </c>
      <c r="E94" s="46">
        <f>E95+E101+E103+E105+E111+E113+E115+E117+E119+E123</f>
        <v>36044994</v>
      </c>
      <c r="F94" s="46">
        <f>F95+F101+F103+F105+F111+F113+F115+F117+F119+F123</f>
        <v>7173135.5099999998</v>
      </c>
      <c r="G94" s="287">
        <f t="shared" si="0"/>
        <v>0.19900504103288238</v>
      </c>
      <c r="H94" s="46">
        <f>H95+H101+H103+H105+H111+H113+H115+H117+H119+H123</f>
        <v>139500</v>
      </c>
      <c r="I94" s="46">
        <f>I95+I101+I103+I105+I111+I113+I115+I117+I119+I123</f>
        <v>149209.37</v>
      </c>
      <c r="J94" s="287">
        <f t="shared" si="1"/>
        <v>1.0696012186379928</v>
      </c>
      <c r="K94" s="285">
        <f>K95+K101+K103+K105+K111+K113+K115+K117+K119+K123</f>
        <v>36184494</v>
      </c>
      <c r="L94" s="285">
        <f>L95+L101+L103+L105+L111+L113+L115+L117+L119+L123</f>
        <v>7322344.8799999999</v>
      </c>
      <c r="M94" s="965">
        <f t="shared" si="7"/>
        <v>0.20236140043854142</v>
      </c>
    </row>
    <row r="95" spans="1:13" ht="46.8" x14ac:dyDescent="0.3">
      <c r="A95" s="942" t="s">
        <v>182</v>
      </c>
      <c r="B95" s="943" t="s">
        <v>44</v>
      </c>
      <c r="C95" s="943" t="s">
        <v>17</v>
      </c>
      <c r="D95" s="28" t="s">
        <v>176</v>
      </c>
      <c r="E95" s="43">
        <f>E96</f>
        <v>6900686</v>
      </c>
      <c r="F95" s="43">
        <f>F96</f>
        <v>1552100.98</v>
      </c>
      <c r="G95" s="288">
        <f t="shared" si="0"/>
        <v>0.22491980942184589</v>
      </c>
      <c r="H95" s="8">
        <f>H99</f>
        <v>46000</v>
      </c>
      <c r="I95" s="8">
        <f>I99</f>
        <v>0</v>
      </c>
      <c r="J95" s="288">
        <f t="shared" si="1"/>
        <v>0</v>
      </c>
      <c r="K95" s="261">
        <f>E95+H95</f>
        <v>6946686</v>
      </c>
      <c r="L95" s="261">
        <f>F95+I95</f>
        <v>1552100.98</v>
      </c>
      <c r="M95" s="964">
        <f t="shared" si="7"/>
        <v>0.2234304213548734</v>
      </c>
    </row>
    <row r="96" spans="1:13" ht="16.2" x14ac:dyDescent="0.3">
      <c r="A96" s="942"/>
      <c r="B96" s="943"/>
      <c r="C96" s="943"/>
      <c r="D96" s="956" t="s">
        <v>491</v>
      </c>
      <c r="E96" s="43">
        <v>6900686</v>
      </c>
      <c r="F96" s="43">
        <v>1552100.98</v>
      </c>
      <c r="G96" s="288">
        <f t="shared" si="0"/>
        <v>0.22491980942184589</v>
      </c>
      <c r="H96" s="8"/>
      <c r="I96" s="8"/>
      <c r="J96" s="288"/>
      <c r="K96" s="261">
        <f t="shared" ref="K96:K124" si="8">E96+H96</f>
        <v>6900686</v>
      </c>
      <c r="L96" s="261">
        <f t="shared" ref="L96:L124" si="9">F96+I96</f>
        <v>1552100.98</v>
      </c>
      <c r="M96" s="964">
        <f t="shared" si="7"/>
        <v>0.22491980942184589</v>
      </c>
    </row>
    <row r="97" spans="1:13" x14ac:dyDescent="0.3">
      <c r="A97" s="942"/>
      <c r="B97" s="943"/>
      <c r="C97" s="943"/>
      <c r="D97" s="957" t="s">
        <v>492</v>
      </c>
      <c r="E97" s="43">
        <v>6491282</v>
      </c>
      <c r="F97" s="43">
        <v>1413227.95</v>
      </c>
      <c r="G97" s="288">
        <f t="shared" si="0"/>
        <v>0.21771168622777443</v>
      </c>
      <c r="H97" s="8"/>
      <c r="I97" s="8"/>
      <c r="J97" s="288"/>
      <c r="K97" s="261">
        <f t="shared" si="8"/>
        <v>6491282</v>
      </c>
      <c r="L97" s="261">
        <f t="shared" si="9"/>
        <v>1413227.95</v>
      </c>
      <c r="M97" s="964">
        <f t="shared" si="7"/>
        <v>0.21771168622777443</v>
      </c>
    </row>
    <row r="98" spans="1:13" ht="31.2" x14ac:dyDescent="0.3">
      <c r="A98" s="942"/>
      <c r="B98" s="943"/>
      <c r="C98" s="943"/>
      <c r="D98" s="957" t="s">
        <v>493</v>
      </c>
      <c r="E98" s="43">
        <v>175849</v>
      </c>
      <c r="F98" s="43">
        <v>47332.32</v>
      </c>
      <c r="G98" s="288">
        <f t="shared" si="0"/>
        <v>0.26916456732765043</v>
      </c>
      <c r="H98" s="8"/>
      <c r="I98" s="8"/>
      <c r="J98" s="288"/>
      <c r="K98" s="261">
        <f t="shared" si="8"/>
        <v>175849</v>
      </c>
      <c r="L98" s="261">
        <f t="shared" si="9"/>
        <v>47332.32</v>
      </c>
      <c r="M98" s="964">
        <f t="shared" si="7"/>
        <v>0.26916456732765043</v>
      </c>
    </row>
    <row r="99" spans="1:13" ht="16.2" x14ac:dyDescent="0.3">
      <c r="A99" s="942"/>
      <c r="B99" s="943"/>
      <c r="C99" s="943"/>
      <c r="D99" s="956" t="s">
        <v>494</v>
      </c>
      <c r="E99" s="43"/>
      <c r="F99" s="43"/>
      <c r="G99" s="288"/>
      <c r="H99" s="8">
        <f>H100</f>
        <v>46000</v>
      </c>
      <c r="I99" s="8">
        <v>0</v>
      </c>
      <c r="J99" s="288">
        <f t="shared" si="1"/>
        <v>0</v>
      </c>
      <c r="K99" s="261">
        <f t="shared" si="8"/>
        <v>46000</v>
      </c>
      <c r="L99" s="261">
        <f t="shared" si="9"/>
        <v>0</v>
      </c>
      <c r="M99" s="964">
        <f t="shared" si="7"/>
        <v>0</v>
      </c>
    </row>
    <row r="100" spans="1:13" x14ac:dyDescent="0.3">
      <c r="A100" s="942"/>
      <c r="B100" s="943"/>
      <c r="C100" s="943"/>
      <c r="D100" s="957" t="s">
        <v>495</v>
      </c>
      <c r="E100" s="43"/>
      <c r="F100" s="43"/>
      <c r="G100" s="288"/>
      <c r="H100" s="8">
        <v>46000</v>
      </c>
      <c r="I100" s="8">
        <v>0</v>
      </c>
      <c r="J100" s="288">
        <f t="shared" si="1"/>
        <v>0</v>
      </c>
      <c r="K100" s="261">
        <f t="shared" si="8"/>
        <v>46000</v>
      </c>
      <c r="L100" s="261">
        <f t="shared" si="9"/>
        <v>0</v>
      </c>
      <c r="M100" s="964">
        <f t="shared" si="7"/>
        <v>0</v>
      </c>
    </row>
    <row r="101" spans="1:13" ht="46.8" x14ac:dyDescent="0.3">
      <c r="A101" s="942" t="s">
        <v>71</v>
      </c>
      <c r="B101" s="943" t="s">
        <v>72</v>
      </c>
      <c r="C101" s="943" t="s">
        <v>73</v>
      </c>
      <c r="D101" s="28" t="s">
        <v>74</v>
      </c>
      <c r="E101" s="43">
        <f>E102</f>
        <v>12750</v>
      </c>
      <c r="F101" s="43">
        <f>F102</f>
        <v>5230.8500000000004</v>
      </c>
      <c r="G101" s="288">
        <f t="shared" si="0"/>
        <v>0.41026274509803923</v>
      </c>
      <c r="H101" s="8">
        <v>0</v>
      </c>
      <c r="I101" s="8">
        <v>0</v>
      </c>
      <c r="J101" s="288"/>
      <c r="K101" s="261">
        <f t="shared" si="8"/>
        <v>12750</v>
      </c>
      <c r="L101" s="261">
        <f t="shared" si="9"/>
        <v>5230.8500000000004</v>
      </c>
      <c r="M101" s="964">
        <f t="shared" si="7"/>
        <v>0.41026274509803923</v>
      </c>
    </row>
    <row r="102" spans="1:13" ht="16.2" x14ac:dyDescent="0.3">
      <c r="A102" s="942"/>
      <c r="B102" s="943"/>
      <c r="C102" s="943"/>
      <c r="D102" s="956" t="s">
        <v>491</v>
      </c>
      <c r="E102" s="43">
        <v>12750</v>
      </c>
      <c r="F102" s="43">
        <v>5230.8500000000004</v>
      </c>
      <c r="G102" s="288">
        <f t="shared" si="0"/>
        <v>0.41026274509803923</v>
      </c>
      <c r="H102" s="8"/>
      <c r="I102" s="8"/>
      <c r="J102" s="288"/>
      <c r="K102" s="261">
        <f t="shared" si="8"/>
        <v>12750</v>
      </c>
      <c r="L102" s="261">
        <f t="shared" si="9"/>
        <v>5230.8500000000004</v>
      </c>
      <c r="M102" s="964">
        <f t="shared" si="7"/>
        <v>0.41026274509803923</v>
      </c>
    </row>
    <row r="103" spans="1:13" ht="31.2" x14ac:dyDescent="0.3">
      <c r="A103" s="942" t="s">
        <v>75</v>
      </c>
      <c r="B103" s="943" t="s">
        <v>76</v>
      </c>
      <c r="C103" s="943" t="s">
        <v>54</v>
      </c>
      <c r="D103" s="28" t="s">
        <v>77</v>
      </c>
      <c r="E103" s="43">
        <f>E104</f>
        <v>8400</v>
      </c>
      <c r="F103" s="43">
        <f>F104</f>
        <v>2095.9299999999998</v>
      </c>
      <c r="G103" s="288">
        <f t="shared" si="0"/>
        <v>0.24951547619047618</v>
      </c>
      <c r="H103" s="8">
        <v>0</v>
      </c>
      <c r="I103" s="8">
        <v>0</v>
      </c>
      <c r="J103" s="288"/>
      <c r="K103" s="261">
        <f t="shared" si="8"/>
        <v>8400</v>
      </c>
      <c r="L103" s="261">
        <f t="shared" si="9"/>
        <v>2095.9299999999998</v>
      </c>
      <c r="M103" s="964">
        <f t="shared" si="7"/>
        <v>0.24951547619047618</v>
      </c>
    </row>
    <row r="104" spans="1:13" ht="16.2" x14ac:dyDescent="0.3">
      <c r="A104" s="942"/>
      <c r="B104" s="943"/>
      <c r="C104" s="943"/>
      <c r="D104" s="956" t="s">
        <v>491</v>
      </c>
      <c r="E104" s="43">
        <v>8400</v>
      </c>
      <c r="F104" s="43">
        <v>2095.9299999999998</v>
      </c>
      <c r="G104" s="288">
        <f t="shared" si="0"/>
        <v>0.24951547619047618</v>
      </c>
      <c r="H104" s="8"/>
      <c r="I104" s="8"/>
      <c r="J104" s="288"/>
      <c r="K104" s="261">
        <f t="shared" si="8"/>
        <v>8400</v>
      </c>
      <c r="L104" s="261">
        <f t="shared" si="9"/>
        <v>2095.9299999999998</v>
      </c>
      <c r="M104" s="964">
        <f t="shared" si="7"/>
        <v>0.24951547619047618</v>
      </c>
    </row>
    <row r="105" spans="1:13" ht="31.2" x14ac:dyDescent="0.3">
      <c r="A105" s="942" t="s">
        <v>183</v>
      </c>
      <c r="B105" s="943" t="s">
        <v>184</v>
      </c>
      <c r="C105" s="943" t="s">
        <v>46</v>
      </c>
      <c r="D105" s="28" t="s">
        <v>185</v>
      </c>
      <c r="E105" s="43">
        <f>E106</f>
        <v>4324257</v>
      </c>
      <c r="F105" s="43">
        <f>F106</f>
        <v>911946.66</v>
      </c>
      <c r="G105" s="288">
        <f t="shared" si="0"/>
        <v>0.21089094843345343</v>
      </c>
      <c r="H105" s="8">
        <f>H109</f>
        <v>80500</v>
      </c>
      <c r="I105" s="8">
        <f>I109</f>
        <v>72869</v>
      </c>
      <c r="J105" s="288">
        <f t="shared" si="1"/>
        <v>0.90520496894409941</v>
      </c>
      <c r="K105" s="261">
        <f t="shared" si="8"/>
        <v>4404757</v>
      </c>
      <c r="L105" s="261">
        <f t="shared" si="9"/>
        <v>984815.66</v>
      </c>
      <c r="M105" s="964">
        <f t="shared" si="7"/>
        <v>0.22358002041883354</v>
      </c>
    </row>
    <row r="106" spans="1:13" ht="16.2" x14ac:dyDescent="0.3">
      <c r="A106" s="942"/>
      <c r="B106" s="943"/>
      <c r="C106" s="943"/>
      <c r="D106" s="956" t="s">
        <v>491</v>
      </c>
      <c r="E106" s="43">
        <v>4324257</v>
      </c>
      <c r="F106" s="43">
        <v>911946.66</v>
      </c>
      <c r="G106" s="288">
        <f t="shared" si="0"/>
        <v>0.21089094843345343</v>
      </c>
      <c r="H106" s="8"/>
      <c r="I106" s="8"/>
      <c r="J106" s="288"/>
      <c r="K106" s="261">
        <f t="shared" si="8"/>
        <v>4324257</v>
      </c>
      <c r="L106" s="261">
        <f t="shared" si="9"/>
        <v>911946.66</v>
      </c>
      <c r="M106" s="964">
        <f t="shared" si="7"/>
        <v>0.21089094843345343</v>
      </c>
    </row>
    <row r="107" spans="1:13" x14ac:dyDescent="0.3">
      <c r="A107" s="942"/>
      <c r="B107" s="943"/>
      <c r="C107" s="943"/>
      <c r="D107" s="957" t="s">
        <v>492</v>
      </c>
      <c r="E107" s="43">
        <v>4118841</v>
      </c>
      <c r="F107" s="43">
        <v>843161.56</v>
      </c>
      <c r="G107" s="288">
        <f t="shared" si="0"/>
        <v>0.20470845075107294</v>
      </c>
      <c r="H107" s="8"/>
      <c r="I107" s="8"/>
      <c r="J107" s="288"/>
      <c r="K107" s="261">
        <f t="shared" si="8"/>
        <v>4118841</v>
      </c>
      <c r="L107" s="261">
        <f t="shared" si="9"/>
        <v>843161.56</v>
      </c>
      <c r="M107" s="964">
        <f t="shared" si="7"/>
        <v>0.20470845075107294</v>
      </c>
    </row>
    <row r="108" spans="1:13" ht="31.2" x14ac:dyDescent="0.3">
      <c r="A108" s="942"/>
      <c r="B108" s="943"/>
      <c r="C108" s="943"/>
      <c r="D108" s="957" t="s">
        <v>493</v>
      </c>
      <c r="E108" s="43">
        <v>88416</v>
      </c>
      <c r="F108" s="43">
        <v>8817.6200000000008</v>
      </c>
      <c r="G108" s="288">
        <f t="shared" si="0"/>
        <v>9.9728782120883111E-2</v>
      </c>
      <c r="H108" s="8"/>
      <c r="I108" s="8"/>
      <c r="J108" s="288"/>
      <c r="K108" s="261">
        <f t="shared" si="8"/>
        <v>88416</v>
      </c>
      <c r="L108" s="261">
        <f t="shared" si="9"/>
        <v>8817.6200000000008</v>
      </c>
      <c r="M108" s="964">
        <f t="shared" si="7"/>
        <v>9.9728782120883111E-2</v>
      </c>
    </row>
    <row r="109" spans="1:13" ht="16.2" x14ac:dyDescent="0.3">
      <c r="A109" s="942"/>
      <c r="B109" s="943"/>
      <c r="C109" s="943"/>
      <c r="D109" s="956" t="s">
        <v>494</v>
      </c>
      <c r="E109" s="43"/>
      <c r="F109" s="43"/>
      <c r="G109" s="288"/>
      <c r="H109" s="8">
        <f>H110</f>
        <v>80500</v>
      </c>
      <c r="I109" s="8">
        <f>I110</f>
        <v>72869</v>
      </c>
      <c r="J109" s="288">
        <f t="shared" si="1"/>
        <v>0.90520496894409941</v>
      </c>
      <c r="K109" s="261">
        <f t="shared" si="8"/>
        <v>80500</v>
      </c>
      <c r="L109" s="261">
        <f t="shared" si="9"/>
        <v>72869</v>
      </c>
      <c r="M109" s="964">
        <f t="shared" si="7"/>
        <v>0.90520496894409941</v>
      </c>
    </row>
    <row r="110" spans="1:13" x14ac:dyDescent="0.3">
      <c r="A110" s="942"/>
      <c r="B110" s="943"/>
      <c r="C110" s="943"/>
      <c r="D110" s="957" t="s">
        <v>495</v>
      </c>
      <c r="E110" s="43"/>
      <c r="F110" s="43"/>
      <c r="G110" s="288"/>
      <c r="H110" s="8">
        <v>80500</v>
      </c>
      <c r="I110" s="8">
        <v>72869</v>
      </c>
      <c r="J110" s="288">
        <f t="shared" si="1"/>
        <v>0.90520496894409941</v>
      </c>
      <c r="K110" s="261">
        <f t="shared" si="8"/>
        <v>80500</v>
      </c>
      <c r="L110" s="261">
        <f t="shared" si="9"/>
        <v>72869</v>
      </c>
      <c r="M110" s="964">
        <f t="shared" si="7"/>
        <v>0.90520496894409941</v>
      </c>
    </row>
    <row r="111" spans="1:13" ht="46.8" x14ac:dyDescent="0.3">
      <c r="A111" s="70" t="s">
        <v>269</v>
      </c>
      <c r="B111" s="35" t="s">
        <v>270</v>
      </c>
      <c r="C111" s="69" t="s">
        <v>54</v>
      </c>
      <c r="D111" s="28" t="s">
        <v>271</v>
      </c>
      <c r="E111" s="43">
        <f>E112</f>
        <v>28193</v>
      </c>
      <c r="F111" s="43">
        <f>F112</f>
        <v>0</v>
      </c>
      <c r="G111" s="288">
        <f t="shared" si="0"/>
        <v>0</v>
      </c>
      <c r="H111" s="8">
        <v>0</v>
      </c>
      <c r="I111" s="8">
        <v>0</v>
      </c>
      <c r="J111" s="288"/>
      <c r="K111" s="261">
        <f t="shared" si="8"/>
        <v>28193</v>
      </c>
      <c r="L111" s="261">
        <f t="shared" si="9"/>
        <v>0</v>
      </c>
      <c r="M111" s="964">
        <f t="shared" si="7"/>
        <v>0</v>
      </c>
    </row>
    <row r="112" spans="1:13" ht="16.2" x14ac:dyDescent="0.3">
      <c r="A112" s="70"/>
      <c r="B112" s="35"/>
      <c r="C112" s="69"/>
      <c r="D112" s="956" t="s">
        <v>491</v>
      </c>
      <c r="E112" s="43">
        <v>28193</v>
      </c>
      <c r="F112" s="43">
        <v>0</v>
      </c>
      <c r="G112" s="288">
        <f t="shared" si="0"/>
        <v>0</v>
      </c>
      <c r="H112" s="8"/>
      <c r="I112" s="8"/>
      <c r="J112" s="288"/>
      <c r="K112" s="261">
        <f t="shared" si="8"/>
        <v>28193</v>
      </c>
      <c r="L112" s="261">
        <f t="shared" si="9"/>
        <v>0</v>
      </c>
      <c r="M112" s="964">
        <f t="shared" si="7"/>
        <v>0</v>
      </c>
    </row>
    <row r="113" spans="1:13" ht="46.8" x14ac:dyDescent="0.3">
      <c r="A113" s="70" t="s">
        <v>272</v>
      </c>
      <c r="B113" s="35" t="s">
        <v>273</v>
      </c>
      <c r="C113" s="35" t="s">
        <v>73</v>
      </c>
      <c r="D113" s="960" t="s">
        <v>274</v>
      </c>
      <c r="E113" s="43">
        <f>E114</f>
        <v>91319</v>
      </c>
      <c r="F113" s="43">
        <f>F114</f>
        <v>0</v>
      </c>
      <c r="G113" s="288">
        <f t="shared" si="0"/>
        <v>0</v>
      </c>
      <c r="H113" s="8">
        <v>0</v>
      </c>
      <c r="I113" s="8">
        <v>0</v>
      </c>
      <c r="J113" s="288"/>
      <c r="K113" s="261">
        <f t="shared" si="8"/>
        <v>91319</v>
      </c>
      <c r="L113" s="261">
        <f t="shared" si="9"/>
        <v>0</v>
      </c>
      <c r="M113" s="964">
        <f t="shared" si="7"/>
        <v>0</v>
      </c>
    </row>
    <row r="114" spans="1:13" ht="16.2" x14ac:dyDescent="0.3">
      <c r="A114" s="70"/>
      <c r="B114" s="35"/>
      <c r="C114" s="35"/>
      <c r="D114" s="956" t="s">
        <v>491</v>
      </c>
      <c r="E114" s="43">
        <v>91319</v>
      </c>
      <c r="F114" s="43">
        <v>0</v>
      </c>
      <c r="G114" s="288">
        <f t="shared" si="0"/>
        <v>0</v>
      </c>
      <c r="H114" s="8"/>
      <c r="I114" s="8"/>
      <c r="J114" s="288"/>
      <c r="K114" s="261">
        <f t="shared" si="8"/>
        <v>91319</v>
      </c>
      <c r="L114" s="261">
        <f t="shared" si="9"/>
        <v>0</v>
      </c>
      <c r="M114" s="964">
        <f t="shared" si="7"/>
        <v>0</v>
      </c>
    </row>
    <row r="115" spans="1:13" ht="109.2" x14ac:dyDescent="0.3">
      <c r="A115" s="942" t="s">
        <v>186</v>
      </c>
      <c r="B115" s="943" t="s">
        <v>187</v>
      </c>
      <c r="C115" s="943" t="s">
        <v>46</v>
      </c>
      <c r="D115" s="28" t="s">
        <v>188</v>
      </c>
      <c r="E115" s="43">
        <f>E116</f>
        <v>230280</v>
      </c>
      <c r="F115" s="43">
        <f>F116</f>
        <v>32366.6</v>
      </c>
      <c r="G115" s="288">
        <f t="shared" si="0"/>
        <v>0.14055323953447976</v>
      </c>
      <c r="H115" s="8">
        <v>0</v>
      </c>
      <c r="I115" s="8">
        <v>0</v>
      </c>
      <c r="J115" s="288"/>
      <c r="K115" s="261">
        <f t="shared" si="8"/>
        <v>230280</v>
      </c>
      <c r="L115" s="261">
        <f t="shared" si="9"/>
        <v>32366.6</v>
      </c>
      <c r="M115" s="964">
        <f t="shared" si="7"/>
        <v>0.14055323953447976</v>
      </c>
    </row>
    <row r="116" spans="1:13" ht="16.2" x14ac:dyDescent="0.3">
      <c r="A116" s="942"/>
      <c r="B116" s="943"/>
      <c r="C116" s="943"/>
      <c r="D116" s="956" t="s">
        <v>491</v>
      </c>
      <c r="E116" s="43">
        <v>230280</v>
      </c>
      <c r="F116" s="43">
        <v>32366.6</v>
      </c>
      <c r="G116" s="288">
        <f t="shared" si="0"/>
        <v>0.14055323953447976</v>
      </c>
      <c r="H116" s="8"/>
      <c r="I116" s="8"/>
      <c r="J116" s="288"/>
      <c r="K116" s="261">
        <f t="shared" si="8"/>
        <v>230280</v>
      </c>
      <c r="L116" s="261">
        <f t="shared" si="9"/>
        <v>32366.6</v>
      </c>
      <c r="M116" s="964">
        <f t="shared" si="7"/>
        <v>0.14055323953447976</v>
      </c>
    </row>
    <row r="117" spans="1:13" ht="67.95" customHeight="1" x14ac:dyDescent="0.3">
      <c r="A117" s="70" t="s">
        <v>275</v>
      </c>
      <c r="B117" s="35" t="s">
        <v>276</v>
      </c>
      <c r="C117" s="35" t="s">
        <v>46</v>
      </c>
      <c r="D117" s="961" t="s">
        <v>277</v>
      </c>
      <c r="E117" s="43">
        <f>E118</f>
        <v>17623</v>
      </c>
      <c r="F117" s="43">
        <f>F118</f>
        <v>0</v>
      </c>
      <c r="G117" s="288">
        <f t="shared" si="0"/>
        <v>0</v>
      </c>
      <c r="H117" s="8"/>
      <c r="I117" s="8">
        <v>0</v>
      </c>
      <c r="J117" s="288"/>
      <c r="K117" s="261">
        <f t="shared" si="8"/>
        <v>17623</v>
      </c>
      <c r="L117" s="261">
        <f t="shared" si="9"/>
        <v>0</v>
      </c>
      <c r="M117" s="964">
        <f t="shared" si="7"/>
        <v>0</v>
      </c>
    </row>
    <row r="118" spans="1:13" ht="17.399999999999999" customHeight="1" x14ac:dyDescent="0.3">
      <c r="A118" s="70"/>
      <c r="B118" s="35"/>
      <c r="C118" s="35"/>
      <c r="D118" s="956" t="s">
        <v>491</v>
      </c>
      <c r="E118" s="43">
        <v>17623</v>
      </c>
      <c r="F118" s="43">
        <v>0</v>
      </c>
      <c r="G118" s="288">
        <f t="shared" si="0"/>
        <v>0</v>
      </c>
      <c r="H118" s="8"/>
      <c r="I118" s="8"/>
      <c r="J118" s="288"/>
      <c r="K118" s="261">
        <f t="shared" si="8"/>
        <v>17623</v>
      </c>
      <c r="L118" s="261">
        <f t="shared" si="9"/>
        <v>0</v>
      </c>
      <c r="M118" s="964">
        <f t="shared" si="7"/>
        <v>0</v>
      </c>
    </row>
    <row r="119" spans="1:13" ht="46.8" x14ac:dyDescent="0.3">
      <c r="A119" s="942" t="s">
        <v>189</v>
      </c>
      <c r="B119" s="943" t="s">
        <v>190</v>
      </c>
      <c r="C119" s="943" t="s">
        <v>78</v>
      </c>
      <c r="D119" s="28" t="s">
        <v>191</v>
      </c>
      <c r="E119" s="43">
        <f>E120</f>
        <v>6023586</v>
      </c>
      <c r="F119" s="43">
        <f>F120</f>
        <v>1326694.49</v>
      </c>
      <c r="G119" s="288">
        <f t="shared" si="0"/>
        <v>0.22024994579640766</v>
      </c>
      <c r="H119" s="8">
        <f>H120</f>
        <v>13000</v>
      </c>
      <c r="I119" s="8">
        <f>I120</f>
        <v>0</v>
      </c>
      <c r="J119" s="288">
        <f t="shared" si="1"/>
        <v>0</v>
      </c>
      <c r="K119" s="261">
        <f t="shared" si="8"/>
        <v>6036586</v>
      </c>
      <c r="L119" s="261">
        <f t="shared" si="9"/>
        <v>1326694.49</v>
      </c>
      <c r="M119" s="964">
        <f t="shared" si="7"/>
        <v>0.21977562980134799</v>
      </c>
    </row>
    <row r="120" spans="1:13" ht="16.2" x14ac:dyDescent="0.3">
      <c r="A120" s="41"/>
      <c r="B120" s="42"/>
      <c r="C120" s="42"/>
      <c r="D120" s="956" t="s">
        <v>491</v>
      </c>
      <c r="E120" s="44">
        <v>6023586</v>
      </c>
      <c r="F120" s="44">
        <v>1326694.49</v>
      </c>
      <c r="G120" s="288">
        <f t="shared" si="0"/>
        <v>0.22024994579640766</v>
      </c>
      <c r="H120" s="15">
        <v>13000</v>
      </c>
      <c r="I120" s="15">
        <v>0</v>
      </c>
      <c r="J120" s="288">
        <f t="shared" si="1"/>
        <v>0</v>
      </c>
      <c r="K120" s="261">
        <f t="shared" si="8"/>
        <v>6036586</v>
      </c>
      <c r="L120" s="261">
        <f t="shared" si="9"/>
        <v>1326694.49</v>
      </c>
      <c r="M120" s="964">
        <f t="shared" si="7"/>
        <v>0.21977562980134799</v>
      </c>
    </row>
    <row r="121" spans="1:13" x14ac:dyDescent="0.3">
      <c r="A121" s="41"/>
      <c r="B121" s="42"/>
      <c r="C121" s="42"/>
      <c r="D121" s="957" t="s">
        <v>492</v>
      </c>
      <c r="E121" s="44">
        <v>5725115</v>
      </c>
      <c r="F121" s="44">
        <v>1222176.46</v>
      </c>
      <c r="G121" s="288">
        <f t="shared" si="0"/>
        <v>0.21347631619626853</v>
      </c>
      <c r="H121" s="15"/>
      <c r="I121" s="15"/>
      <c r="J121" s="288"/>
      <c r="K121" s="261">
        <f t="shared" si="8"/>
        <v>5725115</v>
      </c>
      <c r="L121" s="261">
        <f t="shared" si="9"/>
        <v>1222176.46</v>
      </c>
      <c r="M121" s="964">
        <f t="shared" si="7"/>
        <v>0.21347631619626853</v>
      </c>
    </row>
    <row r="122" spans="1:13" ht="31.2" x14ac:dyDescent="0.3">
      <c r="A122" s="41"/>
      <c r="B122" s="42"/>
      <c r="C122" s="42"/>
      <c r="D122" s="957" t="s">
        <v>493</v>
      </c>
      <c r="E122" s="44">
        <v>100756</v>
      </c>
      <c r="F122" s="44">
        <v>28868.23</v>
      </c>
      <c r="G122" s="288">
        <f t="shared" si="0"/>
        <v>0.28651623724641706</v>
      </c>
      <c r="H122" s="15"/>
      <c r="I122" s="15"/>
      <c r="J122" s="288"/>
      <c r="K122" s="261">
        <f t="shared" si="8"/>
        <v>100756</v>
      </c>
      <c r="L122" s="261">
        <f t="shared" si="9"/>
        <v>28868.23</v>
      </c>
      <c r="M122" s="964">
        <f t="shared" si="7"/>
        <v>0.28651623724641706</v>
      </c>
    </row>
    <row r="123" spans="1:13" ht="31.2" x14ac:dyDescent="0.3">
      <c r="A123" s="41" t="s">
        <v>79</v>
      </c>
      <c r="B123" s="42" t="s">
        <v>80</v>
      </c>
      <c r="C123" s="42" t="s">
        <v>78</v>
      </c>
      <c r="D123" s="37" t="s">
        <v>81</v>
      </c>
      <c r="E123" s="44">
        <f>E124</f>
        <v>18407900</v>
      </c>
      <c r="F123" s="44">
        <f>F124</f>
        <v>3342700</v>
      </c>
      <c r="G123" s="289">
        <f t="shared" si="0"/>
        <v>0.1815905127689742</v>
      </c>
      <c r="H123" s="15">
        <v>0</v>
      </c>
      <c r="I123" s="15">
        <f>I124</f>
        <v>76340.37</v>
      </c>
      <c r="J123" s="289"/>
      <c r="K123" s="261">
        <f t="shared" si="8"/>
        <v>18407900</v>
      </c>
      <c r="L123" s="261">
        <f t="shared" si="9"/>
        <v>3419040.37</v>
      </c>
      <c r="M123" s="964">
        <f t="shared" si="7"/>
        <v>0.18573766535020292</v>
      </c>
    </row>
    <row r="124" spans="1:13" ht="16.8" thickBot="1" x14ac:dyDescent="0.35">
      <c r="A124" s="41"/>
      <c r="B124" s="42"/>
      <c r="C124" s="42"/>
      <c r="D124" s="958" t="s">
        <v>491</v>
      </c>
      <c r="E124" s="44">
        <v>18407900</v>
      </c>
      <c r="F124" s="44">
        <v>3342700</v>
      </c>
      <c r="G124" s="289">
        <f t="shared" si="0"/>
        <v>0.1815905127689742</v>
      </c>
      <c r="H124" s="15"/>
      <c r="I124" s="15">
        <v>76340.37</v>
      </c>
      <c r="J124" s="289"/>
      <c r="K124" s="264">
        <f t="shared" si="8"/>
        <v>18407900</v>
      </c>
      <c r="L124" s="264">
        <f t="shared" si="9"/>
        <v>3419040.37</v>
      </c>
      <c r="M124" s="964">
        <f t="shared" si="7"/>
        <v>0.18573766535020292</v>
      </c>
    </row>
    <row r="125" spans="1:13" ht="45.75" customHeight="1" thickBot="1" x14ac:dyDescent="0.35">
      <c r="A125" s="38" t="s">
        <v>82</v>
      </c>
      <c r="B125" s="39" t="s">
        <v>14</v>
      </c>
      <c r="C125" s="39" t="s">
        <v>14</v>
      </c>
      <c r="D125" s="40" t="s">
        <v>83</v>
      </c>
      <c r="E125" s="58">
        <f>E126</f>
        <v>1570613</v>
      </c>
      <c r="F125" s="58">
        <f>F126</f>
        <v>371233.97</v>
      </c>
      <c r="G125" s="286">
        <f t="shared" si="0"/>
        <v>0.23636247121346887</v>
      </c>
      <c r="H125" s="58">
        <v>0</v>
      </c>
      <c r="I125" s="58">
        <v>0</v>
      </c>
      <c r="J125" s="286"/>
      <c r="K125" s="284">
        <f>K126</f>
        <v>1570613</v>
      </c>
      <c r="L125" s="284">
        <f>L126</f>
        <v>371233.97</v>
      </c>
      <c r="M125" s="295">
        <f t="shared" si="7"/>
        <v>0.23636247121346887</v>
      </c>
    </row>
    <row r="126" spans="1:13" ht="46.8" x14ac:dyDescent="0.3">
      <c r="A126" s="51" t="s">
        <v>84</v>
      </c>
      <c r="B126" s="52" t="s">
        <v>14</v>
      </c>
      <c r="C126" s="52" t="s">
        <v>14</v>
      </c>
      <c r="D126" s="53" t="s">
        <v>83</v>
      </c>
      <c r="E126" s="45">
        <f>E127+E130</f>
        <v>1570613</v>
      </c>
      <c r="F126" s="45">
        <f>F127+F130</f>
        <v>371233.97</v>
      </c>
      <c r="G126" s="287">
        <f t="shared" si="0"/>
        <v>0.23636247121346887</v>
      </c>
      <c r="H126" s="45">
        <v>0</v>
      </c>
      <c r="I126" s="45">
        <v>0</v>
      </c>
      <c r="J126" s="287"/>
      <c r="K126" s="285">
        <f>K127+K130</f>
        <v>1570613</v>
      </c>
      <c r="L126" s="285">
        <f>L127+L130</f>
        <v>371233.97</v>
      </c>
      <c r="M126" s="965">
        <f t="shared" si="7"/>
        <v>0.23636247121346887</v>
      </c>
    </row>
    <row r="127" spans="1:13" ht="46.8" x14ac:dyDescent="0.3">
      <c r="A127" s="942" t="s">
        <v>192</v>
      </c>
      <c r="B127" s="943" t="s">
        <v>44</v>
      </c>
      <c r="C127" s="943" t="s">
        <v>17</v>
      </c>
      <c r="D127" s="28" t="s">
        <v>176</v>
      </c>
      <c r="E127" s="43">
        <f>E128</f>
        <v>1538613</v>
      </c>
      <c r="F127" s="43">
        <f>F128</f>
        <v>371233.97</v>
      </c>
      <c r="G127" s="288">
        <f t="shared" si="0"/>
        <v>0.24127832664874141</v>
      </c>
      <c r="H127" s="8">
        <v>0</v>
      </c>
      <c r="I127" s="8">
        <v>0</v>
      </c>
      <c r="J127" s="288"/>
      <c r="K127" s="261">
        <f>E127+H127</f>
        <v>1538613</v>
      </c>
      <c r="L127" s="261">
        <f>F127+I127</f>
        <v>371233.97</v>
      </c>
      <c r="M127" s="964">
        <f t="shared" si="7"/>
        <v>0.24127832664874141</v>
      </c>
    </row>
    <row r="128" spans="1:13" ht="16.2" x14ac:dyDescent="0.3">
      <c r="A128" s="41"/>
      <c r="B128" s="42"/>
      <c r="C128" s="42"/>
      <c r="D128" s="956" t="s">
        <v>491</v>
      </c>
      <c r="E128" s="44">
        <v>1538613</v>
      </c>
      <c r="F128" s="44">
        <v>371233.97</v>
      </c>
      <c r="G128" s="288">
        <f t="shared" si="0"/>
        <v>0.24127832664874141</v>
      </c>
      <c r="H128" s="15"/>
      <c r="I128" s="15"/>
      <c r="J128" s="288"/>
      <c r="K128" s="261">
        <f t="shared" ref="K128:K131" si="10">E128+H128</f>
        <v>1538613</v>
      </c>
      <c r="L128" s="261">
        <f t="shared" ref="L128:L131" si="11">F128+I128</f>
        <v>371233.97</v>
      </c>
      <c r="M128" s="964">
        <f t="shared" si="7"/>
        <v>0.24127832664874141</v>
      </c>
    </row>
    <row r="129" spans="1:13" x14ac:dyDescent="0.3">
      <c r="A129" s="41"/>
      <c r="B129" s="42"/>
      <c r="C129" s="42"/>
      <c r="D129" s="957" t="s">
        <v>492</v>
      </c>
      <c r="E129" s="44">
        <v>1493301</v>
      </c>
      <c r="F129" s="44">
        <v>367053.25</v>
      </c>
      <c r="G129" s="288">
        <f t="shared" si="0"/>
        <v>0.24579990906053101</v>
      </c>
      <c r="H129" s="15"/>
      <c r="I129" s="15"/>
      <c r="J129" s="288"/>
      <c r="K129" s="261">
        <f t="shared" si="10"/>
        <v>1493301</v>
      </c>
      <c r="L129" s="261">
        <f t="shared" si="11"/>
        <v>367053.25</v>
      </c>
      <c r="M129" s="964">
        <f t="shared" si="7"/>
        <v>0.24579990906053101</v>
      </c>
    </row>
    <row r="130" spans="1:13" ht="31.2" x14ac:dyDescent="0.3">
      <c r="A130" s="41" t="s">
        <v>85</v>
      </c>
      <c r="B130" s="42" t="s">
        <v>86</v>
      </c>
      <c r="C130" s="42" t="s">
        <v>67</v>
      </c>
      <c r="D130" s="37" t="s">
        <v>87</v>
      </c>
      <c r="E130" s="44">
        <f>E131</f>
        <v>32000</v>
      </c>
      <c r="F130" s="44">
        <f>F131</f>
        <v>0</v>
      </c>
      <c r="G130" s="289">
        <f t="shared" si="0"/>
        <v>0</v>
      </c>
      <c r="H130" s="15">
        <v>0</v>
      </c>
      <c r="I130" s="15">
        <v>0</v>
      </c>
      <c r="J130" s="289"/>
      <c r="K130" s="261">
        <f t="shared" si="10"/>
        <v>32000</v>
      </c>
      <c r="L130" s="261">
        <f t="shared" si="11"/>
        <v>0</v>
      </c>
      <c r="M130" s="964">
        <f t="shared" si="7"/>
        <v>0</v>
      </c>
    </row>
    <row r="131" spans="1:13" ht="16.8" thickBot="1" x14ac:dyDescent="0.35">
      <c r="A131" s="41"/>
      <c r="B131" s="42"/>
      <c r="C131" s="42"/>
      <c r="D131" s="958" t="s">
        <v>491</v>
      </c>
      <c r="E131" s="44">
        <v>32000</v>
      </c>
      <c r="F131" s="44">
        <v>0</v>
      </c>
      <c r="G131" s="289">
        <f t="shared" si="0"/>
        <v>0</v>
      </c>
      <c r="H131" s="15"/>
      <c r="I131" s="15"/>
      <c r="J131" s="289"/>
      <c r="K131" s="264">
        <f t="shared" si="10"/>
        <v>32000</v>
      </c>
      <c r="L131" s="264">
        <f t="shared" si="11"/>
        <v>0</v>
      </c>
      <c r="M131" s="964">
        <f t="shared" si="7"/>
        <v>0</v>
      </c>
    </row>
    <row r="132" spans="1:13" s="33" customFormat="1" ht="64.5" customHeight="1" thickBot="1" x14ac:dyDescent="0.35">
      <c r="A132" s="38" t="s">
        <v>88</v>
      </c>
      <c r="B132" s="39" t="s">
        <v>14</v>
      </c>
      <c r="C132" s="39" t="s">
        <v>14</v>
      </c>
      <c r="D132" s="40" t="s">
        <v>89</v>
      </c>
      <c r="E132" s="58">
        <v>88974010</v>
      </c>
      <c r="F132" s="58">
        <f>F133</f>
        <v>17495745.84</v>
      </c>
      <c r="G132" s="286">
        <f t="shared" si="0"/>
        <v>0.19663883689180695</v>
      </c>
      <c r="H132" s="58">
        <v>1135071</v>
      </c>
      <c r="I132" s="58">
        <f>I133</f>
        <v>350881.04</v>
      </c>
      <c r="J132" s="286">
        <f t="shared" si="1"/>
        <v>0.30912695329190859</v>
      </c>
      <c r="K132" s="284">
        <f>K133</f>
        <v>90109081</v>
      </c>
      <c r="L132" s="284">
        <f>L133</f>
        <v>17846626.879999999</v>
      </c>
      <c r="M132" s="295">
        <f t="shared" si="7"/>
        <v>0.19805580838184333</v>
      </c>
    </row>
    <row r="133" spans="1:13" s="32" customFormat="1" ht="62.4" x14ac:dyDescent="0.3">
      <c r="A133" s="51" t="s">
        <v>90</v>
      </c>
      <c r="B133" s="52" t="s">
        <v>14</v>
      </c>
      <c r="C133" s="52" t="s">
        <v>14</v>
      </c>
      <c r="D133" s="53" t="s">
        <v>89</v>
      </c>
      <c r="E133" s="45">
        <f>E134+E137+E143+E145+E151+E157+E161+E166+E168+E170+E174+E176+E180+E182</f>
        <v>88974010</v>
      </c>
      <c r="F133" s="45">
        <f>F134+F137+F143+F145+F151+F157+F161+F166+F168+F170+F174+F176+F180+F182</f>
        <v>17495745.84</v>
      </c>
      <c r="G133" s="287">
        <f t="shared" si="0"/>
        <v>0.19663883689180695</v>
      </c>
      <c r="H133" s="45">
        <f>H134+H137+H143+H145+H151+H157+H161+H166+H168+H170+H174+H176+H180+H182</f>
        <v>1135071</v>
      </c>
      <c r="I133" s="45">
        <f>I134+I137+I143+I145+I151+I157+I161+I166+I168+I170+I174+I176+I180+I182</f>
        <v>350881.04</v>
      </c>
      <c r="J133" s="287">
        <f t="shared" si="1"/>
        <v>0.30912695329190859</v>
      </c>
      <c r="K133" s="285">
        <f>K134+K137+K143+K145+K151+K157+K161+K166+K168+K170+K174+K176+K180+K182</f>
        <v>90109081</v>
      </c>
      <c r="L133" s="285">
        <f>L134+L137+L143+L145+L151+L157+L161+L166+L168+L170+L174+L176+L180+L182</f>
        <v>17846626.879999999</v>
      </c>
      <c r="M133" s="965">
        <f t="shared" si="7"/>
        <v>0.19805580838184333</v>
      </c>
    </row>
    <row r="134" spans="1:13" ht="40.5" customHeight="1" x14ac:dyDescent="0.3">
      <c r="A134" s="942" t="s">
        <v>193</v>
      </c>
      <c r="B134" s="943" t="s">
        <v>44</v>
      </c>
      <c r="C134" s="943" t="s">
        <v>17</v>
      </c>
      <c r="D134" s="28" t="s">
        <v>176</v>
      </c>
      <c r="E134" s="43">
        <f>E135</f>
        <v>2310745</v>
      </c>
      <c r="F134" s="43">
        <f>F135</f>
        <v>615392.88</v>
      </c>
      <c r="G134" s="288">
        <f t="shared" si="0"/>
        <v>0.26631795373353617</v>
      </c>
      <c r="H134" s="8">
        <v>0</v>
      </c>
      <c r="I134" s="8">
        <v>0</v>
      </c>
      <c r="J134" s="288"/>
      <c r="K134" s="261">
        <f>E134+H134</f>
        <v>2310745</v>
      </c>
      <c r="L134" s="261">
        <f>F134+I134</f>
        <v>615392.88</v>
      </c>
      <c r="M134" s="964">
        <f t="shared" si="7"/>
        <v>0.26631795373353617</v>
      </c>
    </row>
    <row r="135" spans="1:13" ht="16.2" x14ac:dyDescent="0.3">
      <c r="A135" s="942"/>
      <c r="B135" s="943"/>
      <c r="C135" s="943"/>
      <c r="D135" s="956" t="s">
        <v>491</v>
      </c>
      <c r="E135" s="43">
        <v>2310745</v>
      </c>
      <c r="F135" s="43">
        <v>615392.88</v>
      </c>
      <c r="G135" s="288">
        <f t="shared" si="0"/>
        <v>0.26631795373353617</v>
      </c>
      <c r="H135" s="8"/>
      <c r="I135" s="8"/>
      <c r="J135" s="288"/>
      <c r="K135" s="261">
        <f t="shared" ref="K135:K183" si="12">E135+H135</f>
        <v>2310745</v>
      </c>
      <c r="L135" s="261">
        <f t="shared" ref="L135:L183" si="13">F135+I135</f>
        <v>615392.88</v>
      </c>
      <c r="M135" s="964">
        <f t="shared" si="7"/>
        <v>0.26631795373353617</v>
      </c>
    </row>
    <row r="136" spans="1:13" x14ac:dyDescent="0.3">
      <c r="A136" s="942"/>
      <c r="B136" s="943"/>
      <c r="C136" s="943"/>
      <c r="D136" s="957" t="s">
        <v>492</v>
      </c>
      <c r="E136" s="43">
        <v>2259433</v>
      </c>
      <c r="F136" s="43">
        <v>588242.88</v>
      </c>
      <c r="G136" s="288">
        <f t="shared" si="0"/>
        <v>0.26034977801952969</v>
      </c>
      <c r="H136" s="8"/>
      <c r="I136" s="8"/>
      <c r="J136" s="288"/>
      <c r="K136" s="261">
        <f t="shared" si="12"/>
        <v>2259433</v>
      </c>
      <c r="L136" s="261">
        <f t="shared" si="13"/>
        <v>588242.88</v>
      </c>
      <c r="M136" s="964">
        <f t="shared" si="7"/>
        <v>0.26034977801952969</v>
      </c>
    </row>
    <row r="137" spans="1:13" ht="31.2" x14ac:dyDescent="0.3">
      <c r="A137" s="942" t="s">
        <v>91</v>
      </c>
      <c r="B137" s="943" t="s">
        <v>92</v>
      </c>
      <c r="C137" s="943" t="s">
        <v>55</v>
      </c>
      <c r="D137" s="28" t="s">
        <v>93</v>
      </c>
      <c r="E137" s="43">
        <f>E138</f>
        <v>14795535</v>
      </c>
      <c r="F137" s="43">
        <f>F138</f>
        <v>3031165.8</v>
      </c>
      <c r="G137" s="288">
        <f t="shared" si="0"/>
        <v>0.20487030715685509</v>
      </c>
      <c r="H137" s="8">
        <f>H138+H141</f>
        <v>877986</v>
      </c>
      <c r="I137" s="8">
        <f>I138+I141</f>
        <v>283650</v>
      </c>
      <c r="J137" s="288">
        <f t="shared" si="1"/>
        <v>0.32306893276202581</v>
      </c>
      <c r="K137" s="261">
        <f t="shared" si="12"/>
        <v>15673521</v>
      </c>
      <c r="L137" s="261">
        <f t="shared" si="13"/>
        <v>3314815.8</v>
      </c>
      <c r="M137" s="964">
        <f t="shared" si="7"/>
        <v>0.21149145747148965</v>
      </c>
    </row>
    <row r="138" spans="1:13" ht="16.2" x14ac:dyDescent="0.3">
      <c r="A138" s="942"/>
      <c r="B138" s="943"/>
      <c r="C138" s="943"/>
      <c r="D138" s="956" t="s">
        <v>491</v>
      </c>
      <c r="E138" s="43">
        <v>14795535</v>
      </c>
      <c r="F138" s="43">
        <v>3031165.8</v>
      </c>
      <c r="G138" s="288">
        <f t="shared" si="0"/>
        <v>0.20487030715685509</v>
      </c>
      <c r="H138" s="8">
        <f>H139</f>
        <v>850986</v>
      </c>
      <c r="I138" s="8">
        <f>I139</f>
        <v>283650</v>
      </c>
      <c r="J138" s="288">
        <f t="shared" si="1"/>
        <v>0.3333192320437704</v>
      </c>
      <c r="K138" s="261">
        <f t="shared" si="12"/>
        <v>15646521</v>
      </c>
      <c r="L138" s="261">
        <f t="shared" si="13"/>
        <v>3314815.8</v>
      </c>
      <c r="M138" s="964">
        <f t="shared" si="7"/>
        <v>0.21185641204201239</v>
      </c>
    </row>
    <row r="139" spans="1:13" x14ac:dyDescent="0.3">
      <c r="A139" s="942"/>
      <c r="B139" s="943"/>
      <c r="C139" s="943"/>
      <c r="D139" s="957" t="s">
        <v>492</v>
      </c>
      <c r="E139" s="43">
        <v>14259107</v>
      </c>
      <c r="F139" s="43">
        <v>2874321.25</v>
      </c>
      <c r="G139" s="288">
        <f t="shared" si="0"/>
        <v>0.20157792840743813</v>
      </c>
      <c r="H139" s="8">
        <v>850986</v>
      </c>
      <c r="I139" s="8">
        <v>283650</v>
      </c>
      <c r="J139" s="288">
        <f t="shared" si="1"/>
        <v>0.3333192320437704</v>
      </c>
      <c r="K139" s="261">
        <f t="shared" si="12"/>
        <v>15110093</v>
      </c>
      <c r="L139" s="261">
        <f t="shared" si="13"/>
        <v>3157971.25</v>
      </c>
      <c r="M139" s="964">
        <f t="shared" si="7"/>
        <v>0.20899747274884409</v>
      </c>
    </row>
    <row r="140" spans="1:13" ht="31.2" x14ac:dyDescent="0.3">
      <c r="A140" s="942"/>
      <c r="B140" s="943"/>
      <c r="C140" s="943"/>
      <c r="D140" s="957" t="s">
        <v>493</v>
      </c>
      <c r="E140" s="43">
        <v>410204</v>
      </c>
      <c r="F140" s="43">
        <v>125030.08</v>
      </c>
      <c r="G140" s="288">
        <f t="shared" si="0"/>
        <v>0.30479975816910609</v>
      </c>
      <c r="H140" s="8"/>
      <c r="I140" s="8"/>
      <c r="J140" s="288"/>
      <c r="K140" s="261">
        <f t="shared" si="12"/>
        <v>410204</v>
      </c>
      <c r="L140" s="261">
        <f t="shared" si="13"/>
        <v>125030.08</v>
      </c>
      <c r="M140" s="964">
        <f t="shared" si="7"/>
        <v>0.30479975816910609</v>
      </c>
    </row>
    <row r="141" spans="1:13" ht="16.2" x14ac:dyDescent="0.3">
      <c r="A141" s="942"/>
      <c r="B141" s="943"/>
      <c r="C141" s="943"/>
      <c r="D141" s="956" t="s">
        <v>494</v>
      </c>
      <c r="E141" s="43"/>
      <c r="F141" s="43"/>
      <c r="G141" s="288"/>
      <c r="H141" s="8">
        <f>H142</f>
        <v>27000</v>
      </c>
      <c r="I141" s="8">
        <f>I142</f>
        <v>0</v>
      </c>
      <c r="J141" s="288">
        <f t="shared" si="1"/>
        <v>0</v>
      </c>
      <c r="K141" s="261">
        <f t="shared" si="12"/>
        <v>27000</v>
      </c>
      <c r="L141" s="261">
        <f t="shared" si="13"/>
        <v>0</v>
      </c>
      <c r="M141" s="964">
        <f t="shared" si="7"/>
        <v>0</v>
      </c>
    </row>
    <row r="142" spans="1:13" x14ac:dyDescent="0.3">
      <c r="A142" s="942"/>
      <c r="B142" s="943"/>
      <c r="C142" s="943"/>
      <c r="D142" s="957" t="s">
        <v>495</v>
      </c>
      <c r="E142" s="43"/>
      <c r="F142" s="43"/>
      <c r="G142" s="288"/>
      <c r="H142" s="8">
        <v>27000</v>
      </c>
      <c r="I142" s="8">
        <v>0</v>
      </c>
      <c r="J142" s="288">
        <f t="shared" si="1"/>
        <v>0</v>
      </c>
      <c r="K142" s="261">
        <f t="shared" si="12"/>
        <v>27000</v>
      </c>
      <c r="L142" s="261">
        <f t="shared" si="13"/>
        <v>0</v>
      </c>
      <c r="M142" s="964">
        <f t="shared" si="7"/>
        <v>0</v>
      </c>
    </row>
    <row r="143" spans="1:13" ht="31.2" x14ac:dyDescent="0.3">
      <c r="A143" s="942" t="s">
        <v>94</v>
      </c>
      <c r="B143" s="943" t="s">
        <v>95</v>
      </c>
      <c r="C143" s="943" t="s">
        <v>67</v>
      </c>
      <c r="D143" s="28" t="s">
        <v>96</v>
      </c>
      <c r="E143" s="43">
        <v>240526</v>
      </c>
      <c r="F143" s="43">
        <v>42279</v>
      </c>
      <c r="G143" s="288">
        <f t="shared" si="0"/>
        <v>0.17577725484978754</v>
      </c>
      <c r="H143" s="8">
        <v>0</v>
      </c>
      <c r="I143" s="8">
        <v>0</v>
      </c>
      <c r="J143" s="288"/>
      <c r="K143" s="261">
        <f t="shared" si="12"/>
        <v>240526</v>
      </c>
      <c r="L143" s="261">
        <f t="shared" si="13"/>
        <v>42279</v>
      </c>
      <c r="M143" s="964">
        <f t="shared" si="7"/>
        <v>0.17577725484978754</v>
      </c>
    </row>
    <row r="144" spans="1:13" ht="16.2" x14ac:dyDescent="0.3">
      <c r="A144" s="942"/>
      <c r="B144" s="943"/>
      <c r="C144" s="943"/>
      <c r="D144" s="956" t="s">
        <v>491</v>
      </c>
      <c r="E144" s="43">
        <v>240256</v>
      </c>
      <c r="F144" s="43">
        <v>42279</v>
      </c>
      <c r="G144" s="288"/>
      <c r="H144" s="8"/>
      <c r="I144" s="8"/>
      <c r="J144" s="288"/>
      <c r="K144" s="261">
        <f t="shared" si="12"/>
        <v>240256</v>
      </c>
      <c r="L144" s="261">
        <f t="shared" si="13"/>
        <v>42279</v>
      </c>
      <c r="M144" s="964">
        <f t="shared" si="7"/>
        <v>0.1759747935535429</v>
      </c>
    </row>
    <row r="145" spans="1:13" ht="21.75" customHeight="1" x14ac:dyDescent="0.3">
      <c r="A145" s="942" t="s">
        <v>97</v>
      </c>
      <c r="B145" s="943" t="s">
        <v>98</v>
      </c>
      <c r="C145" s="943" t="s">
        <v>99</v>
      </c>
      <c r="D145" s="28" t="s">
        <v>100</v>
      </c>
      <c r="E145" s="43">
        <f>E146</f>
        <v>4760466</v>
      </c>
      <c r="F145" s="43">
        <f>F146</f>
        <v>1031789.95</v>
      </c>
      <c r="G145" s="288">
        <f t="shared" si="0"/>
        <v>0.21674137573926586</v>
      </c>
      <c r="H145" s="8">
        <f>H149</f>
        <v>50000</v>
      </c>
      <c r="I145" s="8">
        <f>I149</f>
        <v>0</v>
      </c>
      <c r="J145" s="288">
        <f t="shared" si="1"/>
        <v>0</v>
      </c>
      <c r="K145" s="261">
        <f t="shared" si="12"/>
        <v>4810466</v>
      </c>
      <c r="L145" s="261">
        <f t="shared" si="13"/>
        <v>1031789.95</v>
      </c>
      <c r="M145" s="964">
        <f t="shared" si="7"/>
        <v>0.21448856514109027</v>
      </c>
    </row>
    <row r="146" spans="1:13" ht="16.2" x14ac:dyDescent="0.3">
      <c r="A146" s="942"/>
      <c r="B146" s="943"/>
      <c r="C146" s="943"/>
      <c r="D146" s="956" t="s">
        <v>491</v>
      </c>
      <c r="E146" s="43">
        <v>4760466</v>
      </c>
      <c r="F146" s="43">
        <v>1031789.95</v>
      </c>
      <c r="G146" s="288">
        <f t="shared" si="0"/>
        <v>0.21674137573926586</v>
      </c>
      <c r="H146" s="8"/>
      <c r="I146" s="8"/>
      <c r="J146" s="288"/>
      <c r="K146" s="261">
        <f t="shared" si="12"/>
        <v>4760466</v>
      </c>
      <c r="L146" s="261">
        <f t="shared" si="13"/>
        <v>1031789.95</v>
      </c>
      <c r="M146" s="964">
        <f t="shared" si="7"/>
        <v>0.21674137573926586</v>
      </c>
    </row>
    <row r="147" spans="1:13" x14ac:dyDescent="0.3">
      <c r="A147" s="942"/>
      <c r="B147" s="943"/>
      <c r="C147" s="943"/>
      <c r="D147" s="957" t="s">
        <v>492</v>
      </c>
      <c r="E147" s="43">
        <v>4315718</v>
      </c>
      <c r="F147" s="43">
        <v>867349.79</v>
      </c>
      <c r="G147" s="288">
        <f t="shared" si="0"/>
        <v>0.20097462114067693</v>
      </c>
      <c r="H147" s="8"/>
      <c r="I147" s="8"/>
      <c r="J147" s="288"/>
      <c r="K147" s="261">
        <f t="shared" si="12"/>
        <v>4315718</v>
      </c>
      <c r="L147" s="261">
        <f t="shared" si="13"/>
        <v>867349.79</v>
      </c>
      <c r="M147" s="964">
        <f t="shared" si="7"/>
        <v>0.20097462114067693</v>
      </c>
    </row>
    <row r="148" spans="1:13" ht="33" customHeight="1" x14ac:dyDescent="0.3">
      <c r="A148" s="942"/>
      <c r="B148" s="943"/>
      <c r="C148" s="943"/>
      <c r="D148" s="957" t="s">
        <v>493</v>
      </c>
      <c r="E148" s="43">
        <v>246246</v>
      </c>
      <c r="F148" s="43">
        <v>95271.06</v>
      </c>
      <c r="G148" s="288">
        <f t="shared" si="0"/>
        <v>0.38689383786944764</v>
      </c>
      <c r="H148" s="8"/>
      <c r="I148" s="8"/>
      <c r="J148" s="288"/>
      <c r="K148" s="261">
        <f t="shared" si="12"/>
        <v>246246</v>
      </c>
      <c r="L148" s="261">
        <f t="shared" si="13"/>
        <v>95271.06</v>
      </c>
      <c r="M148" s="964">
        <f t="shared" si="7"/>
        <v>0.38689383786944764</v>
      </c>
    </row>
    <row r="149" spans="1:13" ht="16.2" x14ac:dyDescent="0.3">
      <c r="A149" s="942"/>
      <c r="B149" s="943"/>
      <c r="C149" s="943"/>
      <c r="D149" s="956" t="s">
        <v>494</v>
      </c>
      <c r="E149" s="43"/>
      <c r="F149" s="43"/>
      <c r="G149" s="288"/>
      <c r="H149" s="8">
        <f>H150</f>
        <v>50000</v>
      </c>
      <c r="I149" s="8">
        <f>I150</f>
        <v>0</v>
      </c>
      <c r="J149" s="288">
        <f t="shared" si="1"/>
        <v>0</v>
      </c>
      <c r="K149" s="261">
        <f t="shared" si="12"/>
        <v>50000</v>
      </c>
      <c r="L149" s="261">
        <f t="shared" si="13"/>
        <v>0</v>
      </c>
      <c r="M149" s="964">
        <f t="shared" si="7"/>
        <v>0</v>
      </c>
    </row>
    <row r="150" spans="1:13" x14ac:dyDescent="0.3">
      <c r="A150" s="942"/>
      <c r="B150" s="943"/>
      <c r="C150" s="943"/>
      <c r="D150" s="957" t="s">
        <v>495</v>
      </c>
      <c r="E150" s="43"/>
      <c r="F150" s="43"/>
      <c r="G150" s="288"/>
      <c r="H150" s="8">
        <v>50000</v>
      </c>
      <c r="I150" s="8">
        <v>0</v>
      </c>
      <c r="J150" s="288">
        <f t="shared" si="1"/>
        <v>0</v>
      </c>
      <c r="K150" s="261">
        <f t="shared" si="12"/>
        <v>50000</v>
      </c>
      <c r="L150" s="261">
        <f t="shared" si="13"/>
        <v>0</v>
      </c>
      <c r="M150" s="964">
        <f t="shared" ref="M150:M213" si="14">L150/K150</f>
        <v>0</v>
      </c>
    </row>
    <row r="151" spans="1:13" ht="19.5" customHeight="1" x14ac:dyDescent="0.3">
      <c r="A151" s="942" t="s">
        <v>101</v>
      </c>
      <c r="B151" s="943" t="s">
        <v>102</v>
      </c>
      <c r="C151" s="943" t="s">
        <v>99</v>
      </c>
      <c r="D151" s="28" t="s">
        <v>103</v>
      </c>
      <c r="E151" s="43">
        <f>E152</f>
        <v>1287949</v>
      </c>
      <c r="F151" s="43">
        <f>F152</f>
        <v>289330.21000000002</v>
      </c>
      <c r="G151" s="288">
        <f t="shared" si="0"/>
        <v>0.22464415128238774</v>
      </c>
      <c r="H151" s="8">
        <f>H152+H155</f>
        <v>50299</v>
      </c>
      <c r="I151" s="8">
        <f>I152+I155</f>
        <v>8950</v>
      </c>
      <c r="J151" s="288">
        <f t="shared" si="1"/>
        <v>0.17793594306049823</v>
      </c>
      <c r="K151" s="261">
        <f t="shared" si="12"/>
        <v>1338248</v>
      </c>
      <c r="L151" s="261">
        <f t="shared" si="13"/>
        <v>298280.21000000002</v>
      </c>
      <c r="M151" s="964">
        <f t="shared" si="14"/>
        <v>0.2228885901566825</v>
      </c>
    </row>
    <row r="152" spans="1:13" ht="16.2" x14ac:dyDescent="0.3">
      <c r="A152" s="942"/>
      <c r="B152" s="943"/>
      <c r="C152" s="943"/>
      <c r="D152" s="956" t="s">
        <v>491</v>
      </c>
      <c r="E152" s="43">
        <v>1287949</v>
      </c>
      <c r="F152" s="43">
        <v>289330.21000000002</v>
      </c>
      <c r="G152" s="288">
        <f t="shared" si="0"/>
        <v>0.22464415128238774</v>
      </c>
      <c r="H152" s="8"/>
      <c r="I152" s="8">
        <v>1350</v>
      </c>
      <c r="J152" s="288"/>
      <c r="K152" s="261">
        <f t="shared" si="12"/>
        <v>1287949</v>
      </c>
      <c r="L152" s="261">
        <f t="shared" si="13"/>
        <v>290680.21000000002</v>
      </c>
      <c r="M152" s="964">
        <f t="shared" si="14"/>
        <v>0.22569232943229897</v>
      </c>
    </row>
    <row r="153" spans="1:13" x14ac:dyDescent="0.3">
      <c r="A153" s="942"/>
      <c r="B153" s="943"/>
      <c r="C153" s="943"/>
      <c r="D153" s="957" t="s">
        <v>492</v>
      </c>
      <c r="E153" s="43">
        <v>1112147</v>
      </c>
      <c r="F153" s="43">
        <v>222124.16</v>
      </c>
      <c r="G153" s="288">
        <f t="shared" si="0"/>
        <v>0.19972553987917066</v>
      </c>
      <c r="H153" s="8"/>
      <c r="I153" s="8"/>
      <c r="J153" s="288"/>
      <c r="K153" s="261">
        <f t="shared" si="12"/>
        <v>1112147</v>
      </c>
      <c r="L153" s="261">
        <f t="shared" si="13"/>
        <v>222124.16</v>
      </c>
      <c r="M153" s="964">
        <f t="shared" si="14"/>
        <v>0.19972553987917066</v>
      </c>
    </row>
    <row r="154" spans="1:13" ht="34.950000000000003" customHeight="1" x14ac:dyDescent="0.3">
      <c r="A154" s="942"/>
      <c r="B154" s="943"/>
      <c r="C154" s="943"/>
      <c r="D154" s="957" t="s">
        <v>493</v>
      </c>
      <c r="E154" s="43">
        <v>94304</v>
      </c>
      <c r="F154" s="43">
        <v>30893.72</v>
      </c>
      <c r="G154" s="288">
        <f t="shared" si="0"/>
        <v>0.32759713267729895</v>
      </c>
      <c r="H154" s="8"/>
      <c r="I154" s="8"/>
      <c r="J154" s="288"/>
      <c r="K154" s="261">
        <f t="shared" si="12"/>
        <v>94304</v>
      </c>
      <c r="L154" s="261">
        <f t="shared" si="13"/>
        <v>30893.72</v>
      </c>
      <c r="M154" s="964">
        <f t="shared" si="14"/>
        <v>0.32759713267729895</v>
      </c>
    </row>
    <row r="155" spans="1:13" ht="16.2" x14ac:dyDescent="0.3">
      <c r="A155" s="942"/>
      <c r="B155" s="943"/>
      <c r="C155" s="943"/>
      <c r="D155" s="956" t="s">
        <v>494</v>
      </c>
      <c r="E155" s="43"/>
      <c r="F155" s="43"/>
      <c r="G155" s="288"/>
      <c r="H155" s="8">
        <f>H156</f>
        <v>50299</v>
      </c>
      <c r="I155" s="8">
        <f>I156</f>
        <v>7600</v>
      </c>
      <c r="J155" s="288">
        <f t="shared" si="1"/>
        <v>0.1510964432692499</v>
      </c>
      <c r="K155" s="261">
        <f t="shared" si="12"/>
        <v>50299</v>
      </c>
      <c r="L155" s="261">
        <f t="shared" si="13"/>
        <v>7600</v>
      </c>
      <c r="M155" s="964">
        <f t="shared" si="14"/>
        <v>0.1510964432692499</v>
      </c>
    </row>
    <row r="156" spans="1:13" x14ac:dyDescent="0.3">
      <c r="A156" s="942"/>
      <c r="B156" s="943"/>
      <c r="C156" s="943"/>
      <c r="D156" s="957" t="s">
        <v>495</v>
      </c>
      <c r="E156" s="43"/>
      <c r="F156" s="43"/>
      <c r="G156" s="288"/>
      <c r="H156" s="8">
        <v>50299</v>
      </c>
      <c r="I156" s="8">
        <v>7600</v>
      </c>
      <c r="J156" s="288">
        <f t="shared" si="1"/>
        <v>0.1510964432692499</v>
      </c>
      <c r="K156" s="261">
        <f t="shared" si="12"/>
        <v>50299</v>
      </c>
      <c r="L156" s="261">
        <f t="shared" si="13"/>
        <v>7600</v>
      </c>
      <c r="M156" s="964">
        <f t="shared" si="14"/>
        <v>0.1510964432692499</v>
      </c>
    </row>
    <row r="157" spans="1:13" ht="45.75" customHeight="1" x14ac:dyDescent="0.3">
      <c r="A157" s="942" t="s">
        <v>104</v>
      </c>
      <c r="B157" s="943" t="s">
        <v>105</v>
      </c>
      <c r="C157" s="943" t="s">
        <v>106</v>
      </c>
      <c r="D157" s="28" t="s">
        <v>107</v>
      </c>
      <c r="E157" s="43">
        <f>E158</f>
        <v>23959997</v>
      </c>
      <c r="F157" s="43">
        <f>F158</f>
        <v>5082387.68</v>
      </c>
      <c r="G157" s="288">
        <f t="shared" si="0"/>
        <v>0.21211971270280208</v>
      </c>
      <c r="H157" s="8">
        <f>H158</f>
        <v>133786</v>
      </c>
      <c r="I157" s="8">
        <f>I158</f>
        <v>58281.04</v>
      </c>
      <c r="J157" s="288">
        <f t="shared" si="1"/>
        <v>0.43562884008790159</v>
      </c>
      <c r="K157" s="261">
        <f t="shared" si="12"/>
        <v>24093783</v>
      </c>
      <c r="L157" s="261">
        <f t="shared" si="13"/>
        <v>5140668.72</v>
      </c>
      <c r="M157" s="964">
        <f t="shared" si="14"/>
        <v>0.21336079601945446</v>
      </c>
    </row>
    <row r="158" spans="1:13" ht="16.2" x14ac:dyDescent="0.3">
      <c r="A158" s="942"/>
      <c r="B158" s="943"/>
      <c r="C158" s="943"/>
      <c r="D158" s="956" t="s">
        <v>491</v>
      </c>
      <c r="E158" s="43">
        <v>23959997</v>
      </c>
      <c r="F158" s="43">
        <v>5082387.68</v>
      </c>
      <c r="G158" s="288">
        <f t="shared" si="0"/>
        <v>0.21211971270280208</v>
      </c>
      <c r="H158" s="8">
        <v>133786</v>
      </c>
      <c r="I158" s="8">
        <v>58281.04</v>
      </c>
      <c r="J158" s="288">
        <f t="shared" si="1"/>
        <v>0.43562884008790159</v>
      </c>
      <c r="K158" s="261">
        <f t="shared" si="12"/>
        <v>24093783</v>
      </c>
      <c r="L158" s="261">
        <f t="shared" si="13"/>
        <v>5140668.72</v>
      </c>
      <c r="M158" s="964">
        <f t="shared" si="14"/>
        <v>0.21336079601945446</v>
      </c>
    </row>
    <row r="159" spans="1:13" x14ac:dyDescent="0.3">
      <c r="A159" s="942"/>
      <c r="B159" s="943"/>
      <c r="C159" s="943"/>
      <c r="D159" s="957" t="s">
        <v>492</v>
      </c>
      <c r="E159" s="43">
        <v>18713009</v>
      </c>
      <c r="F159" s="43">
        <v>3679438.47</v>
      </c>
      <c r="G159" s="288">
        <f t="shared" si="0"/>
        <v>0.19662462995662539</v>
      </c>
      <c r="H159" s="8"/>
      <c r="I159" s="8"/>
      <c r="J159" s="288"/>
      <c r="K159" s="261">
        <f t="shared" si="12"/>
        <v>18713009</v>
      </c>
      <c r="L159" s="261">
        <f t="shared" si="13"/>
        <v>3679438.47</v>
      </c>
      <c r="M159" s="964">
        <f t="shared" si="14"/>
        <v>0.19662462995662539</v>
      </c>
    </row>
    <row r="160" spans="1:13" ht="31.2" x14ac:dyDescent="0.3">
      <c r="A160" s="942"/>
      <c r="B160" s="943"/>
      <c r="C160" s="943"/>
      <c r="D160" s="957" t="s">
        <v>493</v>
      </c>
      <c r="E160" s="43">
        <v>4152748</v>
      </c>
      <c r="F160" s="43">
        <v>1191697.57</v>
      </c>
      <c r="G160" s="288">
        <f t="shared" si="0"/>
        <v>0.28696602105401053</v>
      </c>
      <c r="H160" s="8"/>
      <c r="I160" s="8"/>
      <c r="J160" s="288"/>
      <c r="K160" s="261">
        <f t="shared" si="12"/>
        <v>4152748</v>
      </c>
      <c r="L160" s="261">
        <f t="shared" si="13"/>
        <v>1191697.57</v>
      </c>
      <c r="M160" s="964">
        <f t="shared" si="14"/>
        <v>0.28696602105401053</v>
      </c>
    </row>
    <row r="161" spans="1:13" ht="31.2" x14ac:dyDescent="0.3">
      <c r="A161" s="942" t="s">
        <v>194</v>
      </c>
      <c r="B161" s="943" t="s">
        <v>195</v>
      </c>
      <c r="C161" s="943" t="s">
        <v>108</v>
      </c>
      <c r="D161" s="28" t="s">
        <v>196</v>
      </c>
      <c r="E161" s="43">
        <f>E162</f>
        <v>1826056</v>
      </c>
      <c r="F161" s="43">
        <f>F162</f>
        <v>379233.06</v>
      </c>
      <c r="G161" s="288">
        <f t="shared" si="0"/>
        <v>0.20767876779244449</v>
      </c>
      <c r="H161" s="8">
        <f>H164</f>
        <v>23000</v>
      </c>
      <c r="I161" s="8">
        <f>I164</f>
        <v>0</v>
      </c>
      <c r="J161" s="288">
        <f t="shared" ref="J161:J221" si="15">I161/H161</f>
        <v>0</v>
      </c>
      <c r="K161" s="261">
        <f t="shared" si="12"/>
        <v>1849056</v>
      </c>
      <c r="L161" s="261">
        <f t="shared" si="13"/>
        <v>379233.06</v>
      </c>
      <c r="M161" s="964">
        <f t="shared" si="14"/>
        <v>0.20509549737812161</v>
      </c>
    </row>
    <row r="162" spans="1:13" ht="16.2" x14ac:dyDescent="0.3">
      <c r="A162" s="942"/>
      <c r="B162" s="943"/>
      <c r="C162" s="943"/>
      <c r="D162" s="956" t="s">
        <v>491</v>
      </c>
      <c r="E162" s="43">
        <v>1826056</v>
      </c>
      <c r="F162" s="43">
        <v>379233.06</v>
      </c>
      <c r="G162" s="288">
        <f t="shared" si="0"/>
        <v>0.20767876779244449</v>
      </c>
      <c r="H162" s="8"/>
      <c r="I162" s="8"/>
      <c r="J162" s="288"/>
      <c r="K162" s="261">
        <f t="shared" si="12"/>
        <v>1826056</v>
      </c>
      <c r="L162" s="261">
        <f t="shared" si="13"/>
        <v>379233.06</v>
      </c>
      <c r="M162" s="964">
        <f t="shared" si="14"/>
        <v>0.20767876779244449</v>
      </c>
    </row>
    <row r="163" spans="1:13" x14ac:dyDescent="0.3">
      <c r="A163" s="942"/>
      <c r="B163" s="943"/>
      <c r="C163" s="943"/>
      <c r="D163" s="957" t="s">
        <v>492</v>
      </c>
      <c r="E163" s="43">
        <v>1735698</v>
      </c>
      <c r="F163" s="43">
        <v>341146.46</v>
      </c>
      <c r="G163" s="288">
        <f t="shared" si="0"/>
        <v>0.19654712974261654</v>
      </c>
      <c r="H163" s="8"/>
      <c r="I163" s="8"/>
      <c r="J163" s="288"/>
      <c r="K163" s="261">
        <f t="shared" si="12"/>
        <v>1735698</v>
      </c>
      <c r="L163" s="261">
        <f t="shared" si="13"/>
        <v>341146.46</v>
      </c>
      <c r="M163" s="964">
        <f t="shared" si="14"/>
        <v>0.19654712974261654</v>
      </c>
    </row>
    <row r="164" spans="1:13" ht="16.2" x14ac:dyDescent="0.3">
      <c r="A164" s="942"/>
      <c r="B164" s="943"/>
      <c r="C164" s="943"/>
      <c r="D164" s="956" t="s">
        <v>494</v>
      </c>
      <c r="E164" s="43"/>
      <c r="F164" s="43"/>
      <c r="G164" s="288"/>
      <c r="H164" s="8">
        <f>H165</f>
        <v>23000</v>
      </c>
      <c r="I164" s="8">
        <f>I165</f>
        <v>0</v>
      </c>
      <c r="J164" s="288">
        <f t="shared" si="15"/>
        <v>0</v>
      </c>
      <c r="K164" s="261">
        <f t="shared" si="12"/>
        <v>23000</v>
      </c>
      <c r="L164" s="261">
        <f t="shared" si="13"/>
        <v>0</v>
      </c>
      <c r="M164" s="964">
        <f t="shared" si="14"/>
        <v>0</v>
      </c>
    </row>
    <row r="165" spans="1:13" x14ac:dyDescent="0.3">
      <c r="A165" s="942"/>
      <c r="B165" s="943"/>
      <c r="C165" s="943"/>
      <c r="D165" s="957" t="s">
        <v>495</v>
      </c>
      <c r="E165" s="43"/>
      <c r="F165" s="43"/>
      <c r="G165" s="288"/>
      <c r="H165" s="8">
        <v>23000</v>
      </c>
      <c r="I165" s="8">
        <v>0</v>
      </c>
      <c r="J165" s="288">
        <f t="shared" si="15"/>
        <v>0</v>
      </c>
      <c r="K165" s="261">
        <f t="shared" si="12"/>
        <v>23000</v>
      </c>
      <c r="L165" s="261">
        <f t="shared" si="13"/>
        <v>0</v>
      </c>
      <c r="M165" s="964">
        <f t="shared" si="14"/>
        <v>0</v>
      </c>
    </row>
    <row r="166" spans="1:13" ht="31.2" x14ac:dyDescent="0.3">
      <c r="A166" s="942" t="s">
        <v>109</v>
      </c>
      <c r="B166" s="943" t="s">
        <v>110</v>
      </c>
      <c r="C166" s="943" t="s">
        <v>108</v>
      </c>
      <c r="D166" s="28" t="s">
        <v>111</v>
      </c>
      <c r="E166" s="43">
        <f>E167</f>
        <v>194000</v>
      </c>
      <c r="F166" s="43">
        <f>F167</f>
        <v>38175</v>
      </c>
      <c r="G166" s="288">
        <f t="shared" si="0"/>
        <v>0.19677835051546391</v>
      </c>
      <c r="H166" s="8">
        <v>0</v>
      </c>
      <c r="I166" s="8">
        <v>0</v>
      </c>
      <c r="J166" s="288"/>
      <c r="K166" s="261">
        <f t="shared" si="12"/>
        <v>194000</v>
      </c>
      <c r="L166" s="261">
        <f t="shared" si="13"/>
        <v>38175</v>
      </c>
      <c r="M166" s="964">
        <f t="shared" si="14"/>
        <v>0.19677835051546391</v>
      </c>
    </row>
    <row r="167" spans="1:13" ht="16.2" x14ac:dyDescent="0.3">
      <c r="A167" s="942"/>
      <c r="B167" s="943"/>
      <c r="C167" s="943"/>
      <c r="D167" s="956" t="s">
        <v>491</v>
      </c>
      <c r="E167" s="43">
        <v>194000</v>
      </c>
      <c r="F167" s="43">
        <v>38175</v>
      </c>
      <c r="G167" s="288">
        <f t="shared" si="0"/>
        <v>0.19677835051546391</v>
      </c>
      <c r="H167" s="8"/>
      <c r="I167" s="8"/>
      <c r="J167" s="288"/>
      <c r="K167" s="261">
        <f t="shared" si="12"/>
        <v>194000</v>
      </c>
      <c r="L167" s="261">
        <f t="shared" si="13"/>
        <v>38175</v>
      </c>
      <c r="M167" s="964">
        <f t="shared" si="14"/>
        <v>0.19677835051546391</v>
      </c>
    </row>
    <row r="168" spans="1:13" ht="46.8" x14ac:dyDescent="0.3">
      <c r="A168" s="942" t="s">
        <v>112</v>
      </c>
      <c r="B168" s="943" t="s">
        <v>113</v>
      </c>
      <c r="C168" s="943" t="s">
        <v>114</v>
      </c>
      <c r="D168" s="28" t="s">
        <v>115</v>
      </c>
      <c r="E168" s="43">
        <f>E169</f>
        <v>32750</v>
      </c>
      <c r="F168" s="43">
        <f>F169</f>
        <v>4500</v>
      </c>
      <c r="G168" s="288">
        <f t="shared" si="0"/>
        <v>0.13740458015267176</v>
      </c>
      <c r="H168" s="8">
        <v>0</v>
      </c>
      <c r="I168" s="8">
        <v>0</v>
      </c>
      <c r="J168" s="288"/>
      <c r="K168" s="261">
        <f t="shared" si="12"/>
        <v>32750</v>
      </c>
      <c r="L168" s="261">
        <f t="shared" si="13"/>
        <v>4500</v>
      </c>
      <c r="M168" s="964">
        <f t="shared" si="14"/>
        <v>0.13740458015267176</v>
      </c>
    </row>
    <row r="169" spans="1:13" ht="16.2" x14ac:dyDescent="0.3">
      <c r="A169" s="942"/>
      <c r="B169" s="943"/>
      <c r="C169" s="943"/>
      <c r="D169" s="956" t="s">
        <v>491</v>
      </c>
      <c r="E169" s="43">
        <v>32750</v>
      </c>
      <c r="F169" s="43">
        <v>4500</v>
      </c>
      <c r="G169" s="288">
        <f t="shared" si="0"/>
        <v>0.13740458015267176</v>
      </c>
      <c r="H169" s="8"/>
      <c r="I169" s="8"/>
      <c r="J169" s="288"/>
      <c r="K169" s="261">
        <f t="shared" si="12"/>
        <v>32750</v>
      </c>
      <c r="L169" s="261">
        <f t="shared" si="13"/>
        <v>4500</v>
      </c>
      <c r="M169" s="964">
        <f t="shared" si="14"/>
        <v>0.13740458015267176</v>
      </c>
    </row>
    <row r="170" spans="1:13" ht="46.8" x14ac:dyDescent="0.3">
      <c r="A170" s="942" t="s">
        <v>116</v>
      </c>
      <c r="B170" s="943" t="s">
        <v>117</v>
      </c>
      <c r="C170" s="943" t="s">
        <v>114</v>
      </c>
      <c r="D170" s="28" t="s">
        <v>118</v>
      </c>
      <c r="E170" s="43">
        <f>E171</f>
        <v>8507751</v>
      </c>
      <c r="F170" s="43">
        <f>F171</f>
        <v>1565069.91</v>
      </c>
      <c r="G170" s="288">
        <f t="shared" si="0"/>
        <v>0.18395812359811659</v>
      </c>
      <c r="H170" s="8">
        <v>0</v>
      </c>
      <c r="I170" s="8">
        <v>0</v>
      </c>
      <c r="J170" s="288"/>
      <c r="K170" s="261">
        <f t="shared" si="12"/>
        <v>8507751</v>
      </c>
      <c r="L170" s="261">
        <f t="shared" si="13"/>
        <v>1565069.91</v>
      </c>
      <c r="M170" s="964">
        <f t="shared" si="14"/>
        <v>0.18395812359811659</v>
      </c>
    </row>
    <row r="171" spans="1:13" ht="16.2" x14ac:dyDescent="0.3">
      <c r="A171" s="942"/>
      <c r="B171" s="943"/>
      <c r="C171" s="943"/>
      <c r="D171" s="956" t="s">
        <v>491</v>
      </c>
      <c r="E171" s="43">
        <v>8507751</v>
      </c>
      <c r="F171" s="43">
        <v>1565069.91</v>
      </c>
      <c r="G171" s="288">
        <f t="shared" si="0"/>
        <v>0.18395812359811659</v>
      </c>
      <c r="H171" s="8"/>
      <c r="I171" s="8"/>
      <c r="J171" s="288"/>
      <c r="K171" s="261">
        <f t="shared" si="12"/>
        <v>8507751</v>
      </c>
      <c r="L171" s="261">
        <f t="shared" si="13"/>
        <v>1565069.91</v>
      </c>
      <c r="M171" s="964">
        <f t="shared" si="14"/>
        <v>0.18395812359811659</v>
      </c>
    </row>
    <row r="172" spans="1:13" x14ac:dyDescent="0.3">
      <c r="A172" s="942"/>
      <c r="B172" s="943"/>
      <c r="C172" s="943"/>
      <c r="D172" s="957" t="s">
        <v>492</v>
      </c>
      <c r="E172" s="43">
        <v>6310703</v>
      </c>
      <c r="F172" s="43">
        <v>1142624.54</v>
      </c>
      <c r="G172" s="288">
        <f t="shared" si="0"/>
        <v>0.18106137145100951</v>
      </c>
      <c r="H172" s="8"/>
      <c r="I172" s="8"/>
      <c r="J172" s="288"/>
      <c r="K172" s="261">
        <f t="shared" si="12"/>
        <v>6310703</v>
      </c>
      <c r="L172" s="261">
        <f t="shared" si="13"/>
        <v>1142624.54</v>
      </c>
      <c r="M172" s="964">
        <f t="shared" si="14"/>
        <v>0.18106137145100951</v>
      </c>
    </row>
    <row r="173" spans="1:13" ht="31.2" x14ac:dyDescent="0.3">
      <c r="A173" s="942"/>
      <c r="B173" s="943"/>
      <c r="C173" s="943"/>
      <c r="D173" s="957" t="s">
        <v>493</v>
      </c>
      <c r="E173" s="43">
        <v>452628</v>
      </c>
      <c r="F173" s="43">
        <v>161886.04</v>
      </c>
      <c r="G173" s="288">
        <f t="shared" si="0"/>
        <v>0.35765803264490931</v>
      </c>
      <c r="H173" s="8"/>
      <c r="I173" s="8"/>
      <c r="J173" s="288"/>
      <c r="K173" s="261">
        <f t="shared" si="12"/>
        <v>452628</v>
      </c>
      <c r="L173" s="261">
        <f t="shared" si="13"/>
        <v>161886.04</v>
      </c>
      <c r="M173" s="964">
        <f t="shared" si="14"/>
        <v>0.35765803264490931</v>
      </c>
    </row>
    <row r="174" spans="1:13" ht="31.2" x14ac:dyDescent="0.3">
      <c r="A174" s="942" t="s">
        <v>197</v>
      </c>
      <c r="B174" s="943" t="s">
        <v>198</v>
      </c>
      <c r="C174" s="943" t="s">
        <v>114</v>
      </c>
      <c r="D174" s="28" t="s">
        <v>157</v>
      </c>
      <c r="E174" s="43">
        <f>E175</f>
        <v>25268036</v>
      </c>
      <c r="F174" s="43">
        <f>F175</f>
        <v>4448853.74</v>
      </c>
      <c r="G174" s="288">
        <f t="shared" si="0"/>
        <v>0.1760664635747709</v>
      </c>
      <c r="H174" s="8">
        <v>0</v>
      </c>
      <c r="I174" s="8">
        <v>0</v>
      </c>
      <c r="J174" s="288"/>
      <c r="K174" s="261">
        <f t="shared" si="12"/>
        <v>25268036</v>
      </c>
      <c r="L174" s="261">
        <f t="shared" si="13"/>
        <v>4448853.74</v>
      </c>
      <c r="M174" s="964">
        <f t="shared" si="14"/>
        <v>0.1760664635747709</v>
      </c>
    </row>
    <row r="175" spans="1:13" ht="16.2" x14ac:dyDescent="0.3">
      <c r="A175" s="942"/>
      <c r="B175" s="943"/>
      <c r="C175" s="943"/>
      <c r="D175" s="956" t="s">
        <v>491</v>
      </c>
      <c r="E175" s="43">
        <v>25268036</v>
      </c>
      <c r="F175" s="43">
        <v>4448853.74</v>
      </c>
      <c r="G175" s="288">
        <f t="shared" si="0"/>
        <v>0.1760664635747709</v>
      </c>
      <c r="H175" s="8"/>
      <c r="I175" s="8"/>
      <c r="J175" s="288"/>
      <c r="K175" s="261">
        <f t="shared" si="12"/>
        <v>25268036</v>
      </c>
      <c r="L175" s="261">
        <f t="shared" si="13"/>
        <v>4448853.74</v>
      </c>
      <c r="M175" s="964">
        <f t="shared" si="14"/>
        <v>0.1760664635747709</v>
      </c>
    </row>
    <row r="176" spans="1:13" ht="79.5" customHeight="1" x14ac:dyDescent="0.3">
      <c r="A176" s="942" t="s">
        <v>119</v>
      </c>
      <c r="B176" s="943" t="s">
        <v>120</v>
      </c>
      <c r="C176" s="943" t="s">
        <v>114</v>
      </c>
      <c r="D176" s="28" t="s">
        <v>121</v>
      </c>
      <c r="E176" s="43">
        <f>E177</f>
        <v>5129899</v>
      </c>
      <c r="F176" s="43">
        <f>F177</f>
        <v>856568.61</v>
      </c>
      <c r="G176" s="288">
        <f t="shared" si="0"/>
        <v>0.16697572603281272</v>
      </c>
      <c r="H176" s="8">
        <v>0</v>
      </c>
      <c r="I176" s="8">
        <v>0</v>
      </c>
      <c r="J176" s="288"/>
      <c r="K176" s="261">
        <f t="shared" si="12"/>
        <v>5129899</v>
      </c>
      <c r="L176" s="261">
        <f t="shared" si="13"/>
        <v>856568.61</v>
      </c>
      <c r="M176" s="964">
        <f t="shared" si="14"/>
        <v>0.16697572603281272</v>
      </c>
    </row>
    <row r="177" spans="1:13" ht="16.2" x14ac:dyDescent="0.3">
      <c r="A177" s="942"/>
      <c r="B177" s="943"/>
      <c r="C177" s="943"/>
      <c r="D177" s="956" t="s">
        <v>491</v>
      </c>
      <c r="E177" s="43">
        <v>5129899</v>
      </c>
      <c r="F177" s="43">
        <v>856568.61</v>
      </c>
      <c r="G177" s="288">
        <f t="shared" si="0"/>
        <v>0.16697572603281272</v>
      </c>
      <c r="H177" s="8"/>
      <c r="I177" s="8"/>
      <c r="J177" s="288"/>
      <c r="K177" s="261">
        <f t="shared" si="12"/>
        <v>5129899</v>
      </c>
      <c r="L177" s="261">
        <f t="shared" si="13"/>
        <v>856568.61</v>
      </c>
      <c r="M177" s="964">
        <f t="shared" si="14"/>
        <v>0.16697572603281272</v>
      </c>
    </row>
    <row r="178" spans="1:13" x14ac:dyDescent="0.3">
      <c r="A178" s="942"/>
      <c r="B178" s="943"/>
      <c r="C178" s="943"/>
      <c r="D178" s="957" t="s">
        <v>492</v>
      </c>
      <c r="E178" s="43">
        <v>3780354</v>
      </c>
      <c r="F178" s="43">
        <v>718973.35</v>
      </c>
      <c r="G178" s="288">
        <f t="shared" si="0"/>
        <v>0.19018677880431303</v>
      </c>
      <c r="H178" s="8"/>
      <c r="I178" s="8"/>
      <c r="J178" s="288"/>
      <c r="K178" s="261">
        <f t="shared" si="12"/>
        <v>3780354</v>
      </c>
      <c r="L178" s="261">
        <f t="shared" si="13"/>
        <v>718973.35</v>
      </c>
      <c r="M178" s="964">
        <f t="shared" si="14"/>
        <v>0.19018677880431303</v>
      </c>
    </row>
    <row r="179" spans="1:13" ht="31.2" x14ac:dyDescent="0.3">
      <c r="A179" s="942"/>
      <c r="B179" s="943"/>
      <c r="C179" s="943"/>
      <c r="D179" s="957" t="s">
        <v>493</v>
      </c>
      <c r="E179" s="43">
        <v>114836</v>
      </c>
      <c r="F179" s="43">
        <v>15089.06</v>
      </c>
      <c r="G179" s="288">
        <f t="shared" si="0"/>
        <v>0.13139660036922218</v>
      </c>
      <c r="H179" s="8"/>
      <c r="I179" s="8"/>
      <c r="J179" s="288"/>
      <c r="K179" s="261">
        <f t="shared" si="12"/>
        <v>114836</v>
      </c>
      <c r="L179" s="261">
        <f t="shared" si="13"/>
        <v>15089.06</v>
      </c>
      <c r="M179" s="964">
        <f t="shared" si="14"/>
        <v>0.13139660036922218</v>
      </c>
    </row>
    <row r="180" spans="1:13" ht="57" customHeight="1" x14ac:dyDescent="0.3">
      <c r="A180" s="942" t="s">
        <v>122</v>
      </c>
      <c r="B180" s="943" t="s">
        <v>123</v>
      </c>
      <c r="C180" s="943" t="s">
        <v>114</v>
      </c>
      <c r="D180" s="28" t="s">
        <v>124</v>
      </c>
      <c r="E180" s="43">
        <f>E181</f>
        <v>558000</v>
      </c>
      <c r="F180" s="43">
        <f>F181</f>
        <v>109500</v>
      </c>
      <c r="G180" s="288">
        <f t="shared" si="0"/>
        <v>0.19623655913978494</v>
      </c>
      <c r="H180" s="8">
        <v>0</v>
      </c>
      <c r="I180" s="8">
        <v>0</v>
      </c>
      <c r="J180" s="288"/>
      <c r="K180" s="261">
        <f t="shared" si="12"/>
        <v>558000</v>
      </c>
      <c r="L180" s="261">
        <f t="shared" si="13"/>
        <v>109500</v>
      </c>
      <c r="M180" s="964">
        <f t="shared" si="14"/>
        <v>0.19623655913978494</v>
      </c>
    </row>
    <row r="181" spans="1:13" ht="16.2" x14ac:dyDescent="0.3">
      <c r="A181" s="942"/>
      <c r="B181" s="943"/>
      <c r="C181" s="943"/>
      <c r="D181" s="956" t="s">
        <v>491</v>
      </c>
      <c r="E181" s="43">
        <v>558000</v>
      </c>
      <c r="F181" s="43">
        <v>109500</v>
      </c>
      <c r="G181" s="288">
        <f t="shared" si="0"/>
        <v>0.19623655913978494</v>
      </c>
      <c r="H181" s="8"/>
      <c r="I181" s="8"/>
      <c r="J181" s="288"/>
      <c r="K181" s="261">
        <f t="shared" si="12"/>
        <v>558000</v>
      </c>
      <c r="L181" s="261">
        <f t="shared" si="13"/>
        <v>109500</v>
      </c>
      <c r="M181" s="964">
        <f t="shared" si="14"/>
        <v>0.19623655913978494</v>
      </c>
    </row>
    <row r="182" spans="1:13" ht="46.8" x14ac:dyDescent="0.3">
      <c r="A182" s="36">
        <v>1018110</v>
      </c>
      <c r="B182" s="12">
        <v>8110</v>
      </c>
      <c r="C182" s="276" t="s">
        <v>237</v>
      </c>
      <c r="D182" s="277" t="s">
        <v>238</v>
      </c>
      <c r="E182" s="278">
        <f>E183</f>
        <v>102300</v>
      </c>
      <c r="F182" s="278">
        <f>F183</f>
        <v>1500</v>
      </c>
      <c r="G182" s="296">
        <f t="shared" si="0"/>
        <v>1.466275659824047E-2</v>
      </c>
      <c r="H182" s="279">
        <v>0</v>
      </c>
      <c r="I182" s="279">
        <v>0</v>
      </c>
      <c r="J182" s="296"/>
      <c r="K182" s="261">
        <f t="shared" si="12"/>
        <v>102300</v>
      </c>
      <c r="L182" s="261">
        <f t="shared" si="13"/>
        <v>1500</v>
      </c>
      <c r="M182" s="964">
        <f t="shared" si="14"/>
        <v>1.466275659824047E-2</v>
      </c>
    </row>
    <row r="183" spans="1:13" ht="16.8" thickBot="1" x14ac:dyDescent="0.35">
      <c r="A183" s="41"/>
      <c r="B183" s="42"/>
      <c r="C183" s="160"/>
      <c r="D183" s="958" t="s">
        <v>491</v>
      </c>
      <c r="E183" s="44">
        <v>102300</v>
      </c>
      <c r="F183" s="44">
        <v>1500</v>
      </c>
      <c r="G183" s="289">
        <f t="shared" si="0"/>
        <v>1.466275659824047E-2</v>
      </c>
      <c r="H183" s="15"/>
      <c r="I183" s="15"/>
      <c r="J183" s="289"/>
      <c r="K183" s="264">
        <f t="shared" si="12"/>
        <v>102300</v>
      </c>
      <c r="L183" s="264">
        <f t="shared" si="13"/>
        <v>1500</v>
      </c>
      <c r="M183" s="964">
        <f t="shared" si="14"/>
        <v>1.466275659824047E-2</v>
      </c>
    </row>
    <row r="184" spans="1:13" s="33" customFormat="1" ht="73.95" customHeight="1" thickBot="1" x14ac:dyDescent="0.35">
      <c r="A184" s="38" t="s">
        <v>125</v>
      </c>
      <c r="B184" s="39" t="s">
        <v>14</v>
      </c>
      <c r="C184" s="39" t="s">
        <v>14</v>
      </c>
      <c r="D184" s="40" t="s">
        <v>126</v>
      </c>
      <c r="E184" s="58">
        <v>55259918</v>
      </c>
      <c r="F184" s="58">
        <f>F185</f>
        <v>9374402.5300000012</v>
      </c>
      <c r="G184" s="286">
        <f t="shared" si="0"/>
        <v>0.16964199132543051</v>
      </c>
      <c r="H184" s="13">
        <f>H185</f>
        <v>382600</v>
      </c>
      <c r="I184" s="13">
        <f>I185</f>
        <v>0</v>
      </c>
      <c r="J184" s="286">
        <f t="shared" si="15"/>
        <v>0</v>
      </c>
      <c r="K184" s="284">
        <f>K185</f>
        <v>55642518</v>
      </c>
      <c r="L184" s="284">
        <f>L185</f>
        <v>9374402.5300000012</v>
      </c>
      <c r="M184" s="295">
        <f t="shared" si="14"/>
        <v>0.16847552675455846</v>
      </c>
    </row>
    <row r="185" spans="1:13" s="32" customFormat="1" ht="46.5" customHeight="1" x14ac:dyDescent="0.3">
      <c r="A185" s="51" t="s">
        <v>127</v>
      </c>
      <c r="B185" s="52" t="s">
        <v>14</v>
      </c>
      <c r="C185" s="52" t="s">
        <v>14</v>
      </c>
      <c r="D185" s="53" t="s">
        <v>126</v>
      </c>
      <c r="E185" s="45">
        <f>E186+E191+E193+E195+E197+E199+E201+E203</f>
        <v>55259918</v>
      </c>
      <c r="F185" s="45">
        <f>F186+F191+F193+F195+F197+F199+F201+F203</f>
        <v>9374402.5300000012</v>
      </c>
      <c r="G185" s="287">
        <f t="shared" si="0"/>
        <v>0.16964199132543051</v>
      </c>
      <c r="H185" s="45">
        <f>H186+H191+H193+H195+H197+H199+H201+H203</f>
        <v>382600</v>
      </c>
      <c r="I185" s="45">
        <f>I186+I191+I193+I195+I197+I199+I201+I203</f>
        <v>0</v>
      </c>
      <c r="J185" s="287">
        <f t="shared" si="15"/>
        <v>0</v>
      </c>
      <c r="K185" s="285">
        <f>K186+K191+K193+K195+K197+K199+K201+K203</f>
        <v>55642518</v>
      </c>
      <c r="L185" s="285">
        <f>L186+L191+L193+L195+L197+L199+L201+L203</f>
        <v>9374402.5300000012</v>
      </c>
      <c r="M185" s="965">
        <f t="shared" si="14"/>
        <v>0.16847552675455846</v>
      </c>
    </row>
    <row r="186" spans="1:13" ht="46.8" x14ac:dyDescent="0.3">
      <c r="A186" s="942" t="s">
        <v>128</v>
      </c>
      <c r="B186" s="943" t="s">
        <v>44</v>
      </c>
      <c r="C186" s="943" t="s">
        <v>17</v>
      </c>
      <c r="D186" s="28" t="s">
        <v>176</v>
      </c>
      <c r="E186" s="43">
        <f>E187</f>
        <v>3359091</v>
      </c>
      <c r="F186" s="43">
        <f>F187</f>
        <v>839699.85</v>
      </c>
      <c r="G186" s="288">
        <f t="shared" si="0"/>
        <v>0.24997829770018137</v>
      </c>
      <c r="H186" s="8">
        <f>H189</f>
        <v>23000</v>
      </c>
      <c r="I186" s="8">
        <f>I189</f>
        <v>0</v>
      </c>
      <c r="J186" s="288">
        <f t="shared" si="15"/>
        <v>0</v>
      </c>
      <c r="K186" s="261">
        <f>E186+H186</f>
        <v>3382091</v>
      </c>
      <c r="L186" s="261">
        <f>F186+I186</f>
        <v>839699.85</v>
      </c>
      <c r="M186" s="964">
        <f t="shared" si="14"/>
        <v>0.24827831362314023</v>
      </c>
    </row>
    <row r="187" spans="1:13" ht="16.2" x14ac:dyDescent="0.3">
      <c r="A187" s="942"/>
      <c r="B187" s="943"/>
      <c r="C187" s="943"/>
      <c r="D187" s="956" t="s">
        <v>491</v>
      </c>
      <c r="E187" s="43">
        <v>3359091</v>
      </c>
      <c r="F187" s="43">
        <v>839699.85</v>
      </c>
      <c r="G187" s="288">
        <f t="shared" si="0"/>
        <v>0.24997829770018137</v>
      </c>
      <c r="H187" s="8"/>
      <c r="I187" s="8"/>
      <c r="J187" s="288"/>
      <c r="K187" s="261">
        <f t="shared" ref="K187:K206" si="16">E187+H187</f>
        <v>3359091</v>
      </c>
      <c r="L187" s="261">
        <f t="shared" ref="L187:L206" si="17">F187+I187</f>
        <v>839699.85</v>
      </c>
      <c r="M187" s="964">
        <f t="shared" si="14"/>
        <v>0.24997829770018137</v>
      </c>
    </row>
    <row r="188" spans="1:13" x14ac:dyDescent="0.3">
      <c r="A188" s="942"/>
      <c r="B188" s="943"/>
      <c r="C188" s="943"/>
      <c r="D188" s="957" t="s">
        <v>492</v>
      </c>
      <c r="E188" s="43">
        <v>3266584</v>
      </c>
      <c r="F188" s="43">
        <v>823874.11</v>
      </c>
      <c r="G188" s="288">
        <f t="shared" si="0"/>
        <v>0.25221274273063238</v>
      </c>
      <c r="H188" s="8"/>
      <c r="I188" s="8"/>
      <c r="J188" s="288"/>
      <c r="K188" s="261">
        <f t="shared" si="16"/>
        <v>3266584</v>
      </c>
      <c r="L188" s="261">
        <f t="shared" si="17"/>
        <v>823874.11</v>
      </c>
      <c r="M188" s="964">
        <f t="shared" si="14"/>
        <v>0.25221274273063238</v>
      </c>
    </row>
    <row r="189" spans="1:13" ht="16.2" x14ac:dyDescent="0.3">
      <c r="A189" s="942"/>
      <c r="B189" s="943"/>
      <c r="C189" s="943"/>
      <c r="D189" s="956" t="s">
        <v>494</v>
      </c>
      <c r="E189" s="43"/>
      <c r="F189" s="43"/>
      <c r="G189" s="288"/>
      <c r="H189" s="8">
        <f>H190</f>
        <v>23000</v>
      </c>
      <c r="I189" s="8">
        <f>I190</f>
        <v>0</v>
      </c>
      <c r="J189" s="288">
        <f t="shared" si="15"/>
        <v>0</v>
      </c>
      <c r="K189" s="261">
        <f t="shared" si="16"/>
        <v>23000</v>
      </c>
      <c r="L189" s="261">
        <f t="shared" si="17"/>
        <v>0</v>
      </c>
      <c r="M189" s="964">
        <f t="shared" si="14"/>
        <v>0</v>
      </c>
    </row>
    <row r="190" spans="1:13" x14ac:dyDescent="0.3">
      <c r="A190" s="942"/>
      <c r="B190" s="943"/>
      <c r="C190" s="943"/>
      <c r="D190" s="957" t="s">
        <v>495</v>
      </c>
      <c r="E190" s="43"/>
      <c r="F190" s="43"/>
      <c r="G190" s="288"/>
      <c r="H190" s="8">
        <v>23000</v>
      </c>
      <c r="I190" s="8">
        <v>0</v>
      </c>
      <c r="J190" s="288">
        <f t="shared" si="15"/>
        <v>0</v>
      </c>
      <c r="K190" s="261">
        <f t="shared" si="16"/>
        <v>23000</v>
      </c>
      <c r="L190" s="261">
        <f t="shared" si="17"/>
        <v>0</v>
      </c>
      <c r="M190" s="964">
        <f t="shared" si="14"/>
        <v>0</v>
      </c>
    </row>
    <row r="191" spans="1:13" ht="31.2" x14ac:dyDescent="0.3">
      <c r="A191" s="942" t="s">
        <v>129</v>
      </c>
      <c r="B191" s="943" t="s">
        <v>130</v>
      </c>
      <c r="C191" s="943" t="s">
        <v>131</v>
      </c>
      <c r="D191" s="28" t="s">
        <v>132</v>
      </c>
      <c r="E191" s="43">
        <f>E192</f>
        <v>8474</v>
      </c>
      <c r="F191" s="43">
        <f>F192</f>
        <v>0</v>
      </c>
      <c r="G191" s="288">
        <f t="shared" si="0"/>
        <v>0</v>
      </c>
      <c r="H191" s="8">
        <v>0</v>
      </c>
      <c r="I191" s="8">
        <v>0</v>
      </c>
      <c r="J191" s="288"/>
      <c r="K191" s="261">
        <f t="shared" si="16"/>
        <v>8474</v>
      </c>
      <c r="L191" s="261">
        <f t="shared" si="17"/>
        <v>0</v>
      </c>
      <c r="M191" s="964">
        <f t="shared" si="14"/>
        <v>0</v>
      </c>
    </row>
    <row r="192" spans="1:13" ht="16.2" x14ac:dyDescent="0.3">
      <c r="A192" s="942"/>
      <c r="B192" s="943"/>
      <c r="C192" s="943"/>
      <c r="D192" s="956" t="s">
        <v>491</v>
      </c>
      <c r="E192" s="43">
        <v>8474</v>
      </c>
      <c r="F192" s="43">
        <v>0</v>
      </c>
      <c r="G192" s="288">
        <f t="shared" si="0"/>
        <v>0</v>
      </c>
      <c r="H192" s="8"/>
      <c r="I192" s="8"/>
      <c r="J192" s="288"/>
      <c r="K192" s="261">
        <f t="shared" si="16"/>
        <v>8474</v>
      </c>
      <c r="L192" s="261">
        <f t="shared" si="17"/>
        <v>0</v>
      </c>
      <c r="M192" s="964">
        <f t="shared" si="14"/>
        <v>0</v>
      </c>
    </row>
    <row r="193" spans="1:13" ht="46.8" x14ac:dyDescent="0.3">
      <c r="A193" s="942">
        <v>1216012</v>
      </c>
      <c r="B193" s="943">
        <v>6012</v>
      </c>
      <c r="C193" s="56" t="s">
        <v>27</v>
      </c>
      <c r="D193" s="28" t="s">
        <v>246</v>
      </c>
      <c r="E193" s="43">
        <f>E194</f>
        <v>5671150</v>
      </c>
      <c r="F193" s="43">
        <f>F194</f>
        <v>0</v>
      </c>
      <c r="G193" s="288">
        <f t="shared" si="0"/>
        <v>0</v>
      </c>
      <c r="H193" s="8">
        <v>0</v>
      </c>
      <c r="I193" s="8">
        <v>0</v>
      </c>
      <c r="J193" s="288"/>
      <c r="K193" s="261">
        <f t="shared" si="16"/>
        <v>5671150</v>
      </c>
      <c r="L193" s="261">
        <f t="shared" si="17"/>
        <v>0</v>
      </c>
      <c r="M193" s="964">
        <f t="shared" si="14"/>
        <v>0</v>
      </c>
    </row>
    <row r="194" spans="1:13" ht="16.2" x14ac:dyDescent="0.3">
      <c r="A194" s="942"/>
      <c r="B194" s="943"/>
      <c r="C194" s="56"/>
      <c r="D194" s="956" t="s">
        <v>491</v>
      </c>
      <c r="E194" s="43">
        <v>5671150</v>
      </c>
      <c r="F194" s="43">
        <v>0</v>
      </c>
      <c r="G194" s="288">
        <f t="shared" si="0"/>
        <v>0</v>
      </c>
      <c r="H194" s="8"/>
      <c r="I194" s="8"/>
      <c r="J194" s="288"/>
      <c r="K194" s="261">
        <f t="shared" si="16"/>
        <v>5671150</v>
      </c>
      <c r="L194" s="261">
        <f t="shared" si="17"/>
        <v>0</v>
      </c>
      <c r="M194" s="964">
        <f t="shared" si="14"/>
        <v>0</v>
      </c>
    </row>
    <row r="195" spans="1:13" ht="31.2" x14ac:dyDescent="0.3">
      <c r="A195" s="942" t="s">
        <v>133</v>
      </c>
      <c r="B195" s="943" t="s">
        <v>134</v>
      </c>
      <c r="C195" s="943" t="s">
        <v>27</v>
      </c>
      <c r="D195" s="28" t="s">
        <v>135</v>
      </c>
      <c r="E195" s="43">
        <f>E196</f>
        <v>1231641</v>
      </c>
      <c r="F195" s="43">
        <f>F196</f>
        <v>205557.68</v>
      </c>
      <c r="G195" s="288">
        <f t="shared" si="0"/>
        <v>0.16689739948572677</v>
      </c>
      <c r="H195" s="8">
        <v>0</v>
      </c>
      <c r="I195" s="8">
        <v>0</v>
      </c>
      <c r="J195" s="288"/>
      <c r="K195" s="261">
        <f t="shared" si="16"/>
        <v>1231641</v>
      </c>
      <c r="L195" s="261">
        <f t="shared" si="17"/>
        <v>205557.68</v>
      </c>
      <c r="M195" s="964">
        <f t="shared" si="14"/>
        <v>0.16689739948572677</v>
      </c>
    </row>
    <row r="196" spans="1:13" ht="16.2" x14ac:dyDescent="0.3">
      <c r="A196" s="942"/>
      <c r="B196" s="943"/>
      <c r="C196" s="943"/>
      <c r="D196" s="956" t="s">
        <v>491</v>
      </c>
      <c r="E196" s="43">
        <v>1231641</v>
      </c>
      <c r="F196" s="43">
        <v>205557.68</v>
      </c>
      <c r="G196" s="288">
        <f t="shared" si="0"/>
        <v>0.16689739948572677</v>
      </c>
      <c r="H196" s="8"/>
      <c r="I196" s="8"/>
      <c r="J196" s="288"/>
      <c r="K196" s="261">
        <f t="shared" si="16"/>
        <v>1231641</v>
      </c>
      <c r="L196" s="261">
        <f t="shared" si="17"/>
        <v>205557.68</v>
      </c>
      <c r="M196" s="964">
        <f t="shared" si="14"/>
        <v>0.16689739948572677</v>
      </c>
    </row>
    <row r="197" spans="1:13" ht="31.2" x14ac:dyDescent="0.3">
      <c r="A197" s="942" t="s">
        <v>136</v>
      </c>
      <c r="B197" s="943" t="s">
        <v>26</v>
      </c>
      <c r="C197" s="943" t="s">
        <v>27</v>
      </c>
      <c r="D197" s="28" t="s">
        <v>28</v>
      </c>
      <c r="E197" s="43">
        <f>E198</f>
        <v>35374609</v>
      </c>
      <c r="F197" s="43">
        <f>F198</f>
        <v>7869749.79</v>
      </c>
      <c r="G197" s="288">
        <f t="shared" ref="G197:G248" si="18">F197/E197</f>
        <v>0.22246888410837276</v>
      </c>
      <c r="H197" s="8">
        <v>0</v>
      </c>
      <c r="I197" s="8">
        <v>0</v>
      </c>
      <c r="J197" s="288"/>
      <c r="K197" s="261">
        <f t="shared" si="16"/>
        <v>35374609</v>
      </c>
      <c r="L197" s="261">
        <f t="shared" si="17"/>
        <v>7869749.79</v>
      </c>
      <c r="M197" s="964">
        <f t="shared" si="14"/>
        <v>0.22246888410837276</v>
      </c>
    </row>
    <row r="198" spans="1:13" ht="16.2" x14ac:dyDescent="0.3">
      <c r="A198" s="942"/>
      <c r="B198" s="943"/>
      <c r="C198" s="943"/>
      <c r="D198" s="956" t="s">
        <v>491</v>
      </c>
      <c r="E198" s="43">
        <v>35374609</v>
      </c>
      <c r="F198" s="43">
        <v>7869749.79</v>
      </c>
      <c r="G198" s="288">
        <f t="shared" si="18"/>
        <v>0.22246888410837276</v>
      </c>
      <c r="H198" s="8"/>
      <c r="I198" s="8"/>
      <c r="J198" s="288"/>
      <c r="K198" s="261">
        <f t="shared" si="16"/>
        <v>35374609</v>
      </c>
      <c r="L198" s="261">
        <f t="shared" si="17"/>
        <v>7869749.79</v>
      </c>
      <c r="M198" s="964">
        <f t="shared" si="14"/>
        <v>0.22246888410837276</v>
      </c>
    </row>
    <row r="199" spans="1:13" ht="171.6" x14ac:dyDescent="0.3">
      <c r="A199" s="942">
        <v>1216071</v>
      </c>
      <c r="B199" s="943">
        <v>6071</v>
      </c>
      <c r="C199" s="56" t="s">
        <v>286</v>
      </c>
      <c r="D199" s="28" t="s">
        <v>284</v>
      </c>
      <c r="E199" s="43">
        <f>E200</f>
        <v>7328850</v>
      </c>
      <c r="F199" s="43">
        <f>F200</f>
        <v>0</v>
      </c>
      <c r="G199" s="288">
        <f t="shared" si="18"/>
        <v>0</v>
      </c>
      <c r="H199" s="8">
        <v>0</v>
      </c>
      <c r="I199" s="8">
        <v>0</v>
      </c>
      <c r="J199" s="288"/>
      <c r="K199" s="261">
        <f t="shared" si="16"/>
        <v>7328850</v>
      </c>
      <c r="L199" s="261">
        <f t="shared" si="17"/>
        <v>0</v>
      </c>
      <c r="M199" s="964">
        <f t="shared" si="14"/>
        <v>0</v>
      </c>
    </row>
    <row r="200" spans="1:13" ht="16.2" x14ac:dyDescent="0.3">
      <c r="A200" s="942"/>
      <c r="B200" s="943"/>
      <c r="C200" s="56"/>
      <c r="D200" s="956" t="s">
        <v>491</v>
      </c>
      <c r="E200" s="43">
        <v>7328850</v>
      </c>
      <c r="F200" s="43">
        <v>0</v>
      </c>
      <c r="G200" s="288">
        <f t="shared" si="18"/>
        <v>0</v>
      </c>
      <c r="H200" s="8"/>
      <c r="I200" s="8"/>
      <c r="J200" s="288"/>
      <c r="K200" s="261">
        <f t="shared" si="16"/>
        <v>7328850</v>
      </c>
      <c r="L200" s="261">
        <f t="shared" si="17"/>
        <v>0</v>
      </c>
      <c r="M200" s="964">
        <f t="shared" si="14"/>
        <v>0</v>
      </c>
    </row>
    <row r="201" spans="1:13" ht="45.75" customHeight="1" x14ac:dyDescent="0.3">
      <c r="A201" s="942" t="s">
        <v>137</v>
      </c>
      <c r="B201" s="943" t="s">
        <v>138</v>
      </c>
      <c r="C201" s="943" t="s">
        <v>139</v>
      </c>
      <c r="D201" s="28" t="s">
        <v>140</v>
      </c>
      <c r="E201" s="43">
        <f>E202</f>
        <v>2286103</v>
      </c>
      <c r="F201" s="43">
        <f>F202</f>
        <v>459395.21</v>
      </c>
      <c r="G201" s="288">
        <f t="shared" si="18"/>
        <v>0.20095123010643004</v>
      </c>
      <c r="H201" s="8">
        <v>0</v>
      </c>
      <c r="I201" s="8">
        <v>0</v>
      </c>
      <c r="J201" s="288"/>
      <c r="K201" s="261">
        <f t="shared" si="16"/>
        <v>2286103</v>
      </c>
      <c r="L201" s="261">
        <f t="shared" si="17"/>
        <v>459395.21</v>
      </c>
      <c r="M201" s="964">
        <f t="shared" si="14"/>
        <v>0.20095123010643004</v>
      </c>
    </row>
    <row r="202" spans="1:13" ht="16.2" x14ac:dyDescent="0.3">
      <c r="A202" s="41"/>
      <c r="B202" s="42"/>
      <c r="C202" s="42"/>
      <c r="D202" s="956" t="s">
        <v>491</v>
      </c>
      <c r="E202" s="44">
        <v>2286103</v>
      </c>
      <c r="F202" s="44">
        <v>459395.21</v>
      </c>
      <c r="G202" s="288">
        <f t="shared" si="18"/>
        <v>0.20095123010643004</v>
      </c>
      <c r="H202" s="15"/>
      <c r="I202" s="8"/>
      <c r="J202" s="288"/>
      <c r="K202" s="261">
        <f t="shared" si="16"/>
        <v>2286103</v>
      </c>
      <c r="L202" s="261">
        <f t="shared" si="17"/>
        <v>459395.21</v>
      </c>
      <c r="M202" s="964">
        <f t="shared" si="14"/>
        <v>0.20095123010643004</v>
      </c>
    </row>
    <row r="203" spans="1:13" ht="40.950000000000003" customHeight="1" x14ac:dyDescent="0.3">
      <c r="A203" s="41" t="s">
        <v>141</v>
      </c>
      <c r="B203" s="42" t="s">
        <v>142</v>
      </c>
      <c r="C203" s="42" t="s">
        <v>143</v>
      </c>
      <c r="D203" s="37" t="s">
        <v>144</v>
      </c>
      <c r="E203" s="44">
        <v>0</v>
      </c>
      <c r="F203" s="44">
        <v>0</v>
      </c>
      <c r="G203" s="289"/>
      <c r="H203" s="15">
        <f>H204+H205</f>
        <v>359600</v>
      </c>
      <c r="I203" s="15">
        <f>I204+I205</f>
        <v>0</v>
      </c>
      <c r="J203" s="289">
        <f t="shared" si="15"/>
        <v>0</v>
      </c>
      <c r="K203" s="261">
        <f t="shared" si="16"/>
        <v>359600</v>
      </c>
      <c r="L203" s="261">
        <f t="shared" si="17"/>
        <v>0</v>
      </c>
      <c r="M203" s="964">
        <f t="shared" si="14"/>
        <v>0</v>
      </c>
    </row>
    <row r="204" spans="1:13" ht="16.2" x14ac:dyDescent="0.3">
      <c r="A204" s="942"/>
      <c r="B204" s="943"/>
      <c r="C204" s="943"/>
      <c r="D204" s="956" t="s">
        <v>491</v>
      </c>
      <c r="E204" s="43"/>
      <c r="F204" s="43"/>
      <c r="G204" s="288"/>
      <c r="H204" s="8">
        <v>264650</v>
      </c>
      <c r="I204" s="8">
        <v>0</v>
      </c>
      <c r="J204" s="289">
        <f t="shared" si="15"/>
        <v>0</v>
      </c>
      <c r="K204" s="261">
        <f t="shared" si="16"/>
        <v>264650</v>
      </c>
      <c r="L204" s="261">
        <f t="shared" si="17"/>
        <v>0</v>
      </c>
      <c r="M204" s="964">
        <f t="shared" si="14"/>
        <v>0</v>
      </c>
    </row>
    <row r="205" spans="1:13" ht="16.2" x14ac:dyDescent="0.3">
      <c r="A205" s="942"/>
      <c r="B205" s="943"/>
      <c r="C205" s="943"/>
      <c r="D205" s="956" t="s">
        <v>494</v>
      </c>
      <c r="E205" s="43"/>
      <c r="F205" s="43"/>
      <c r="G205" s="288"/>
      <c r="H205" s="8">
        <f>H206</f>
        <v>94950</v>
      </c>
      <c r="I205" s="8">
        <f>I206</f>
        <v>0</v>
      </c>
      <c r="J205" s="289">
        <f t="shared" si="15"/>
        <v>0</v>
      </c>
      <c r="K205" s="261">
        <f t="shared" si="16"/>
        <v>94950</v>
      </c>
      <c r="L205" s="261">
        <f t="shared" si="17"/>
        <v>0</v>
      </c>
      <c r="M205" s="964">
        <f t="shared" si="14"/>
        <v>0</v>
      </c>
    </row>
    <row r="206" spans="1:13" ht="16.2" thickBot="1" x14ac:dyDescent="0.35">
      <c r="A206" s="41"/>
      <c r="B206" s="42"/>
      <c r="C206" s="42"/>
      <c r="D206" s="959" t="s">
        <v>495</v>
      </c>
      <c r="E206" s="44"/>
      <c r="F206" s="44"/>
      <c r="G206" s="289"/>
      <c r="H206" s="15">
        <v>94950</v>
      </c>
      <c r="I206" s="15">
        <v>0</v>
      </c>
      <c r="J206" s="289">
        <f t="shared" si="15"/>
        <v>0</v>
      </c>
      <c r="K206" s="264">
        <f t="shared" si="16"/>
        <v>94950</v>
      </c>
      <c r="L206" s="264">
        <f t="shared" si="17"/>
        <v>0</v>
      </c>
      <c r="M206" s="964">
        <f t="shared" si="14"/>
        <v>0</v>
      </c>
    </row>
    <row r="207" spans="1:13" s="33" customFormat="1" ht="63" thickBot="1" x14ac:dyDescent="0.35">
      <c r="A207" s="38" t="s">
        <v>145</v>
      </c>
      <c r="B207" s="39" t="s">
        <v>14</v>
      </c>
      <c r="C207" s="39" t="s">
        <v>14</v>
      </c>
      <c r="D207" s="40" t="s">
        <v>146</v>
      </c>
      <c r="E207" s="58">
        <v>2834288</v>
      </c>
      <c r="F207" s="58">
        <f>F208</f>
        <v>533631.06999999995</v>
      </c>
      <c r="G207" s="286">
        <f t="shared" si="18"/>
        <v>0.18827693939359724</v>
      </c>
      <c r="H207" s="58">
        <f>H208</f>
        <v>4750801</v>
      </c>
      <c r="I207" s="58">
        <f>I208</f>
        <v>1138852.19</v>
      </c>
      <c r="J207" s="286">
        <f t="shared" si="15"/>
        <v>0.23971793177613626</v>
      </c>
      <c r="K207" s="284">
        <f>K208</f>
        <v>7585089</v>
      </c>
      <c r="L207" s="284">
        <f>L208</f>
        <v>1672483.2599999998</v>
      </c>
      <c r="M207" s="295">
        <f t="shared" si="14"/>
        <v>0.22049619457332667</v>
      </c>
    </row>
    <row r="208" spans="1:13" s="32" customFormat="1" ht="46.8" x14ac:dyDescent="0.3">
      <c r="A208" s="51" t="s">
        <v>147</v>
      </c>
      <c r="B208" s="52" t="s">
        <v>14</v>
      </c>
      <c r="C208" s="52" t="s">
        <v>14</v>
      </c>
      <c r="D208" s="53" t="s">
        <v>146</v>
      </c>
      <c r="E208" s="45">
        <f>E209+E213+E216+E219</f>
        <v>2834288</v>
      </c>
      <c r="F208" s="45">
        <f>F209+F213+F216+F219</f>
        <v>533631.06999999995</v>
      </c>
      <c r="G208" s="287">
        <f t="shared" si="18"/>
        <v>0.18827693939359724</v>
      </c>
      <c r="H208" s="45">
        <f>H209+H213+H216+H219</f>
        <v>4750801</v>
      </c>
      <c r="I208" s="45">
        <f>I209+I213+I216+I219</f>
        <v>1138852.19</v>
      </c>
      <c r="J208" s="287">
        <f t="shared" si="15"/>
        <v>0.23971793177613626</v>
      </c>
      <c r="K208" s="285">
        <f>K209+K213+K216+K219</f>
        <v>7585089</v>
      </c>
      <c r="L208" s="285">
        <f>L209+L213+L216+L219</f>
        <v>1672483.2599999998</v>
      </c>
      <c r="M208" s="965">
        <f t="shared" si="14"/>
        <v>0.22049619457332667</v>
      </c>
    </row>
    <row r="209" spans="1:13" ht="46.8" x14ac:dyDescent="0.3">
      <c r="A209" s="942" t="s">
        <v>199</v>
      </c>
      <c r="B209" s="943" t="s">
        <v>44</v>
      </c>
      <c r="C209" s="943" t="s">
        <v>17</v>
      </c>
      <c r="D209" s="28" t="s">
        <v>176</v>
      </c>
      <c r="E209" s="43">
        <f>E210</f>
        <v>2834288</v>
      </c>
      <c r="F209" s="43">
        <f>F210</f>
        <v>533631.06999999995</v>
      </c>
      <c r="G209" s="288">
        <f t="shared" si="18"/>
        <v>0.18827693939359724</v>
      </c>
      <c r="H209" s="8">
        <v>0</v>
      </c>
      <c r="I209" s="8">
        <v>0</v>
      </c>
      <c r="J209" s="288"/>
      <c r="K209" s="261">
        <f>E209+H209</f>
        <v>2834288</v>
      </c>
      <c r="L209" s="261">
        <f>F209+I209</f>
        <v>533631.06999999995</v>
      </c>
      <c r="M209" s="964">
        <f t="shared" si="14"/>
        <v>0.18827693939359724</v>
      </c>
    </row>
    <row r="210" spans="1:13" ht="16.2" x14ac:dyDescent="0.3">
      <c r="A210" s="942"/>
      <c r="B210" s="943"/>
      <c r="C210" s="943"/>
      <c r="D210" s="956" t="s">
        <v>491</v>
      </c>
      <c r="E210" s="43">
        <v>2834288</v>
      </c>
      <c r="F210" s="43">
        <v>533631.06999999995</v>
      </c>
      <c r="G210" s="288">
        <f t="shared" si="18"/>
        <v>0.18827693939359724</v>
      </c>
      <c r="H210" s="8"/>
      <c r="I210" s="8"/>
      <c r="J210" s="288"/>
      <c r="K210" s="261">
        <f t="shared" ref="K210:K221" si="19">E210+H210</f>
        <v>2834288</v>
      </c>
      <c r="L210" s="261">
        <f t="shared" ref="L210:L221" si="20">F210+I210</f>
        <v>533631.06999999995</v>
      </c>
      <c r="M210" s="964">
        <f t="shared" si="14"/>
        <v>0.18827693939359724</v>
      </c>
    </row>
    <row r="211" spans="1:13" x14ac:dyDescent="0.3">
      <c r="A211" s="942"/>
      <c r="B211" s="943"/>
      <c r="C211" s="943"/>
      <c r="D211" s="957" t="s">
        <v>492</v>
      </c>
      <c r="E211" s="43">
        <v>2646790</v>
      </c>
      <c r="F211" s="43">
        <v>491798.43</v>
      </c>
      <c r="G211" s="288">
        <f t="shared" si="18"/>
        <v>0.1858093879756233</v>
      </c>
      <c r="H211" s="8"/>
      <c r="I211" s="8"/>
      <c r="J211" s="288"/>
      <c r="K211" s="261">
        <f t="shared" si="19"/>
        <v>2646790</v>
      </c>
      <c r="L211" s="261">
        <f t="shared" si="20"/>
        <v>491798.43</v>
      </c>
      <c r="M211" s="964">
        <f t="shared" si="14"/>
        <v>0.1858093879756233</v>
      </c>
    </row>
    <row r="212" spans="1:13" ht="31.2" x14ac:dyDescent="0.3">
      <c r="A212" s="942"/>
      <c r="B212" s="943"/>
      <c r="C212" s="943"/>
      <c r="D212" s="957" t="s">
        <v>493</v>
      </c>
      <c r="E212" s="43">
        <v>91053</v>
      </c>
      <c r="F212" s="43">
        <v>25533.94</v>
      </c>
      <c r="G212" s="288">
        <f t="shared" si="18"/>
        <v>0.28042942022777939</v>
      </c>
      <c r="H212" s="8"/>
      <c r="I212" s="8"/>
      <c r="J212" s="288"/>
      <c r="K212" s="261">
        <f t="shared" si="19"/>
        <v>91053</v>
      </c>
      <c r="L212" s="261">
        <f t="shared" si="20"/>
        <v>25533.94</v>
      </c>
      <c r="M212" s="964">
        <f t="shared" si="14"/>
        <v>0.28042942022777939</v>
      </c>
    </row>
    <row r="213" spans="1:13" ht="46.8" x14ac:dyDescent="0.3">
      <c r="A213" s="64">
        <v>1514060</v>
      </c>
      <c r="B213" s="65">
        <v>4060</v>
      </c>
      <c r="C213" s="66" t="s">
        <v>106</v>
      </c>
      <c r="D213" s="34" t="s">
        <v>107</v>
      </c>
      <c r="E213" s="43">
        <v>0</v>
      </c>
      <c r="F213" s="43">
        <v>0</v>
      </c>
      <c r="G213" s="288"/>
      <c r="H213" s="8">
        <f>H214</f>
        <v>1600956</v>
      </c>
      <c r="I213" s="8">
        <f>I214</f>
        <v>1138852.19</v>
      </c>
      <c r="J213" s="288">
        <f t="shared" si="15"/>
        <v>0.71135758259439985</v>
      </c>
      <c r="K213" s="261">
        <f t="shared" si="19"/>
        <v>1600956</v>
      </c>
      <c r="L213" s="261">
        <f t="shared" si="20"/>
        <v>1138852.19</v>
      </c>
      <c r="M213" s="964">
        <f t="shared" si="14"/>
        <v>0.71135758259439985</v>
      </c>
    </row>
    <row r="214" spans="1:13" ht="16.2" x14ac:dyDescent="0.3">
      <c r="A214" s="297"/>
      <c r="B214" s="67"/>
      <c r="C214" s="68"/>
      <c r="D214" s="956" t="s">
        <v>494</v>
      </c>
      <c r="E214" s="8"/>
      <c r="F214" s="8"/>
      <c r="G214" s="288"/>
      <c r="H214" s="8">
        <f>H215</f>
        <v>1600956</v>
      </c>
      <c r="I214" s="8">
        <f>I215</f>
        <v>1138852.19</v>
      </c>
      <c r="J214" s="288">
        <f t="shared" si="15"/>
        <v>0.71135758259439985</v>
      </c>
      <c r="K214" s="261">
        <f t="shared" si="19"/>
        <v>1600956</v>
      </c>
      <c r="L214" s="261">
        <f t="shared" si="20"/>
        <v>1138852.19</v>
      </c>
      <c r="M214" s="964">
        <f t="shared" ref="M214:M247" si="21">L214/K214</f>
        <v>0.71135758259439985</v>
      </c>
    </row>
    <row r="215" spans="1:13" x14ac:dyDescent="0.3">
      <c r="A215" s="297"/>
      <c r="B215" s="67"/>
      <c r="C215" s="68"/>
      <c r="D215" s="957" t="s">
        <v>495</v>
      </c>
      <c r="E215" s="8"/>
      <c r="F215" s="8"/>
      <c r="G215" s="288"/>
      <c r="H215" s="15">
        <v>1600956</v>
      </c>
      <c r="I215" s="15">
        <v>1138852.19</v>
      </c>
      <c r="J215" s="288">
        <f t="shared" si="15"/>
        <v>0.71135758259439985</v>
      </c>
      <c r="K215" s="261">
        <f t="shared" si="19"/>
        <v>1600956</v>
      </c>
      <c r="L215" s="261">
        <f t="shared" si="20"/>
        <v>1138852.19</v>
      </c>
      <c r="M215" s="964">
        <f t="shared" si="21"/>
        <v>0.71135758259439985</v>
      </c>
    </row>
    <row r="216" spans="1:13" ht="31.2" x14ac:dyDescent="0.3">
      <c r="A216" s="41">
        <v>1516030</v>
      </c>
      <c r="B216" s="42" t="s">
        <v>26</v>
      </c>
      <c r="C216" s="42" t="s">
        <v>27</v>
      </c>
      <c r="D216" s="37" t="s">
        <v>28</v>
      </c>
      <c r="E216" s="8">
        <v>0</v>
      </c>
      <c r="F216" s="8">
        <v>0</v>
      </c>
      <c r="G216" s="288"/>
      <c r="H216" s="15">
        <f>H217</f>
        <v>1011118</v>
      </c>
      <c r="I216" s="15">
        <f>I217</f>
        <v>0</v>
      </c>
      <c r="J216" s="288">
        <f t="shared" si="15"/>
        <v>0</v>
      </c>
      <c r="K216" s="261">
        <f t="shared" si="19"/>
        <v>1011118</v>
      </c>
      <c r="L216" s="261">
        <f t="shared" si="20"/>
        <v>0</v>
      </c>
      <c r="M216" s="964">
        <f t="shared" si="21"/>
        <v>0</v>
      </c>
    </row>
    <row r="217" spans="1:13" ht="16.2" x14ac:dyDescent="0.3">
      <c r="A217" s="158"/>
      <c r="B217" s="42"/>
      <c r="C217" s="159"/>
      <c r="D217" s="956" t="s">
        <v>494</v>
      </c>
      <c r="E217" s="15"/>
      <c r="F217" s="15"/>
      <c r="G217" s="288"/>
      <c r="H217" s="15">
        <f>H218</f>
        <v>1011118</v>
      </c>
      <c r="I217" s="15">
        <f>I218</f>
        <v>0</v>
      </c>
      <c r="J217" s="288">
        <f t="shared" si="15"/>
        <v>0</v>
      </c>
      <c r="K217" s="261">
        <f t="shared" si="19"/>
        <v>1011118</v>
      </c>
      <c r="L217" s="261">
        <f t="shared" si="20"/>
        <v>0</v>
      </c>
      <c r="M217" s="964">
        <f t="shared" si="21"/>
        <v>0</v>
      </c>
    </row>
    <row r="218" spans="1:13" x14ac:dyDescent="0.3">
      <c r="A218" s="158"/>
      <c r="B218" s="42"/>
      <c r="C218" s="159"/>
      <c r="D218" s="957" t="s">
        <v>495</v>
      </c>
      <c r="E218" s="15"/>
      <c r="F218" s="15"/>
      <c r="G218" s="288"/>
      <c r="H218" s="15">
        <v>1011118</v>
      </c>
      <c r="I218" s="15">
        <v>0</v>
      </c>
      <c r="J218" s="288">
        <f t="shared" si="15"/>
        <v>0</v>
      </c>
      <c r="K218" s="261">
        <f t="shared" si="19"/>
        <v>1011118</v>
      </c>
      <c r="L218" s="261">
        <f t="shared" si="20"/>
        <v>0</v>
      </c>
      <c r="M218" s="964">
        <f t="shared" si="21"/>
        <v>0</v>
      </c>
    </row>
    <row r="219" spans="1:13" ht="31.2" x14ac:dyDescent="0.3">
      <c r="A219" s="158" t="s">
        <v>320</v>
      </c>
      <c r="B219" s="42" t="s">
        <v>321</v>
      </c>
      <c r="C219" s="159" t="s">
        <v>322</v>
      </c>
      <c r="D219" s="37" t="s">
        <v>325</v>
      </c>
      <c r="E219" s="15">
        <v>0</v>
      </c>
      <c r="F219" s="15">
        <v>0</v>
      </c>
      <c r="G219" s="289"/>
      <c r="H219" s="15">
        <f>H220</f>
        <v>2138727</v>
      </c>
      <c r="I219" s="15">
        <f>I220</f>
        <v>0</v>
      </c>
      <c r="J219" s="289">
        <f t="shared" si="15"/>
        <v>0</v>
      </c>
      <c r="K219" s="261">
        <f t="shared" si="19"/>
        <v>2138727</v>
      </c>
      <c r="L219" s="261">
        <f t="shared" si="20"/>
        <v>0</v>
      </c>
      <c r="M219" s="964">
        <f t="shared" si="21"/>
        <v>0</v>
      </c>
    </row>
    <row r="220" spans="1:13" ht="16.2" x14ac:dyDescent="0.3">
      <c r="A220" s="942"/>
      <c r="B220" s="943"/>
      <c r="C220" s="943"/>
      <c r="D220" s="956" t="s">
        <v>494</v>
      </c>
      <c r="E220" s="8"/>
      <c r="F220" s="8"/>
      <c r="G220" s="288"/>
      <c r="H220" s="8">
        <f>H221</f>
        <v>2138727</v>
      </c>
      <c r="I220" s="8">
        <f>I221</f>
        <v>0</v>
      </c>
      <c r="J220" s="289">
        <f t="shared" si="15"/>
        <v>0</v>
      </c>
      <c r="K220" s="261">
        <f t="shared" si="19"/>
        <v>2138727</v>
      </c>
      <c r="L220" s="261">
        <f t="shared" si="20"/>
        <v>0</v>
      </c>
      <c r="M220" s="964">
        <f t="shared" si="21"/>
        <v>0</v>
      </c>
    </row>
    <row r="221" spans="1:13" ht="16.2" thickBot="1" x14ac:dyDescent="0.35">
      <c r="A221" s="41"/>
      <c r="B221" s="42"/>
      <c r="C221" s="42"/>
      <c r="D221" s="959" t="s">
        <v>495</v>
      </c>
      <c r="E221" s="15"/>
      <c r="F221" s="15"/>
      <c r="G221" s="289"/>
      <c r="H221" s="15">
        <v>2138727</v>
      </c>
      <c r="I221" s="15">
        <v>0</v>
      </c>
      <c r="J221" s="289">
        <f t="shared" si="15"/>
        <v>0</v>
      </c>
      <c r="K221" s="264">
        <f t="shared" si="19"/>
        <v>2138727</v>
      </c>
      <c r="L221" s="264">
        <f t="shared" si="20"/>
        <v>0</v>
      </c>
      <c r="M221" s="964">
        <f t="shared" si="21"/>
        <v>0</v>
      </c>
    </row>
    <row r="222" spans="1:13" s="33" customFormat="1" ht="62.25" customHeight="1" thickBot="1" x14ac:dyDescent="0.35">
      <c r="A222" s="38" t="s">
        <v>200</v>
      </c>
      <c r="B222" s="39" t="s">
        <v>14</v>
      </c>
      <c r="C222" s="39" t="s">
        <v>14</v>
      </c>
      <c r="D222" s="40" t="s">
        <v>201</v>
      </c>
      <c r="E222" s="58">
        <f t="shared" ref="E222:F224" si="22">E223</f>
        <v>3271714</v>
      </c>
      <c r="F222" s="58">
        <f t="shared" si="22"/>
        <v>668074.07999999996</v>
      </c>
      <c r="G222" s="286">
        <f t="shared" si="18"/>
        <v>0.20419696831691278</v>
      </c>
      <c r="H222" s="13">
        <v>0</v>
      </c>
      <c r="I222" s="13">
        <v>0</v>
      </c>
      <c r="J222" s="286"/>
      <c r="K222" s="284">
        <f>K223</f>
        <v>3271714</v>
      </c>
      <c r="L222" s="284">
        <f>L223</f>
        <v>668074.07999999996</v>
      </c>
      <c r="M222" s="295">
        <f t="shared" si="21"/>
        <v>0.20419696831691278</v>
      </c>
    </row>
    <row r="223" spans="1:13" s="32" customFormat="1" ht="62.4" x14ac:dyDescent="0.3">
      <c r="A223" s="51" t="s">
        <v>202</v>
      </c>
      <c r="B223" s="52" t="s">
        <v>14</v>
      </c>
      <c r="C223" s="52" t="s">
        <v>14</v>
      </c>
      <c r="D223" s="53" t="s">
        <v>201</v>
      </c>
      <c r="E223" s="45">
        <f t="shared" si="22"/>
        <v>3271714</v>
      </c>
      <c r="F223" s="45">
        <f t="shared" si="22"/>
        <v>668074.07999999996</v>
      </c>
      <c r="G223" s="287">
        <f t="shared" si="18"/>
        <v>0.20419696831691278</v>
      </c>
      <c r="H223" s="16">
        <v>0</v>
      </c>
      <c r="I223" s="16"/>
      <c r="J223" s="287"/>
      <c r="K223" s="285">
        <f>K224</f>
        <v>3271714</v>
      </c>
      <c r="L223" s="285">
        <f>L224</f>
        <v>668074.07999999996</v>
      </c>
      <c r="M223" s="965">
        <f t="shared" si="21"/>
        <v>0.20419696831691278</v>
      </c>
    </row>
    <row r="224" spans="1:13" ht="54.6" customHeight="1" x14ac:dyDescent="0.3">
      <c r="A224" s="41" t="s">
        <v>203</v>
      </c>
      <c r="B224" s="42" t="s">
        <v>44</v>
      </c>
      <c r="C224" s="42" t="s">
        <v>17</v>
      </c>
      <c r="D224" s="37" t="s">
        <v>176</v>
      </c>
      <c r="E224" s="44">
        <f t="shared" si="22"/>
        <v>3271714</v>
      </c>
      <c r="F224" s="44">
        <f t="shared" si="22"/>
        <v>668074.07999999996</v>
      </c>
      <c r="G224" s="289">
        <f t="shared" si="18"/>
        <v>0.20419696831691278</v>
      </c>
      <c r="H224" s="15">
        <v>0</v>
      </c>
      <c r="I224" s="15"/>
      <c r="J224" s="289"/>
      <c r="K224" s="264">
        <f>E224+H224</f>
        <v>3271714</v>
      </c>
      <c r="L224" s="264">
        <f>F224+I224</f>
        <v>668074.07999999996</v>
      </c>
      <c r="M224" s="964">
        <f t="shared" si="21"/>
        <v>0.20419696831691278</v>
      </c>
    </row>
    <row r="225" spans="1:13" ht="16.2" x14ac:dyDescent="0.3">
      <c r="A225" s="942"/>
      <c r="B225" s="943"/>
      <c r="C225" s="943"/>
      <c r="D225" s="956" t="s">
        <v>491</v>
      </c>
      <c r="E225" s="43">
        <v>3271714</v>
      </c>
      <c r="F225" s="43">
        <v>668074.07999999996</v>
      </c>
      <c r="G225" s="289">
        <f t="shared" si="18"/>
        <v>0.20419696831691278</v>
      </c>
      <c r="H225" s="8"/>
      <c r="I225" s="8"/>
      <c r="J225" s="288"/>
      <c r="K225" s="264">
        <f t="shared" ref="K225:K226" si="23">E225+H225</f>
        <v>3271714</v>
      </c>
      <c r="L225" s="264">
        <f t="shared" ref="L225:L226" si="24">F225+I225</f>
        <v>668074.07999999996</v>
      </c>
      <c r="M225" s="964">
        <f t="shared" si="21"/>
        <v>0.20419696831691278</v>
      </c>
    </row>
    <row r="226" spans="1:13" ht="16.2" thickBot="1" x14ac:dyDescent="0.35">
      <c r="A226" s="41"/>
      <c r="B226" s="42"/>
      <c r="C226" s="42"/>
      <c r="D226" s="959" t="s">
        <v>492</v>
      </c>
      <c r="E226" s="44">
        <v>3098912</v>
      </c>
      <c r="F226" s="44">
        <v>581963.07999999996</v>
      </c>
      <c r="G226" s="289">
        <f t="shared" si="18"/>
        <v>0.18779593612209702</v>
      </c>
      <c r="H226" s="15"/>
      <c r="I226" s="15"/>
      <c r="J226" s="289"/>
      <c r="K226" s="264">
        <f t="shared" si="23"/>
        <v>3098912</v>
      </c>
      <c r="L226" s="264">
        <f t="shared" si="24"/>
        <v>581963.07999999996</v>
      </c>
      <c r="M226" s="964">
        <f t="shared" si="21"/>
        <v>0.18779593612209702</v>
      </c>
    </row>
    <row r="227" spans="1:13" s="33" customFormat="1" ht="47.4" thickBot="1" x14ac:dyDescent="0.35">
      <c r="A227" s="38" t="s">
        <v>204</v>
      </c>
      <c r="B227" s="39" t="s">
        <v>14</v>
      </c>
      <c r="C227" s="39" t="s">
        <v>14</v>
      </c>
      <c r="D227" s="40" t="s">
        <v>205</v>
      </c>
      <c r="E227" s="58">
        <f>E228</f>
        <v>8642141</v>
      </c>
      <c r="F227" s="58">
        <f>F228</f>
        <v>808791.83</v>
      </c>
      <c r="G227" s="286">
        <f t="shared" si="18"/>
        <v>9.3586974570306125E-2</v>
      </c>
      <c r="H227" s="13">
        <v>0</v>
      </c>
      <c r="I227" s="13"/>
      <c r="J227" s="286"/>
      <c r="K227" s="284">
        <f>K228</f>
        <v>8642141</v>
      </c>
      <c r="L227" s="284">
        <f>L228</f>
        <v>808791.83</v>
      </c>
      <c r="M227" s="295">
        <f t="shared" si="21"/>
        <v>9.3586974570306125E-2</v>
      </c>
    </row>
    <row r="228" spans="1:13" s="32" customFormat="1" ht="44.25" customHeight="1" x14ac:dyDescent="0.3">
      <c r="A228" s="51" t="s">
        <v>206</v>
      </c>
      <c r="B228" s="52" t="s">
        <v>14</v>
      </c>
      <c r="C228" s="52" t="s">
        <v>14</v>
      </c>
      <c r="D228" s="53" t="s">
        <v>205</v>
      </c>
      <c r="E228" s="45">
        <f>E229+E232</f>
        <v>8642141</v>
      </c>
      <c r="F228" s="45">
        <f>F229+F232</f>
        <v>808791.83</v>
      </c>
      <c r="G228" s="287">
        <f t="shared" si="18"/>
        <v>9.3586974570306125E-2</v>
      </c>
      <c r="H228" s="16">
        <v>0</v>
      </c>
      <c r="I228" s="16"/>
      <c r="J228" s="287"/>
      <c r="K228" s="285">
        <f>K229+K232</f>
        <v>8642141</v>
      </c>
      <c r="L228" s="285">
        <f>L229+L232</f>
        <v>808791.83</v>
      </c>
      <c r="M228" s="965">
        <f t="shared" si="21"/>
        <v>9.3586974570306125E-2</v>
      </c>
    </row>
    <row r="229" spans="1:13" ht="46.8" x14ac:dyDescent="0.3">
      <c r="A229" s="41" t="s">
        <v>207</v>
      </c>
      <c r="B229" s="42" t="s">
        <v>44</v>
      </c>
      <c r="C229" s="42" t="s">
        <v>17</v>
      </c>
      <c r="D229" s="37" t="s">
        <v>176</v>
      </c>
      <c r="E229" s="44">
        <f>E230</f>
        <v>3234461</v>
      </c>
      <c r="F229" s="44">
        <f>F230</f>
        <v>808791.83</v>
      </c>
      <c r="G229" s="288">
        <f t="shared" si="18"/>
        <v>0.25005459333100627</v>
      </c>
      <c r="H229" s="15">
        <v>0</v>
      </c>
      <c r="I229" s="15"/>
      <c r="J229" s="288"/>
      <c r="K229" s="264">
        <f>E229+H229</f>
        <v>3234461</v>
      </c>
      <c r="L229" s="264">
        <f>F229+I229</f>
        <v>808791.83</v>
      </c>
      <c r="M229" s="964">
        <f t="shared" si="21"/>
        <v>0.25005459333100627</v>
      </c>
    </row>
    <row r="230" spans="1:13" ht="16.2" x14ac:dyDescent="0.3">
      <c r="A230" s="41"/>
      <c r="B230" s="42"/>
      <c r="C230" s="42"/>
      <c r="D230" s="956" t="s">
        <v>491</v>
      </c>
      <c r="E230" s="44">
        <v>3234461</v>
      </c>
      <c r="F230" s="44">
        <v>808791.83</v>
      </c>
      <c r="G230" s="288">
        <f t="shared" si="18"/>
        <v>0.25005459333100627</v>
      </c>
      <c r="H230" s="15"/>
      <c r="I230" s="15"/>
      <c r="J230" s="288"/>
      <c r="K230" s="264">
        <f t="shared" ref="K230:K233" si="25">E230+H230</f>
        <v>3234461</v>
      </c>
      <c r="L230" s="264">
        <f t="shared" ref="L230:L233" si="26">F230+I230</f>
        <v>808791.83</v>
      </c>
      <c r="M230" s="964">
        <f t="shared" si="21"/>
        <v>0.25005459333100627</v>
      </c>
    </row>
    <row r="231" spans="1:13" x14ac:dyDescent="0.3">
      <c r="A231" s="41"/>
      <c r="B231" s="42"/>
      <c r="C231" s="42"/>
      <c r="D231" s="957" t="s">
        <v>492</v>
      </c>
      <c r="E231" s="44">
        <v>3155437</v>
      </c>
      <c r="F231" s="44">
        <v>748884.91</v>
      </c>
      <c r="G231" s="288">
        <f t="shared" si="18"/>
        <v>0.23733159939494911</v>
      </c>
      <c r="H231" s="15"/>
      <c r="I231" s="15"/>
      <c r="J231" s="288"/>
      <c r="K231" s="264">
        <f t="shared" si="25"/>
        <v>3155437</v>
      </c>
      <c r="L231" s="264">
        <f t="shared" si="26"/>
        <v>748884.91</v>
      </c>
      <c r="M231" s="964">
        <f t="shared" si="21"/>
        <v>0.23733159939494911</v>
      </c>
    </row>
    <row r="232" spans="1:13" ht="31.95" customHeight="1" x14ac:dyDescent="0.3">
      <c r="A232" s="41">
        <v>2717413</v>
      </c>
      <c r="B232" s="42">
        <v>7413</v>
      </c>
      <c r="C232" s="160" t="s">
        <v>249</v>
      </c>
      <c r="D232" s="37" t="s">
        <v>248</v>
      </c>
      <c r="E232" s="44">
        <f>E233</f>
        <v>5407680</v>
      </c>
      <c r="F232" s="44">
        <f>F233</f>
        <v>0</v>
      </c>
      <c r="G232" s="289">
        <f t="shared" si="18"/>
        <v>0</v>
      </c>
      <c r="H232" s="15"/>
      <c r="I232" s="15"/>
      <c r="J232" s="289"/>
      <c r="K232" s="264">
        <f t="shared" si="25"/>
        <v>5407680</v>
      </c>
      <c r="L232" s="264">
        <f t="shared" si="26"/>
        <v>0</v>
      </c>
      <c r="M232" s="964">
        <f t="shared" si="21"/>
        <v>0</v>
      </c>
    </row>
    <row r="233" spans="1:13" ht="16.8" thickBot="1" x14ac:dyDescent="0.35">
      <c r="A233" s="41"/>
      <c r="B233" s="42"/>
      <c r="C233" s="160"/>
      <c r="D233" s="958" t="s">
        <v>491</v>
      </c>
      <c r="E233" s="44">
        <v>5407680</v>
      </c>
      <c r="F233" s="44">
        <v>0</v>
      </c>
      <c r="G233" s="289">
        <f t="shared" si="18"/>
        <v>0</v>
      </c>
      <c r="H233" s="15"/>
      <c r="I233" s="15"/>
      <c r="J233" s="289"/>
      <c r="K233" s="264">
        <f t="shared" si="25"/>
        <v>5407680</v>
      </c>
      <c r="L233" s="264">
        <f t="shared" si="26"/>
        <v>0</v>
      </c>
      <c r="M233" s="964">
        <f t="shared" si="21"/>
        <v>0</v>
      </c>
    </row>
    <row r="234" spans="1:13" s="33" customFormat="1" ht="47.4" thickBot="1" x14ac:dyDescent="0.35">
      <c r="A234" s="38" t="s">
        <v>208</v>
      </c>
      <c r="B234" s="39" t="s">
        <v>14</v>
      </c>
      <c r="C234" s="39" t="s">
        <v>14</v>
      </c>
      <c r="D234" s="40" t="s">
        <v>209</v>
      </c>
      <c r="E234" s="58">
        <f t="shared" ref="E234:F236" si="27">E235</f>
        <v>2393892</v>
      </c>
      <c r="F234" s="58">
        <f t="shared" si="27"/>
        <v>414180.92</v>
      </c>
      <c r="G234" s="286">
        <f t="shared" si="18"/>
        <v>0.17301570831098478</v>
      </c>
      <c r="H234" s="13">
        <f>H235</f>
        <v>23000</v>
      </c>
      <c r="I234" s="13">
        <f>I235</f>
        <v>3119554.58</v>
      </c>
      <c r="J234" s="286" t="s">
        <v>564</v>
      </c>
      <c r="K234" s="284">
        <f>K235</f>
        <v>2416892</v>
      </c>
      <c r="L234" s="284">
        <f>L235</f>
        <v>3533735.5</v>
      </c>
      <c r="M234" s="295" t="s">
        <v>563</v>
      </c>
    </row>
    <row r="235" spans="1:13" s="32" customFormat="1" ht="46.8" x14ac:dyDescent="0.3">
      <c r="A235" s="51" t="s">
        <v>210</v>
      </c>
      <c r="B235" s="52" t="s">
        <v>14</v>
      </c>
      <c r="C235" s="52" t="s">
        <v>14</v>
      </c>
      <c r="D235" s="53" t="s">
        <v>209</v>
      </c>
      <c r="E235" s="45">
        <f t="shared" si="27"/>
        <v>2393892</v>
      </c>
      <c r="F235" s="45">
        <f t="shared" si="27"/>
        <v>414180.92</v>
      </c>
      <c r="G235" s="287">
        <f t="shared" si="18"/>
        <v>0.17301570831098478</v>
      </c>
      <c r="H235" s="16">
        <f>H236</f>
        <v>23000</v>
      </c>
      <c r="I235" s="16">
        <f>I236</f>
        <v>3119554.58</v>
      </c>
      <c r="J235" s="287" t="s">
        <v>564</v>
      </c>
      <c r="K235" s="285">
        <f>K236</f>
        <v>2416892</v>
      </c>
      <c r="L235" s="285">
        <f>L236</f>
        <v>3533735.5</v>
      </c>
      <c r="M235" s="962" t="s">
        <v>563</v>
      </c>
    </row>
    <row r="236" spans="1:13" ht="46.8" x14ac:dyDescent="0.3">
      <c r="A236" s="41" t="s">
        <v>211</v>
      </c>
      <c r="B236" s="42" t="s">
        <v>44</v>
      </c>
      <c r="C236" s="42" t="s">
        <v>17</v>
      </c>
      <c r="D236" s="37" t="s">
        <v>176</v>
      </c>
      <c r="E236" s="44">
        <f t="shared" si="27"/>
        <v>2393892</v>
      </c>
      <c r="F236" s="44">
        <f t="shared" si="27"/>
        <v>414180.92</v>
      </c>
      <c r="G236" s="289">
        <f t="shared" si="18"/>
        <v>0.17301570831098478</v>
      </c>
      <c r="H236" s="15">
        <f>H239</f>
        <v>23000</v>
      </c>
      <c r="I236" s="15">
        <f>I239</f>
        <v>3119554.58</v>
      </c>
      <c r="J236" s="288" t="s">
        <v>564</v>
      </c>
      <c r="K236" s="264">
        <f>K237+K239</f>
        <v>2416892</v>
      </c>
      <c r="L236" s="264">
        <f>L237+L239</f>
        <v>3533735.5</v>
      </c>
      <c r="M236" s="963" t="s">
        <v>563</v>
      </c>
    </row>
    <row r="237" spans="1:13" ht="16.2" x14ac:dyDescent="0.3">
      <c r="A237" s="942"/>
      <c r="B237" s="943"/>
      <c r="C237" s="943"/>
      <c r="D237" s="956" t="s">
        <v>491</v>
      </c>
      <c r="E237" s="43">
        <v>2393892</v>
      </c>
      <c r="F237" s="43">
        <v>414180.92</v>
      </c>
      <c r="G237" s="288"/>
      <c r="H237" s="8"/>
      <c r="I237" s="8"/>
      <c r="J237" s="296"/>
      <c r="K237" s="8">
        <f>E237+H237</f>
        <v>2393892</v>
      </c>
      <c r="L237" s="8">
        <f>F237+I237</f>
        <v>414180.92</v>
      </c>
      <c r="M237" s="965">
        <f t="shared" si="21"/>
        <v>0.17301570831098478</v>
      </c>
    </row>
    <row r="238" spans="1:13" x14ac:dyDescent="0.3">
      <c r="A238" s="942"/>
      <c r="B238" s="943"/>
      <c r="C238" s="943"/>
      <c r="D238" s="957" t="s">
        <v>492</v>
      </c>
      <c r="E238" s="43">
        <v>2328937</v>
      </c>
      <c r="F238" s="43">
        <v>402808.42</v>
      </c>
      <c r="G238" s="288"/>
      <c r="H238" s="8"/>
      <c r="I238" s="8"/>
      <c r="J238" s="289"/>
      <c r="K238" s="8">
        <f t="shared" ref="K238:K240" si="28">E238+H238</f>
        <v>2328937</v>
      </c>
      <c r="L238" s="8">
        <f t="shared" ref="L238:L240" si="29">F238+I238</f>
        <v>402808.42</v>
      </c>
      <c r="M238" s="964">
        <f t="shared" si="21"/>
        <v>0.17295805768897998</v>
      </c>
    </row>
    <row r="239" spans="1:13" ht="46.8" x14ac:dyDescent="0.3">
      <c r="A239" s="942"/>
      <c r="B239" s="943"/>
      <c r="C239" s="943"/>
      <c r="D239" s="956" t="s">
        <v>494</v>
      </c>
      <c r="E239" s="43"/>
      <c r="F239" s="43"/>
      <c r="G239" s="288"/>
      <c r="H239" s="8">
        <f>H240</f>
        <v>23000</v>
      </c>
      <c r="I239" s="8">
        <f>I240</f>
        <v>3119554.58</v>
      </c>
      <c r="J239" s="288" t="s">
        <v>564</v>
      </c>
      <c r="K239" s="8">
        <f t="shared" si="28"/>
        <v>23000</v>
      </c>
      <c r="L239" s="8">
        <f t="shared" si="29"/>
        <v>3119554.58</v>
      </c>
      <c r="M239" s="963" t="s">
        <v>564</v>
      </c>
    </row>
    <row r="240" spans="1:13" ht="47.4" thickBot="1" x14ac:dyDescent="0.35">
      <c r="A240" s="41"/>
      <c r="B240" s="42"/>
      <c r="C240" s="42"/>
      <c r="D240" s="959" t="s">
        <v>495</v>
      </c>
      <c r="E240" s="44"/>
      <c r="F240" s="44"/>
      <c r="G240" s="289"/>
      <c r="H240" s="15">
        <v>23000</v>
      </c>
      <c r="I240" s="15">
        <v>3119554.58</v>
      </c>
      <c r="J240" s="289" t="s">
        <v>564</v>
      </c>
      <c r="K240" s="15">
        <f t="shared" si="28"/>
        <v>23000</v>
      </c>
      <c r="L240" s="15">
        <f t="shared" si="29"/>
        <v>3119554.58</v>
      </c>
      <c r="M240" s="964" t="s">
        <v>564</v>
      </c>
    </row>
    <row r="241" spans="1:13" s="33" customFormat="1" ht="55.2" customHeight="1" thickBot="1" x14ac:dyDescent="0.35">
      <c r="A241" s="38" t="s">
        <v>212</v>
      </c>
      <c r="B241" s="39" t="s">
        <v>14</v>
      </c>
      <c r="C241" s="39" t="s">
        <v>14</v>
      </c>
      <c r="D241" s="40" t="s">
        <v>213</v>
      </c>
      <c r="E241" s="58">
        <f>E242</f>
        <v>8957372</v>
      </c>
      <c r="F241" s="58">
        <f>F242</f>
        <v>1035738.08</v>
      </c>
      <c r="G241" s="286">
        <f t="shared" si="18"/>
        <v>0.11562968245597034</v>
      </c>
      <c r="H241" s="13">
        <v>0</v>
      </c>
      <c r="I241" s="13"/>
      <c r="J241" s="286"/>
      <c r="K241" s="284">
        <f>K242</f>
        <v>8957372</v>
      </c>
      <c r="L241" s="284">
        <f>L242</f>
        <v>1035738.08</v>
      </c>
      <c r="M241" s="295">
        <f t="shared" si="21"/>
        <v>0.11562968245597034</v>
      </c>
    </row>
    <row r="242" spans="1:13" s="32" customFormat="1" ht="46.8" x14ac:dyDescent="0.3">
      <c r="A242" s="51" t="s">
        <v>214</v>
      </c>
      <c r="B242" s="52" t="s">
        <v>14</v>
      </c>
      <c r="C242" s="52" t="s">
        <v>14</v>
      </c>
      <c r="D242" s="53" t="s">
        <v>213</v>
      </c>
      <c r="E242" s="45">
        <f>E243+E246</f>
        <v>8957372</v>
      </c>
      <c r="F242" s="45">
        <f>F243+F246</f>
        <v>1035738.08</v>
      </c>
      <c r="G242" s="287">
        <f t="shared" si="18"/>
        <v>0.11562968245597034</v>
      </c>
      <c r="H242" s="45">
        <v>0</v>
      </c>
      <c r="I242" s="45"/>
      <c r="J242" s="296"/>
      <c r="K242" s="285">
        <f>K243+K246</f>
        <v>8957372</v>
      </c>
      <c r="L242" s="285">
        <f>L243+L246</f>
        <v>1035738.08</v>
      </c>
      <c r="M242" s="965">
        <f t="shared" si="21"/>
        <v>0.11562968245597034</v>
      </c>
    </row>
    <row r="243" spans="1:13" ht="46.8" x14ac:dyDescent="0.3">
      <c r="A243" s="942" t="s">
        <v>215</v>
      </c>
      <c r="B243" s="943" t="s">
        <v>44</v>
      </c>
      <c r="C243" s="943" t="s">
        <v>17</v>
      </c>
      <c r="D243" s="28" t="s">
        <v>176</v>
      </c>
      <c r="E243" s="43">
        <v>4757372</v>
      </c>
      <c r="F243" s="43">
        <v>1035738.08</v>
      </c>
      <c r="G243" s="288">
        <f t="shared" si="18"/>
        <v>0.21771223272008158</v>
      </c>
      <c r="H243" s="15">
        <v>0</v>
      </c>
      <c r="I243" s="8"/>
      <c r="J243" s="289"/>
      <c r="K243" s="261">
        <f>E243+H243</f>
        <v>4757372</v>
      </c>
      <c r="L243" s="261">
        <f>F243+I243</f>
        <v>1035738.08</v>
      </c>
      <c r="M243" s="964">
        <f t="shared" si="21"/>
        <v>0.21771223272008158</v>
      </c>
    </row>
    <row r="244" spans="1:13" ht="16.2" x14ac:dyDescent="0.3">
      <c r="A244" s="41"/>
      <c r="B244" s="42"/>
      <c r="C244" s="42"/>
      <c r="D244" s="956" t="s">
        <v>491</v>
      </c>
      <c r="E244" s="44">
        <v>4757372</v>
      </c>
      <c r="F244" s="44">
        <v>1035738.08</v>
      </c>
      <c r="G244" s="288">
        <f t="shared" si="18"/>
        <v>0.21771223272008158</v>
      </c>
      <c r="H244" s="15"/>
      <c r="I244" s="15"/>
      <c r="J244" s="289"/>
      <c r="K244" s="261">
        <f t="shared" ref="K244:K247" si="30">E244+H244</f>
        <v>4757372</v>
      </c>
      <c r="L244" s="261">
        <f t="shared" ref="L244:L247" si="31">F244+I244</f>
        <v>1035738.08</v>
      </c>
      <c r="M244" s="964">
        <f t="shared" si="21"/>
        <v>0.21771223272008158</v>
      </c>
    </row>
    <row r="245" spans="1:13" x14ac:dyDescent="0.3">
      <c r="A245" s="41"/>
      <c r="B245" s="42"/>
      <c r="C245" s="42"/>
      <c r="D245" s="957" t="s">
        <v>492</v>
      </c>
      <c r="E245" s="44">
        <v>4592797</v>
      </c>
      <c r="F245" s="44">
        <v>1033732.88</v>
      </c>
      <c r="G245" s="288">
        <f t="shared" si="18"/>
        <v>0.22507698032375478</v>
      </c>
      <c r="H245" s="15"/>
      <c r="I245" s="15"/>
      <c r="J245" s="289"/>
      <c r="K245" s="261">
        <f t="shared" si="30"/>
        <v>4592797</v>
      </c>
      <c r="L245" s="261">
        <f t="shared" si="31"/>
        <v>1033732.88</v>
      </c>
      <c r="M245" s="964">
        <f t="shared" si="21"/>
        <v>0.22507698032375478</v>
      </c>
    </row>
    <row r="246" spans="1:13" x14ac:dyDescent="0.3">
      <c r="A246" s="41" t="s">
        <v>216</v>
      </c>
      <c r="B246" s="42" t="s">
        <v>217</v>
      </c>
      <c r="C246" s="42" t="s">
        <v>218</v>
      </c>
      <c r="D246" s="37" t="s">
        <v>219</v>
      </c>
      <c r="E246" s="44">
        <f>E247</f>
        <v>4200000</v>
      </c>
      <c r="F246" s="44">
        <f>F247</f>
        <v>0</v>
      </c>
      <c r="G246" s="289">
        <f t="shared" si="18"/>
        <v>0</v>
      </c>
      <c r="H246" s="15">
        <v>0</v>
      </c>
      <c r="I246" s="15"/>
      <c r="J246" s="289"/>
      <c r="K246" s="261">
        <f t="shared" si="30"/>
        <v>4200000</v>
      </c>
      <c r="L246" s="261">
        <f t="shared" si="31"/>
        <v>0</v>
      </c>
      <c r="M246" s="964">
        <f t="shared" si="21"/>
        <v>0</v>
      </c>
    </row>
    <row r="247" spans="1:13" ht="16.8" thickBot="1" x14ac:dyDescent="0.35">
      <c r="A247" s="41"/>
      <c r="B247" s="42"/>
      <c r="C247" s="42"/>
      <c r="D247" s="958" t="s">
        <v>491</v>
      </c>
      <c r="E247" s="44">
        <v>4200000</v>
      </c>
      <c r="F247" s="274">
        <v>0</v>
      </c>
      <c r="G247" s="289">
        <f t="shared" si="18"/>
        <v>0</v>
      </c>
      <c r="H247" s="15"/>
      <c r="I247" s="15"/>
      <c r="J247" s="289"/>
      <c r="K247" s="264">
        <f t="shared" si="30"/>
        <v>4200000</v>
      </c>
      <c r="L247" s="264">
        <f t="shared" si="31"/>
        <v>0</v>
      </c>
      <c r="M247" s="964">
        <f t="shared" si="21"/>
        <v>0</v>
      </c>
    </row>
    <row r="248" spans="1:13" ht="16.2" thickBot="1" x14ac:dyDescent="0.35">
      <c r="A248" s="38" t="s">
        <v>6</v>
      </c>
      <c r="B248" s="39" t="s">
        <v>6</v>
      </c>
      <c r="C248" s="39" t="s">
        <v>6</v>
      </c>
      <c r="D248" s="59" t="s">
        <v>148</v>
      </c>
      <c r="E248" s="58">
        <f>E21+E53+E93+E125+E132+E184+E207+E222+E227+E234+E241</f>
        <v>521362935</v>
      </c>
      <c r="F248" s="932">
        <f>F21+F53+F93+F125+F132+F184+F207+F222+F227+F234+F241</f>
        <v>103437811.06</v>
      </c>
      <c r="G248" s="933">
        <f t="shared" si="18"/>
        <v>0.19839885829244844</v>
      </c>
      <c r="H248" s="58">
        <f t="shared" ref="H248:K248" si="32">H21+H53+H93+H125+H132+H184+H207+H222+H227+H234+H241</f>
        <v>16179000</v>
      </c>
      <c r="I248" s="58">
        <f t="shared" si="32"/>
        <v>6154987.96</v>
      </c>
      <c r="J248" s="939">
        <f t="shared" ref="J248" si="33">I248/H248</f>
        <v>0.3804306792756042</v>
      </c>
      <c r="K248" s="58">
        <f t="shared" si="32"/>
        <v>537541935</v>
      </c>
      <c r="L248" s="58">
        <f>L21+L53+L93+L125+L132+L184+L207+L222+L227+L234+L241</f>
        <v>109592799.02</v>
      </c>
      <c r="M248" s="934">
        <f>L248/K248</f>
        <v>0.20387767332050102</v>
      </c>
    </row>
    <row r="249" spans="1:13" x14ac:dyDescent="0.3">
      <c r="A249" s="17"/>
      <c r="B249" s="17"/>
      <c r="C249" s="17"/>
      <c r="D249" s="18"/>
      <c r="E249" s="60"/>
      <c r="F249" s="60"/>
      <c r="G249" s="60"/>
      <c r="H249" s="60"/>
      <c r="I249" s="60"/>
      <c r="J249" s="60"/>
      <c r="K249" s="60"/>
      <c r="L249" s="60"/>
      <c r="M249" s="60"/>
    </row>
    <row r="250" spans="1:13" ht="16.95" customHeight="1" x14ac:dyDescent="0.3"/>
    <row r="251" spans="1:13" s="27" customFormat="1" ht="28.95" customHeight="1" x14ac:dyDescent="0.3">
      <c r="A251" s="1038" t="s">
        <v>433</v>
      </c>
      <c r="B251" s="1038"/>
      <c r="C251" s="1038"/>
      <c r="D251" s="1038"/>
      <c r="E251" s="61"/>
      <c r="F251" s="61"/>
      <c r="G251" s="61"/>
      <c r="H251" s="61" t="s">
        <v>501</v>
      </c>
      <c r="I251" s="61"/>
      <c r="J251" s="62"/>
      <c r="K251" s="63"/>
      <c r="L251" s="63"/>
      <c r="M251" s="63"/>
    </row>
    <row r="252" spans="1:13" ht="16.95" customHeight="1" x14ac:dyDescent="0.3">
      <c r="A252" s="298"/>
      <c r="B252" s="298"/>
      <c r="C252" s="298"/>
      <c r="D252" s="299"/>
      <c r="E252" s="301"/>
      <c r="F252" s="301"/>
      <c r="G252" s="301"/>
      <c r="H252" s="301"/>
      <c r="I252" s="302"/>
      <c r="J252" s="302"/>
      <c r="K252" s="301"/>
      <c r="L252" s="301"/>
      <c r="M252" s="301"/>
    </row>
    <row r="253" spans="1:13" ht="16.8" x14ac:dyDescent="0.3">
      <c r="A253" s="298"/>
      <c r="B253" s="298"/>
      <c r="C253" s="298"/>
      <c r="D253" s="299"/>
      <c r="E253" s="301"/>
      <c r="F253" s="301"/>
      <c r="G253" s="301"/>
      <c r="H253" s="301"/>
      <c r="I253" s="301"/>
      <c r="J253" s="301"/>
      <c r="K253" s="301"/>
      <c r="L253" s="301"/>
      <c r="M253" s="301"/>
    </row>
    <row r="254" spans="1:13" ht="16.8" x14ac:dyDescent="0.3">
      <c r="A254" s="298"/>
      <c r="B254" s="298"/>
      <c r="C254" s="298"/>
      <c r="D254" s="299"/>
      <c r="E254" s="301"/>
      <c r="F254" s="301"/>
      <c r="G254" s="301"/>
      <c r="H254" s="302"/>
      <c r="I254" s="302"/>
      <c r="J254" s="302"/>
      <c r="K254" s="301"/>
      <c r="L254" s="301"/>
      <c r="M254" s="301"/>
    </row>
    <row r="255" spans="1:13" ht="16.8" x14ac:dyDescent="0.3">
      <c r="A255" s="298"/>
      <c r="B255" s="298"/>
      <c r="C255" s="298"/>
      <c r="D255" s="299"/>
      <c r="E255" s="301"/>
      <c r="F255" s="301"/>
      <c r="G255" s="301"/>
      <c r="H255" s="302"/>
      <c r="I255" s="302"/>
      <c r="J255" s="302"/>
      <c r="K255" s="301"/>
      <c r="L255" s="301"/>
      <c r="M255" s="301"/>
    </row>
    <row r="256" spans="1:13" ht="16.8" x14ac:dyDescent="0.3">
      <c r="A256" s="298"/>
      <c r="B256" s="298"/>
      <c r="C256" s="298"/>
      <c r="D256" s="299"/>
      <c r="E256" s="301"/>
      <c r="F256" s="301"/>
      <c r="G256" s="301"/>
      <c r="H256" s="302"/>
      <c r="I256" s="302"/>
      <c r="J256" s="302"/>
      <c r="K256" s="301"/>
      <c r="L256" s="301"/>
      <c r="M256" s="301"/>
    </row>
    <row r="257" spans="1:13" ht="16.8" x14ac:dyDescent="0.3">
      <c r="A257" s="298"/>
      <c r="B257" s="298"/>
      <c r="C257" s="298"/>
      <c r="D257" s="299"/>
      <c r="E257" s="301"/>
      <c r="F257" s="301"/>
      <c r="G257" s="301"/>
      <c r="H257" s="302"/>
      <c r="I257" s="302"/>
      <c r="J257" s="302"/>
      <c r="K257" s="301"/>
      <c r="L257" s="301"/>
      <c r="M257" s="301"/>
    </row>
    <row r="258" spans="1:13" ht="16.8" x14ac:dyDescent="0.3">
      <c r="A258" s="298"/>
      <c r="B258" s="298"/>
      <c r="C258" s="298"/>
      <c r="D258" s="299"/>
      <c r="E258" s="301"/>
      <c r="F258" s="301"/>
      <c r="G258" s="301"/>
      <c r="H258" s="302"/>
      <c r="I258" s="302"/>
      <c r="J258" s="302"/>
      <c r="K258" s="301"/>
      <c r="L258" s="301"/>
      <c r="M258" s="301"/>
    </row>
    <row r="259" spans="1:13" ht="16.8" x14ac:dyDescent="0.3">
      <c r="A259" s="298"/>
      <c r="B259" s="298"/>
      <c r="C259" s="298"/>
      <c r="D259" s="299"/>
      <c r="E259" s="301"/>
      <c r="F259" s="301"/>
      <c r="G259" s="301"/>
      <c r="H259" s="302"/>
      <c r="I259" s="302"/>
      <c r="J259" s="302"/>
      <c r="K259" s="301"/>
      <c r="L259" s="301"/>
      <c r="M259" s="301"/>
    </row>
    <row r="260" spans="1:13" ht="16.8" x14ac:dyDescent="0.3">
      <c r="A260" s="298"/>
      <c r="B260" s="298"/>
      <c r="C260" s="298"/>
      <c r="D260" s="299"/>
      <c r="E260" s="301"/>
      <c r="F260" s="301"/>
      <c r="G260" s="301"/>
      <c r="H260" s="302"/>
      <c r="I260" s="302"/>
      <c r="J260" s="302"/>
      <c r="K260" s="301"/>
      <c r="L260" s="301"/>
      <c r="M260" s="301"/>
    </row>
    <row r="261" spans="1:13" ht="16.8" x14ac:dyDescent="0.3">
      <c r="A261" s="298"/>
      <c r="B261" s="298"/>
      <c r="C261" s="298"/>
      <c r="D261" s="299"/>
      <c r="E261" s="301"/>
      <c r="F261" s="301"/>
      <c r="G261" s="301"/>
      <c r="H261" s="302"/>
      <c r="I261" s="302"/>
      <c r="J261" s="302"/>
      <c r="K261" s="301"/>
      <c r="L261" s="301"/>
      <c r="M261" s="301"/>
    </row>
    <row r="262" spans="1:13" ht="16.8" x14ac:dyDescent="0.3">
      <c r="A262" s="298"/>
      <c r="B262" s="298"/>
      <c r="C262" s="298"/>
      <c r="D262" s="299"/>
      <c r="E262" s="301"/>
      <c r="F262" s="301"/>
      <c r="G262" s="301"/>
      <c r="H262" s="302"/>
      <c r="I262" s="302"/>
      <c r="J262" s="302"/>
      <c r="K262" s="301"/>
      <c r="L262" s="301"/>
      <c r="M262" s="301"/>
    </row>
    <row r="263" spans="1:13" ht="16.8" x14ac:dyDescent="0.3">
      <c r="A263" s="298"/>
      <c r="B263" s="298"/>
      <c r="C263" s="298"/>
      <c r="E263" s="301"/>
      <c r="F263" s="299"/>
      <c r="G263" s="301"/>
      <c r="H263" s="302"/>
      <c r="I263" s="302"/>
      <c r="J263" s="302"/>
      <c r="K263" s="301"/>
      <c r="L263" s="301"/>
      <c r="M263" s="301"/>
    </row>
    <row r="264" spans="1:13" ht="16.8" x14ac:dyDescent="0.3">
      <c r="A264" s="298"/>
      <c r="B264" s="298"/>
      <c r="C264" s="298"/>
      <c r="D264" s="299"/>
      <c r="E264" s="301"/>
      <c r="F264" s="301"/>
      <c r="G264" s="301"/>
      <c r="H264" s="302"/>
      <c r="I264" s="302"/>
      <c r="J264" s="302"/>
      <c r="K264" s="301"/>
      <c r="L264" s="301"/>
      <c r="M264" s="301"/>
    </row>
    <row r="265" spans="1:13" ht="16.8" x14ac:dyDescent="0.3">
      <c r="A265" s="298"/>
      <c r="B265" s="298"/>
      <c r="C265" s="298"/>
      <c r="D265" s="299"/>
      <c r="E265" s="301"/>
      <c r="F265" s="301"/>
      <c r="G265" s="301"/>
      <c r="H265" s="302"/>
      <c r="I265" s="302"/>
      <c r="J265" s="302"/>
      <c r="K265" s="301"/>
      <c r="L265" s="301"/>
      <c r="M265" s="301"/>
    </row>
    <row r="266" spans="1:13" ht="16.8" x14ac:dyDescent="0.3">
      <c r="A266" s="298"/>
      <c r="B266" s="298"/>
      <c r="C266" s="298"/>
      <c r="D266" s="299"/>
      <c r="E266" s="301"/>
      <c r="F266" s="301"/>
      <c r="G266" s="301"/>
      <c r="H266" s="302"/>
      <c r="I266" s="302"/>
      <c r="J266" s="302"/>
      <c r="K266" s="301"/>
      <c r="L266" s="301"/>
      <c r="M266" s="301"/>
    </row>
    <row r="267" spans="1:13" ht="16.8" x14ac:dyDescent="0.3">
      <c r="A267" s="298"/>
      <c r="B267" s="298"/>
      <c r="C267" s="298"/>
      <c r="D267" s="299"/>
      <c r="E267" s="299"/>
      <c r="F267" s="299"/>
      <c r="G267" s="299"/>
      <c r="H267" s="300"/>
      <c r="I267" s="300"/>
      <c r="J267" s="300"/>
      <c r="K267" s="299"/>
      <c r="L267" s="299"/>
      <c r="M267" s="299"/>
    </row>
    <row r="268" spans="1:13" ht="16.8" x14ac:dyDescent="0.3">
      <c r="A268" s="298"/>
      <c r="B268" s="298"/>
      <c r="C268" s="298"/>
      <c r="D268" s="299"/>
      <c r="E268" s="299"/>
      <c r="F268" s="299"/>
      <c r="G268" s="299"/>
      <c r="H268" s="300"/>
      <c r="I268" s="300"/>
      <c r="J268" s="300"/>
      <c r="K268" s="299"/>
      <c r="L268" s="299"/>
      <c r="M268" s="299"/>
    </row>
    <row r="269" spans="1:13" ht="16.8" x14ac:dyDescent="0.3">
      <c r="A269" s="298"/>
      <c r="B269" s="298"/>
      <c r="C269" s="298"/>
      <c r="D269" s="299"/>
      <c r="E269" s="299"/>
      <c r="F269" s="299"/>
      <c r="G269" s="299"/>
      <c r="H269" s="300"/>
      <c r="I269" s="300"/>
      <c r="J269" s="300"/>
      <c r="K269" s="299"/>
      <c r="L269" s="299"/>
      <c r="M269" s="299"/>
    </row>
    <row r="270" spans="1:13" ht="16.8" x14ac:dyDescent="0.3">
      <c r="A270" s="298"/>
      <c r="B270" s="298"/>
      <c r="C270" s="298"/>
      <c r="D270" s="299"/>
      <c r="E270" s="299"/>
      <c r="F270" s="299"/>
      <c r="G270" s="299"/>
      <c r="H270" s="300"/>
      <c r="I270" s="300"/>
      <c r="J270" s="300"/>
      <c r="K270" s="299"/>
      <c r="L270" s="299"/>
      <c r="M270" s="299"/>
    </row>
    <row r="271" spans="1:13" ht="16.8" x14ac:dyDescent="0.3">
      <c r="A271" s="298"/>
      <c r="B271" s="298"/>
      <c r="C271" s="298"/>
      <c r="D271" s="299"/>
      <c r="E271" s="299"/>
      <c r="F271" s="299"/>
      <c r="G271" s="299"/>
      <c r="H271" s="300"/>
      <c r="I271" s="300"/>
      <c r="J271" s="300"/>
      <c r="K271" s="299"/>
      <c r="L271" s="299"/>
      <c r="M271" s="299"/>
    </row>
  </sheetData>
  <mergeCells count="19">
    <mergeCell ref="L17:L19"/>
    <mergeCell ref="M17:M19"/>
    <mergeCell ref="I17:I19"/>
    <mergeCell ref="H17:H19"/>
    <mergeCell ref="J17:J19"/>
    <mergeCell ref="K17:K19"/>
    <mergeCell ref="A251:D251"/>
    <mergeCell ref="A12:K12"/>
    <mergeCell ref="A13:K13"/>
    <mergeCell ref="A16:A19"/>
    <mergeCell ref="B16:B19"/>
    <mergeCell ref="C16:C19"/>
    <mergeCell ref="D16:D19"/>
    <mergeCell ref="E16:G16"/>
    <mergeCell ref="E17:E19"/>
    <mergeCell ref="F17:F19"/>
    <mergeCell ref="G17:G19"/>
    <mergeCell ref="H16:J16"/>
    <mergeCell ref="K16:M16"/>
  </mergeCells>
  <pageMargins left="1.1811023622047245" right="0.39370078740157483" top="0.78740157480314965" bottom="0.59055118110236227" header="0.31496062992125984" footer="0.31496062992125984"/>
  <pageSetup paperSize="9"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view="pageBreakPreview" zoomScale="80" zoomScaleNormal="40" zoomScaleSheetLayoutView="80" workbookViewId="0">
      <selection activeCell="A13" sqref="A13:L22"/>
    </sheetView>
  </sheetViews>
  <sheetFormatPr defaultRowHeight="13.2" x14ac:dyDescent="0.25"/>
  <cols>
    <col min="1" max="1" width="18.33203125" style="557" customWidth="1"/>
    <col min="2" max="2" width="11.6640625" style="557" customWidth="1"/>
    <col min="3" max="3" width="13.109375" style="557" customWidth="1"/>
    <col min="4" max="4" width="69.6640625" style="557" customWidth="1"/>
    <col min="5" max="5" width="13" style="557" customWidth="1"/>
    <col min="6" max="7" width="8.88671875" style="557"/>
    <col min="8" max="8" width="13.6640625" style="557" customWidth="1"/>
    <col min="9" max="9" width="14.109375" style="557" customWidth="1"/>
    <col min="10" max="11" width="8.88671875" style="557"/>
    <col min="12" max="12" width="13.33203125" style="557" customWidth="1"/>
    <col min="13" max="256" width="8.88671875" style="557"/>
    <col min="257" max="257" width="18.33203125" style="557" customWidth="1"/>
    <col min="258" max="258" width="11.6640625" style="557" customWidth="1"/>
    <col min="259" max="259" width="13.109375" style="557" customWidth="1"/>
    <col min="260" max="260" width="69.6640625" style="557" customWidth="1"/>
    <col min="261" max="261" width="13" style="557" customWidth="1"/>
    <col min="262" max="263" width="8.88671875" style="557"/>
    <col min="264" max="264" width="13.6640625" style="557" customWidth="1"/>
    <col min="265" max="265" width="14.109375" style="557" customWidth="1"/>
    <col min="266" max="267" width="8.88671875" style="557"/>
    <col min="268" max="268" width="13.33203125" style="557" customWidth="1"/>
    <col min="269" max="512" width="8.88671875" style="557"/>
    <col min="513" max="513" width="18.33203125" style="557" customWidth="1"/>
    <col min="514" max="514" width="11.6640625" style="557" customWidth="1"/>
    <col min="515" max="515" width="13.109375" style="557" customWidth="1"/>
    <col min="516" max="516" width="69.6640625" style="557" customWidth="1"/>
    <col min="517" max="517" width="13" style="557" customWidth="1"/>
    <col min="518" max="519" width="8.88671875" style="557"/>
    <col min="520" max="520" width="13.6640625" style="557" customWidth="1"/>
    <col min="521" max="521" width="14.109375" style="557" customWidth="1"/>
    <col min="522" max="523" width="8.88671875" style="557"/>
    <col min="524" max="524" width="13.33203125" style="557" customWidth="1"/>
    <col min="525" max="768" width="8.88671875" style="557"/>
    <col min="769" max="769" width="18.33203125" style="557" customWidth="1"/>
    <col min="770" max="770" width="11.6640625" style="557" customWidth="1"/>
    <col min="771" max="771" width="13.109375" style="557" customWidth="1"/>
    <col min="772" max="772" width="69.6640625" style="557" customWidth="1"/>
    <col min="773" max="773" width="13" style="557" customWidth="1"/>
    <col min="774" max="775" width="8.88671875" style="557"/>
    <col min="776" max="776" width="13.6640625" style="557" customWidth="1"/>
    <col min="777" max="777" width="14.109375" style="557" customWidth="1"/>
    <col min="778" max="779" width="8.88671875" style="557"/>
    <col min="780" max="780" width="13.33203125" style="557" customWidth="1"/>
    <col min="781" max="1024" width="8.88671875" style="557"/>
    <col min="1025" max="1025" width="18.33203125" style="557" customWidth="1"/>
    <col min="1026" max="1026" width="11.6640625" style="557" customWidth="1"/>
    <col min="1027" max="1027" width="13.109375" style="557" customWidth="1"/>
    <col min="1028" max="1028" width="69.6640625" style="557" customWidth="1"/>
    <col min="1029" max="1029" width="13" style="557" customWidth="1"/>
    <col min="1030" max="1031" width="8.88671875" style="557"/>
    <col min="1032" max="1032" width="13.6640625" style="557" customWidth="1"/>
    <col min="1033" max="1033" width="14.109375" style="557" customWidth="1"/>
    <col min="1034" max="1035" width="8.88671875" style="557"/>
    <col min="1036" max="1036" width="13.33203125" style="557" customWidth="1"/>
    <col min="1037" max="1280" width="8.88671875" style="557"/>
    <col min="1281" max="1281" width="18.33203125" style="557" customWidth="1"/>
    <col min="1282" max="1282" width="11.6640625" style="557" customWidth="1"/>
    <col min="1283" max="1283" width="13.109375" style="557" customWidth="1"/>
    <col min="1284" max="1284" width="69.6640625" style="557" customWidth="1"/>
    <col min="1285" max="1285" width="13" style="557" customWidth="1"/>
    <col min="1286" max="1287" width="8.88671875" style="557"/>
    <col min="1288" max="1288" width="13.6640625" style="557" customWidth="1"/>
    <col min="1289" max="1289" width="14.109375" style="557" customWidth="1"/>
    <col min="1290" max="1291" width="8.88671875" style="557"/>
    <col min="1292" max="1292" width="13.33203125" style="557" customWidth="1"/>
    <col min="1293" max="1536" width="8.88671875" style="557"/>
    <col min="1537" max="1537" width="18.33203125" style="557" customWidth="1"/>
    <col min="1538" max="1538" width="11.6640625" style="557" customWidth="1"/>
    <col min="1539" max="1539" width="13.109375" style="557" customWidth="1"/>
    <col min="1540" max="1540" width="69.6640625" style="557" customWidth="1"/>
    <col min="1541" max="1541" width="13" style="557" customWidth="1"/>
    <col min="1542" max="1543" width="8.88671875" style="557"/>
    <col min="1544" max="1544" width="13.6640625" style="557" customWidth="1"/>
    <col min="1545" max="1545" width="14.109375" style="557" customWidth="1"/>
    <col min="1546" max="1547" width="8.88671875" style="557"/>
    <col min="1548" max="1548" width="13.33203125" style="557" customWidth="1"/>
    <col min="1549" max="1792" width="8.88671875" style="557"/>
    <col min="1793" max="1793" width="18.33203125" style="557" customWidth="1"/>
    <col min="1794" max="1794" width="11.6640625" style="557" customWidth="1"/>
    <col min="1795" max="1795" width="13.109375" style="557" customWidth="1"/>
    <col min="1796" max="1796" width="69.6640625" style="557" customWidth="1"/>
    <col min="1797" max="1797" width="13" style="557" customWidth="1"/>
    <col min="1798" max="1799" width="8.88671875" style="557"/>
    <col min="1800" max="1800" width="13.6640625" style="557" customWidth="1"/>
    <col min="1801" max="1801" width="14.109375" style="557" customWidth="1"/>
    <col min="1802" max="1803" width="8.88671875" style="557"/>
    <col min="1804" max="1804" width="13.33203125" style="557" customWidth="1"/>
    <col min="1805" max="2048" width="8.88671875" style="557"/>
    <col min="2049" max="2049" width="18.33203125" style="557" customWidth="1"/>
    <col min="2050" max="2050" width="11.6640625" style="557" customWidth="1"/>
    <col min="2051" max="2051" width="13.109375" style="557" customWidth="1"/>
    <col min="2052" max="2052" width="69.6640625" style="557" customWidth="1"/>
    <col min="2053" max="2053" width="13" style="557" customWidth="1"/>
    <col min="2054" max="2055" width="8.88671875" style="557"/>
    <col min="2056" max="2056" width="13.6640625" style="557" customWidth="1"/>
    <col min="2057" max="2057" width="14.109375" style="557" customWidth="1"/>
    <col min="2058" max="2059" width="8.88671875" style="557"/>
    <col min="2060" max="2060" width="13.33203125" style="557" customWidth="1"/>
    <col min="2061" max="2304" width="8.88671875" style="557"/>
    <col min="2305" max="2305" width="18.33203125" style="557" customWidth="1"/>
    <col min="2306" max="2306" width="11.6640625" style="557" customWidth="1"/>
    <col min="2307" max="2307" width="13.109375" style="557" customWidth="1"/>
    <col min="2308" max="2308" width="69.6640625" style="557" customWidth="1"/>
    <col min="2309" max="2309" width="13" style="557" customWidth="1"/>
    <col min="2310" max="2311" width="8.88671875" style="557"/>
    <col min="2312" max="2312" width="13.6640625" style="557" customWidth="1"/>
    <col min="2313" max="2313" width="14.109375" style="557" customWidth="1"/>
    <col min="2314" max="2315" width="8.88671875" style="557"/>
    <col min="2316" max="2316" width="13.33203125" style="557" customWidth="1"/>
    <col min="2317" max="2560" width="8.88671875" style="557"/>
    <col min="2561" max="2561" width="18.33203125" style="557" customWidth="1"/>
    <col min="2562" max="2562" width="11.6640625" style="557" customWidth="1"/>
    <col min="2563" max="2563" width="13.109375" style="557" customWidth="1"/>
    <col min="2564" max="2564" width="69.6640625" style="557" customWidth="1"/>
    <col min="2565" max="2565" width="13" style="557" customWidth="1"/>
    <col min="2566" max="2567" width="8.88671875" style="557"/>
    <col min="2568" max="2568" width="13.6640625" style="557" customWidth="1"/>
    <col min="2569" max="2569" width="14.109375" style="557" customWidth="1"/>
    <col min="2570" max="2571" width="8.88671875" style="557"/>
    <col min="2572" max="2572" width="13.33203125" style="557" customWidth="1"/>
    <col min="2573" max="2816" width="8.88671875" style="557"/>
    <col min="2817" max="2817" width="18.33203125" style="557" customWidth="1"/>
    <col min="2818" max="2818" width="11.6640625" style="557" customWidth="1"/>
    <col min="2819" max="2819" width="13.109375" style="557" customWidth="1"/>
    <col min="2820" max="2820" width="69.6640625" style="557" customWidth="1"/>
    <col min="2821" max="2821" width="13" style="557" customWidth="1"/>
    <col min="2822" max="2823" width="8.88671875" style="557"/>
    <col min="2824" max="2824" width="13.6640625" style="557" customWidth="1"/>
    <col min="2825" max="2825" width="14.109375" style="557" customWidth="1"/>
    <col min="2826" max="2827" width="8.88671875" style="557"/>
    <col min="2828" max="2828" width="13.33203125" style="557" customWidth="1"/>
    <col min="2829" max="3072" width="8.88671875" style="557"/>
    <col min="3073" max="3073" width="18.33203125" style="557" customWidth="1"/>
    <col min="3074" max="3074" width="11.6640625" style="557" customWidth="1"/>
    <col min="3075" max="3075" width="13.109375" style="557" customWidth="1"/>
    <col min="3076" max="3076" width="69.6640625" style="557" customWidth="1"/>
    <col min="3077" max="3077" width="13" style="557" customWidth="1"/>
    <col min="3078" max="3079" width="8.88671875" style="557"/>
    <col min="3080" max="3080" width="13.6640625" style="557" customWidth="1"/>
    <col min="3081" max="3081" width="14.109375" style="557" customWidth="1"/>
    <col min="3082" max="3083" width="8.88671875" style="557"/>
    <col min="3084" max="3084" width="13.33203125" style="557" customWidth="1"/>
    <col min="3085" max="3328" width="8.88671875" style="557"/>
    <col min="3329" max="3329" width="18.33203125" style="557" customWidth="1"/>
    <col min="3330" max="3330" width="11.6640625" style="557" customWidth="1"/>
    <col min="3331" max="3331" width="13.109375" style="557" customWidth="1"/>
    <col min="3332" max="3332" width="69.6640625" style="557" customWidth="1"/>
    <col min="3333" max="3333" width="13" style="557" customWidth="1"/>
    <col min="3334" max="3335" width="8.88671875" style="557"/>
    <col min="3336" max="3336" width="13.6640625" style="557" customWidth="1"/>
    <col min="3337" max="3337" width="14.109375" style="557" customWidth="1"/>
    <col min="3338" max="3339" width="8.88671875" style="557"/>
    <col min="3340" max="3340" width="13.33203125" style="557" customWidth="1"/>
    <col min="3341" max="3584" width="8.88671875" style="557"/>
    <col min="3585" max="3585" width="18.33203125" style="557" customWidth="1"/>
    <col min="3586" max="3586" width="11.6640625" style="557" customWidth="1"/>
    <col min="3587" max="3587" width="13.109375" style="557" customWidth="1"/>
    <col min="3588" max="3588" width="69.6640625" style="557" customWidth="1"/>
    <col min="3589" max="3589" width="13" style="557" customWidth="1"/>
    <col min="3590" max="3591" width="8.88671875" style="557"/>
    <col min="3592" max="3592" width="13.6640625" style="557" customWidth="1"/>
    <col min="3593" max="3593" width="14.109375" style="557" customWidth="1"/>
    <col min="3594" max="3595" width="8.88671875" style="557"/>
    <col min="3596" max="3596" width="13.33203125" style="557" customWidth="1"/>
    <col min="3597" max="3840" width="8.88671875" style="557"/>
    <col min="3841" max="3841" width="18.33203125" style="557" customWidth="1"/>
    <col min="3842" max="3842" width="11.6640625" style="557" customWidth="1"/>
    <col min="3843" max="3843" width="13.109375" style="557" customWidth="1"/>
    <col min="3844" max="3844" width="69.6640625" style="557" customWidth="1"/>
    <col min="3845" max="3845" width="13" style="557" customWidth="1"/>
    <col min="3846" max="3847" width="8.88671875" style="557"/>
    <col min="3848" max="3848" width="13.6640625" style="557" customWidth="1"/>
    <col min="3849" max="3849" width="14.109375" style="557" customWidth="1"/>
    <col min="3850" max="3851" width="8.88671875" style="557"/>
    <col min="3852" max="3852" width="13.33203125" style="557" customWidth="1"/>
    <col min="3853" max="4096" width="8.88671875" style="557"/>
    <col min="4097" max="4097" width="18.33203125" style="557" customWidth="1"/>
    <col min="4098" max="4098" width="11.6640625" style="557" customWidth="1"/>
    <col min="4099" max="4099" width="13.109375" style="557" customWidth="1"/>
    <col min="4100" max="4100" width="69.6640625" style="557" customWidth="1"/>
    <col min="4101" max="4101" width="13" style="557" customWidth="1"/>
    <col min="4102" max="4103" width="8.88671875" style="557"/>
    <col min="4104" max="4104" width="13.6640625" style="557" customWidth="1"/>
    <col min="4105" max="4105" width="14.109375" style="557" customWidth="1"/>
    <col min="4106" max="4107" width="8.88671875" style="557"/>
    <col min="4108" max="4108" width="13.33203125" style="557" customWidth="1"/>
    <col min="4109" max="4352" width="8.88671875" style="557"/>
    <col min="4353" max="4353" width="18.33203125" style="557" customWidth="1"/>
    <col min="4354" max="4354" width="11.6640625" style="557" customWidth="1"/>
    <col min="4355" max="4355" width="13.109375" style="557" customWidth="1"/>
    <col min="4356" max="4356" width="69.6640625" style="557" customWidth="1"/>
    <col min="4357" max="4357" width="13" style="557" customWidth="1"/>
    <col min="4358" max="4359" width="8.88671875" style="557"/>
    <col min="4360" max="4360" width="13.6640625" style="557" customWidth="1"/>
    <col min="4361" max="4361" width="14.109375" style="557" customWidth="1"/>
    <col min="4362" max="4363" width="8.88671875" style="557"/>
    <col min="4364" max="4364" width="13.33203125" style="557" customWidth="1"/>
    <col min="4365" max="4608" width="8.88671875" style="557"/>
    <col min="4609" max="4609" width="18.33203125" style="557" customWidth="1"/>
    <col min="4610" max="4610" width="11.6640625" style="557" customWidth="1"/>
    <col min="4611" max="4611" width="13.109375" style="557" customWidth="1"/>
    <col min="4612" max="4612" width="69.6640625" style="557" customWidth="1"/>
    <col min="4613" max="4613" width="13" style="557" customWidth="1"/>
    <col min="4614" max="4615" width="8.88671875" style="557"/>
    <col min="4616" max="4616" width="13.6640625" style="557" customWidth="1"/>
    <col min="4617" max="4617" width="14.109375" style="557" customWidth="1"/>
    <col min="4618" max="4619" width="8.88671875" style="557"/>
    <col min="4620" max="4620" width="13.33203125" style="557" customWidth="1"/>
    <col min="4621" max="4864" width="8.88671875" style="557"/>
    <col min="4865" max="4865" width="18.33203125" style="557" customWidth="1"/>
    <col min="4866" max="4866" width="11.6640625" style="557" customWidth="1"/>
    <col min="4867" max="4867" width="13.109375" style="557" customWidth="1"/>
    <col min="4868" max="4868" width="69.6640625" style="557" customWidth="1"/>
    <col min="4869" max="4869" width="13" style="557" customWidth="1"/>
    <col min="4870" max="4871" width="8.88671875" style="557"/>
    <col min="4872" max="4872" width="13.6640625" style="557" customWidth="1"/>
    <col min="4873" max="4873" width="14.109375" style="557" customWidth="1"/>
    <col min="4874" max="4875" width="8.88671875" style="557"/>
    <col min="4876" max="4876" width="13.33203125" style="557" customWidth="1"/>
    <col min="4877" max="5120" width="8.88671875" style="557"/>
    <col min="5121" max="5121" width="18.33203125" style="557" customWidth="1"/>
    <col min="5122" max="5122" width="11.6640625" style="557" customWidth="1"/>
    <col min="5123" max="5123" width="13.109375" style="557" customWidth="1"/>
    <col min="5124" max="5124" width="69.6640625" style="557" customWidth="1"/>
    <col min="5125" max="5125" width="13" style="557" customWidth="1"/>
    <col min="5126" max="5127" width="8.88671875" style="557"/>
    <col min="5128" max="5128" width="13.6640625" style="557" customWidth="1"/>
    <col min="5129" max="5129" width="14.109375" style="557" customWidth="1"/>
    <col min="5130" max="5131" width="8.88671875" style="557"/>
    <col min="5132" max="5132" width="13.33203125" style="557" customWidth="1"/>
    <col min="5133" max="5376" width="8.88671875" style="557"/>
    <col min="5377" max="5377" width="18.33203125" style="557" customWidth="1"/>
    <col min="5378" max="5378" width="11.6640625" style="557" customWidth="1"/>
    <col min="5379" max="5379" width="13.109375" style="557" customWidth="1"/>
    <col min="5380" max="5380" width="69.6640625" style="557" customWidth="1"/>
    <col min="5381" max="5381" width="13" style="557" customWidth="1"/>
    <col min="5382" max="5383" width="8.88671875" style="557"/>
    <col min="5384" max="5384" width="13.6640625" style="557" customWidth="1"/>
    <col min="5385" max="5385" width="14.109375" style="557" customWidth="1"/>
    <col min="5386" max="5387" width="8.88671875" style="557"/>
    <col min="5388" max="5388" width="13.33203125" style="557" customWidth="1"/>
    <col min="5389" max="5632" width="8.88671875" style="557"/>
    <col min="5633" max="5633" width="18.33203125" style="557" customWidth="1"/>
    <col min="5634" max="5634" width="11.6640625" style="557" customWidth="1"/>
    <col min="5635" max="5635" width="13.109375" style="557" customWidth="1"/>
    <col min="5636" max="5636" width="69.6640625" style="557" customWidth="1"/>
    <col min="5637" max="5637" width="13" style="557" customWidth="1"/>
    <col min="5638" max="5639" width="8.88671875" style="557"/>
    <col min="5640" max="5640" width="13.6640625" style="557" customWidth="1"/>
    <col min="5641" max="5641" width="14.109375" style="557" customWidth="1"/>
    <col min="5642" max="5643" width="8.88671875" style="557"/>
    <col min="5644" max="5644" width="13.33203125" style="557" customWidth="1"/>
    <col min="5645" max="5888" width="8.88671875" style="557"/>
    <col min="5889" max="5889" width="18.33203125" style="557" customWidth="1"/>
    <col min="5890" max="5890" width="11.6640625" style="557" customWidth="1"/>
    <col min="5891" max="5891" width="13.109375" style="557" customWidth="1"/>
    <col min="5892" max="5892" width="69.6640625" style="557" customWidth="1"/>
    <col min="5893" max="5893" width="13" style="557" customWidth="1"/>
    <col min="5894" max="5895" width="8.88671875" style="557"/>
    <col min="5896" max="5896" width="13.6640625" style="557" customWidth="1"/>
    <col min="5897" max="5897" width="14.109375" style="557" customWidth="1"/>
    <col min="5898" max="5899" width="8.88671875" style="557"/>
    <col min="5900" max="5900" width="13.33203125" style="557" customWidth="1"/>
    <col min="5901" max="6144" width="8.88671875" style="557"/>
    <col min="6145" max="6145" width="18.33203125" style="557" customWidth="1"/>
    <col min="6146" max="6146" width="11.6640625" style="557" customWidth="1"/>
    <col min="6147" max="6147" width="13.109375" style="557" customWidth="1"/>
    <col min="6148" max="6148" width="69.6640625" style="557" customWidth="1"/>
    <col min="6149" max="6149" width="13" style="557" customWidth="1"/>
    <col min="6150" max="6151" width="8.88671875" style="557"/>
    <col min="6152" max="6152" width="13.6640625" style="557" customWidth="1"/>
    <col min="6153" max="6153" width="14.109375" style="557" customWidth="1"/>
    <col min="6154" max="6155" width="8.88671875" style="557"/>
    <col min="6156" max="6156" width="13.33203125" style="557" customWidth="1"/>
    <col min="6157" max="6400" width="8.88671875" style="557"/>
    <col min="6401" max="6401" width="18.33203125" style="557" customWidth="1"/>
    <col min="6402" max="6402" width="11.6640625" style="557" customWidth="1"/>
    <col min="6403" max="6403" width="13.109375" style="557" customWidth="1"/>
    <col min="6404" max="6404" width="69.6640625" style="557" customWidth="1"/>
    <col min="6405" max="6405" width="13" style="557" customWidth="1"/>
    <col min="6406" max="6407" width="8.88671875" style="557"/>
    <col min="6408" max="6408" width="13.6640625" style="557" customWidth="1"/>
    <col min="6409" max="6409" width="14.109375" style="557" customWidth="1"/>
    <col min="6410" max="6411" width="8.88671875" style="557"/>
    <col min="6412" max="6412" width="13.33203125" style="557" customWidth="1"/>
    <col min="6413" max="6656" width="8.88671875" style="557"/>
    <col min="6657" max="6657" width="18.33203125" style="557" customWidth="1"/>
    <col min="6658" max="6658" width="11.6640625" style="557" customWidth="1"/>
    <col min="6659" max="6659" width="13.109375" style="557" customWidth="1"/>
    <col min="6660" max="6660" width="69.6640625" style="557" customWidth="1"/>
    <col min="6661" max="6661" width="13" style="557" customWidth="1"/>
    <col min="6662" max="6663" width="8.88671875" style="557"/>
    <col min="6664" max="6664" width="13.6640625" style="557" customWidth="1"/>
    <col min="6665" max="6665" width="14.109375" style="557" customWidth="1"/>
    <col min="6666" max="6667" width="8.88671875" style="557"/>
    <col min="6668" max="6668" width="13.33203125" style="557" customWidth="1"/>
    <col min="6669" max="6912" width="8.88671875" style="557"/>
    <col min="6913" max="6913" width="18.33203125" style="557" customWidth="1"/>
    <col min="6914" max="6914" width="11.6640625" style="557" customWidth="1"/>
    <col min="6915" max="6915" width="13.109375" style="557" customWidth="1"/>
    <col min="6916" max="6916" width="69.6640625" style="557" customWidth="1"/>
    <col min="6917" max="6917" width="13" style="557" customWidth="1"/>
    <col min="6918" max="6919" width="8.88671875" style="557"/>
    <col min="6920" max="6920" width="13.6640625" style="557" customWidth="1"/>
    <col min="6921" max="6921" width="14.109375" style="557" customWidth="1"/>
    <col min="6922" max="6923" width="8.88671875" style="557"/>
    <col min="6924" max="6924" width="13.33203125" style="557" customWidth="1"/>
    <col min="6925" max="7168" width="8.88671875" style="557"/>
    <col min="7169" max="7169" width="18.33203125" style="557" customWidth="1"/>
    <col min="7170" max="7170" width="11.6640625" style="557" customWidth="1"/>
    <col min="7171" max="7171" width="13.109375" style="557" customWidth="1"/>
    <col min="7172" max="7172" width="69.6640625" style="557" customWidth="1"/>
    <col min="7173" max="7173" width="13" style="557" customWidth="1"/>
    <col min="7174" max="7175" width="8.88671875" style="557"/>
    <col min="7176" max="7176" width="13.6640625" style="557" customWidth="1"/>
    <col min="7177" max="7177" width="14.109375" style="557" customWidth="1"/>
    <col min="7178" max="7179" width="8.88671875" style="557"/>
    <col min="7180" max="7180" width="13.33203125" style="557" customWidth="1"/>
    <col min="7181" max="7424" width="8.88671875" style="557"/>
    <col min="7425" max="7425" width="18.33203125" style="557" customWidth="1"/>
    <col min="7426" max="7426" width="11.6640625" style="557" customWidth="1"/>
    <col min="7427" max="7427" width="13.109375" style="557" customWidth="1"/>
    <col min="7428" max="7428" width="69.6640625" style="557" customWidth="1"/>
    <col min="7429" max="7429" width="13" style="557" customWidth="1"/>
    <col min="7430" max="7431" width="8.88671875" style="557"/>
    <col min="7432" max="7432" width="13.6640625" style="557" customWidth="1"/>
    <col min="7433" max="7433" width="14.109375" style="557" customWidth="1"/>
    <col min="7434" max="7435" width="8.88671875" style="557"/>
    <col min="7436" max="7436" width="13.33203125" style="557" customWidth="1"/>
    <col min="7437" max="7680" width="8.88671875" style="557"/>
    <col min="7681" max="7681" width="18.33203125" style="557" customWidth="1"/>
    <col min="7682" max="7682" width="11.6640625" style="557" customWidth="1"/>
    <col min="7683" max="7683" width="13.109375" style="557" customWidth="1"/>
    <col min="7684" max="7684" width="69.6640625" style="557" customWidth="1"/>
    <col min="7685" max="7685" width="13" style="557" customWidth="1"/>
    <col min="7686" max="7687" width="8.88671875" style="557"/>
    <col min="7688" max="7688" width="13.6640625" style="557" customWidth="1"/>
    <col min="7689" max="7689" width="14.109375" style="557" customWidth="1"/>
    <col min="7690" max="7691" width="8.88671875" style="557"/>
    <col min="7692" max="7692" width="13.33203125" style="557" customWidth="1"/>
    <col min="7693" max="7936" width="8.88671875" style="557"/>
    <col min="7937" max="7937" width="18.33203125" style="557" customWidth="1"/>
    <col min="7938" max="7938" width="11.6640625" style="557" customWidth="1"/>
    <col min="7939" max="7939" width="13.109375" style="557" customWidth="1"/>
    <col min="7940" max="7940" width="69.6640625" style="557" customWidth="1"/>
    <col min="7941" max="7941" width="13" style="557" customWidth="1"/>
    <col min="7942" max="7943" width="8.88671875" style="557"/>
    <col min="7944" max="7944" width="13.6640625" style="557" customWidth="1"/>
    <col min="7945" max="7945" width="14.109375" style="557" customWidth="1"/>
    <col min="7946" max="7947" width="8.88671875" style="557"/>
    <col min="7948" max="7948" width="13.33203125" style="557" customWidth="1"/>
    <col min="7949" max="8192" width="8.88671875" style="557"/>
    <col min="8193" max="8193" width="18.33203125" style="557" customWidth="1"/>
    <col min="8194" max="8194" width="11.6640625" style="557" customWidth="1"/>
    <col min="8195" max="8195" width="13.109375" style="557" customWidth="1"/>
    <col min="8196" max="8196" width="69.6640625" style="557" customWidth="1"/>
    <col min="8197" max="8197" width="13" style="557" customWidth="1"/>
    <col min="8198" max="8199" width="8.88671875" style="557"/>
    <col min="8200" max="8200" width="13.6640625" style="557" customWidth="1"/>
    <col min="8201" max="8201" width="14.109375" style="557" customWidth="1"/>
    <col min="8202" max="8203" width="8.88671875" style="557"/>
    <col min="8204" max="8204" width="13.33203125" style="557" customWidth="1"/>
    <col min="8205" max="8448" width="8.88671875" style="557"/>
    <col min="8449" max="8449" width="18.33203125" style="557" customWidth="1"/>
    <col min="8450" max="8450" width="11.6640625" style="557" customWidth="1"/>
    <col min="8451" max="8451" width="13.109375" style="557" customWidth="1"/>
    <col min="8452" max="8452" width="69.6640625" style="557" customWidth="1"/>
    <col min="8453" max="8453" width="13" style="557" customWidth="1"/>
    <col min="8454" max="8455" width="8.88671875" style="557"/>
    <col min="8456" max="8456" width="13.6640625" style="557" customWidth="1"/>
    <col min="8457" max="8457" width="14.109375" style="557" customWidth="1"/>
    <col min="8458" max="8459" width="8.88671875" style="557"/>
    <col min="8460" max="8460" width="13.33203125" style="557" customWidth="1"/>
    <col min="8461" max="8704" width="8.88671875" style="557"/>
    <col min="8705" max="8705" width="18.33203125" style="557" customWidth="1"/>
    <col min="8706" max="8706" width="11.6640625" style="557" customWidth="1"/>
    <col min="8707" max="8707" width="13.109375" style="557" customWidth="1"/>
    <col min="8708" max="8708" width="69.6640625" style="557" customWidth="1"/>
    <col min="8709" max="8709" width="13" style="557" customWidth="1"/>
    <col min="8710" max="8711" width="8.88671875" style="557"/>
    <col min="8712" max="8712" width="13.6640625" style="557" customWidth="1"/>
    <col min="8713" max="8713" width="14.109375" style="557" customWidth="1"/>
    <col min="8714" max="8715" width="8.88671875" style="557"/>
    <col min="8716" max="8716" width="13.33203125" style="557" customWidth="1"/>
    <col min="8717" max="8960" width="8.88671875" style="557"/>
    <col min="8961" max="8961" width="18.33203125" style="557" customWidth="1"/>
    <col min="8962" max="8962" width="11.6640625" style="557" customWidth="1"/>
    <col min="8963" max="8963" width="13.109375" style="557" customWidth="1"/>
    <col min="8964" max="8964" width="69.6640625" style="557" customWidth="1"/>
    <col min="8965" max="8965" width="13" style="557" customWidth="1"/>
    <col min="8966" max="8967" width="8.88671875" style="557"/>
    <col min="8968" max="8968" width="13.6640625" style="557" customWidth="1"/>
    <col min="8969" max="8969" width="14.109375" style="557" customWidth="1"/>
    <col min="8970" max="8971" width="8.88671875" style="557"/>
    <col min="8972" max="8972" width="13.33203125" style="557" customWidth="1"/>
    <col min="8973" max="9216" width="8.88671875" style="557"/>
    <col min="9217" max="9217" width="18.33203125" style="557" customWidth="1"/>
    <col min="9218" max="9218" width="11.6640625" style="557" customWidth="1"/>
    <col min="9219" max="9219" width="13.109375" style="557" customWidth="1"/>
    <col min="9220" max="9220" width="69.6640625" style="557" customWidth="1"/>
    <col min="9221" max="9221" width="13" style="557" customWidth="1"/>
    <col min="9222" max="9223" width="8.88671875" style="557"/>
    <col min="9224" max="9224" width="13.6640625" style="557" customWidth="1"/>
    <col min="9225" max="9225" width="14.109375" style="557" customWidth="1"/>
    <col min="9226" max="9227" width="8.88671875" style="557"/>
    <col min="9228" max="9228" width="13.33203125" style="557" customWidth="1"/>
    <col min="9229" max="9472" width="8.88671875" style="557"/>
    <col min="9473" max="9473" width="18.33203125" style="557" customWidth="1"/>
    <col min="9474" max="9474" width="11.6640625" style="557" customWidth="1"/>
    <col min="9475" max="9475" width="13.109375" style="557" customWidth="1"/>
    <col min="9476" max="9476" width="69.6640625" style="557" customWidth="1"/>
    <col min="9477" max="9477" width="13" style="557" customWidth="1"/>
    <col min="9478" max="9479" width="8.88671875" style="557"/>
    <col min="9480" max="9480" width="13.6640625" style="557" customWidth="1"/>
    <col min="9481" max="9481" width="14.109375" style="557" customWidth="1"/>
    <col min="9482" max="9483" width="8.88671875" style="557"/>
    <col min="9484" max="9484" width="13.33203125" style="557" customWidth="1"/>
    <col min="9485" max="9728" width="8.88671875" style="557"/>
    <col min="9729" max="9729" width="18.33203125" style="557" customWidth="1"/>
    <col min="9730" max="9730" width="11.6640625" style="557" customWidth="1"/>
    <col min="9731" max="9731" width="13.109375" style="557" customWidth="1"/>
    <col min="9732" max="9732" width="69.6640625" style="557" customWidth="1"/>
    <col min="9733" max="9733" width="13" style="557" customWidth="1"/>
    <col min="9734" max="9735" width="8.88671875" style="557"/>
    <col min="9736" max="9736" width="13.6640625" style="557" customWidth="1"/>
    <col min="9737" max="9737" width="14.109375" style="557" customWidth="1"/>
    <col min="9738" max="9739" width="8.88671875" style="557"/>
    <col min="9740" max="9740" width="13.33203125" style="557" customWidth="1"/>
    <col min="9741" max="9984" width="8.88671875" style="557"/>
    <col min="9985" max="9985" width="18.33203125" style="557" customWidth="1"/>
    <col min="9986" max="9986" width="11.6640625" style="557" customWidth="1"/>
    <col min="9987" max="9987" width="13.109375" style="557" customWidth="1"/>
    <col min="9988" max="9988" width="69.6640625" style="557" customWidth="1"/>
    <col min="9989" max="9989" width="13" style="557" customWidth="1"/>
    <col min="9990" max="9991" width="8.88671875" style="557"/>
    <col min="9992" max="9992" width="13.6640625" style="557" customWidth="1"/>
    <col min="9993" max="9993" width="14.109375" style="557" customWidth="1"/>
    <col min="9994" max="9995" width="8.88671875" style="557"/>
    <col min="9996" max="9996" width="13.33203125" style="557" customWidth="1"/>
    <col min="9997" max="10240" width="8.88671875" style="557"/>
    <col min="10241" max="10241" width="18.33203125" style="557" customWidth="1"/>
    <col min="10242" max="10242" width="11.6640625" style="557" customWidth="1"/>
    <col min="10243" max="10243" width="13.109375" style="557" customWidth="1"/>
    <col min="10244" max="10244" width="69.6640625" style="557" customWidth="1"/>
    <col min="10245" max="10245" width="13" style="557" customWidth="1"/>
    <col min="10246" max="10247" width="8.88671875" style="557"/>
    <col min="10248" max="10248" width="13.6640625" style="557" customWidth="1"/>
    <col min="10249" max="10249" width="14.109375" style="557" customWidth="1"/>
    <col min="10250" max="10251" width="8.88671875" style="557"/>
    <col min="10252" max="10252" width="13.33203125" style="557" customWidth="1"/>
    <col min="10253" max="10496" width="8.88671875" style="557"/>
    <col min="10497" max="10497" width="18.33203125" style="557" customWidth="1"/>
    <col min="10498" max="10498" width="11.6640625" style="557" customWidth="1"/>
    <col min="10499" max="10499" width="13.109375" style="557" customWidth="1"/>
    <col min="10500" max="10500" width="69.6640625" style="557" customWidth="1"/>
    <col min="10501" max="10501" width="13" style="557" customWidth="1"/>
    <col min="10502" max="10503" width="8.88671875" style="557"/>
    <col min="10504" max="10504" width="13.6640625" style="557" customWidth="1"/>
    <col min="10505" max="10505" width="14.109375" style="557" customWidth="1"/>
    <col min="10506" max="10507" width="8.88671875" style="557"/>
    <col min="10508" max="10508" width="13.33203125" style="557" customWidth="1"/>
    <col min="10509" max="10752" width="8.88671875" style="557"/>
    <col min="10753" max="10753" width="18.33203125" style="557" customWidth="1"/>
    <col min="10754" max="10754" width="11.6640625" style="557" customWidth="1"/>
    <col min="10755" max="10755" width="13.109375" style="557" customWidth="1"/>
    <col min="10756" max="10756" width="69.6640625" style="557" customWidth="1"/>
    <col min="10757" max="10757" width="13" style="557" customWidth="1"/>
    <col min="10758" max="10759" width="8.88671875" style="557"/>
    <col min="10760" max="10760" width="13.6640625" style="557" customWidth="1"/>
    <col min="10761" max="10761" width="14.109375" style="557" customWidth="1"/>
    <col min="10762" max="10763" width="8.88671875" style="557"/>
    <col min="10764" max="10764" width="13.33203125" style="557" customWidth="1"/>
    <col min="10765" max="11008" width="8.88671875" style="557"/>
    <col min="11009" max="11009" width="18.33203125" style="557" customWidth="1"/>
    <col min="11010" max="11010" width="11.6640625" style="557" customWidth="1"/>
    <col min="11011" max="11011" width="13.109375" style="557" customWidth="1"/>
    <col min="11012" max="11012" width="69.6640625" style="557" customWidth="1"/>
    <col min="11013" max="11013" width="13" style="557" customWidth="1"/>
    <col min="11014" max="11015" width="8.88671875" style="557"/>
    <col min="11016" max="11016" width="13.6640625" style="557" customWidth="1"/>
    <col min="11017" max="11017" width="14.109375" style="557" customWidth="1"/>
    <col min="11018" max="11019" width="8.88671875" style="557"/>
    <col min="11020" max="11020" width="13.33203125" style="557" customWidth="1"/>
    <col min="11021" max="11264" width="8.88671875" style="557"/>
    <col min="11265" max="11265" width="18.33203125" style="557" customWidth="1"/>
    <col min="11266" max="11266" width="11.6640625" style="557" customWidth="1"/>
    <col min="11267" max="11267" width="13.109375" style="557" customWidth="1"/>
    <col min="11268" max="11268" width="69.6640625" style="557" customWidth="1"/>
    <col min="11269" max="11269" width="13" style="557" customWidth="1"/>
    <col min="11270" max="11271" width="8.88671875" style="557"/>
    <col min="11272" max="11272" width="13.6640625" style="557" customWidth="1"/>
    <col min="11273" max="11273" width="14.109375" style="557" customWidth="1"/>
    <col min="11274" max="11275" width="8.88671875" style="557"/>
    <col min="11276" max="11276" width="13.33203125" style="557" customWidth="1"/>
    <col min="11277" max="11520" width="8.88671875" style="557"/>
    <col min="11521" max="11521" width="18.33203125" style="557" customWidth="1"/>
    <col min="11522" max="11522" width="11.6640625" style="557" customWidth="1"/>
    <col min="11523" max="11523" width="13.109375" style="557" customWidth="1"/>
    <col min="11524" max="11524" width="69.6640625" style="557" customWidth="1"/>
    <col min="11525" max="11525" width="13" style="557" customWidth="1"/>
    <col min="11526" max="11527" width="8.88671875" style="557"/>
    <col min="11528" max="11528" width="13.6640625" style="557" customWidth="1"/>
    <col min="11529" max="11529" width="14.109375" style="557" customWidth="1"/>
    <col min="11530" max="11531" width="8.88671875" style="557"/>
    <col min="11532" max="11532" width="13.33203125" style="557" customWidth="1"/>
    <col min="11533" max="11776" width="8.88671875" style="557"/>
    <col min="11777" max="11777" width="18.33203125" style="557" customWidth="1"/>
    <col min="11778" max="11778" width="11.6640625" style="557" customWidth="1"/>
    <col min="11779" max="11779" width="13.109375" style="557" customWidth="1"/>
    <col min="11780" max="11780" width="69.6640625" style="557" customWidth="1"/>
    <col min="11781" max="11781" width="13" style="557" customWidth="1"/>
    <col min="11782" max="11783" width="8.88671875" style="557"/>
    <col min="11784" max="11784" width="13.6640625" style="557" customWidth="1"/>
    <col min="11785" max="11785" width="14.109375" style="557" customWidth="1"/>
    <col min="11786" max="11787" width="8.88671875" style="557"/>
    <col min="11788" max="11788" width="13.33203125" style="557" customWidth="1"/>
    <col min="11789" max="12032" width="8.88671875" style="557"/>
    <col min="12033" max="12033" width="18.33203125" style="557" customWidth="1"/>
    <col min="12034" max="12034" width="11.6640625" style="557" customWidth="1"/>
    <col min="12035" max="12035" width="13.109375" style="557" customWidth="1"/>
    <col min="12036" max="12036" width="69.6640625" style="557" customWidth="1"/>
    <col min="12037" max="12037" width="13" style="557" customWidth="1"/>
    <col min="12038" max="12039" width="8.88671875" style="557"/>
    <col min="12040" max="12040" width="13.6640625" style="557" customWidth="1"/>
    <col min="12041" max="12041" width="14.109375" style="557" customWidth="1"/>
    <col min="12042" max="12043" width="8.88671875" style="557"/>
    <col min="12044" max="12044" width="13.33203125" style="557" customWidth="1"/>
    <col min="12045" max="12288" width="8.88671875" style="557"/>
    <col min="12289" max="12289" width="18.33203125" style="557" customWidth="1"/>
    <col min="12290" max="12290" width="11.6640625" style="557" customWidth="1"/>
    <col min="12291" max="12291" width="13.109375" style="557" customWidth="1"/>
    <col min="12292" max="12292" width="69.6640625" style="557" customWidth="1"/>
    <col min="12293" max="12293" width="13" style="557" customWidth="1"/>
    <col min="12294" max="12295" width="8.88671875" style="557"/>
    <col min="12296" max="12296" width="13.6640625" style="557" customWidth="1"/>
    <col min="12297" max="12297" width="14.109375" style="557" customWidth="1"/>
    <col min="12298" max="12299" width="8.88671875" style="557"/>
    <col min="12300" max="12300" width="13.33203125" style="557" customWidth="1"/>
    <col min="12301" max="12544" width="8.88671875" style="557"/>
    <col min="12545" max="12545" width="18.33203125" style="557" customWidth="1"/>
    <col min="12546" max="12546" width="11.6640625" style="557" customWidth="1"/>
    <col min="12547" max="12547" width="13.109375" style="557" customWidth="1"/>
    <col min="12548" max="12548" width="69.6640625" style="557" customWidth="1"/>
    <col min="12549" max="12549" width="13" style="557" customWidth="1"/>
    <col min="12550" max="12551" width="8.88671875" style="557"/>
    <col min="12552" max="12552" width="13.6640625" style="557" customWidth="1"/>
    <col min="12553" max="12553" width="14.109375" style="557" customWidth="1"/>
    <col min="12554" max="12555" width="8.88671875" style="557"/>
    <col min="12556" max="12556" width="13.33203125" style="557" customWidth="1"/>
    <col min="12557" max="12800" width="8.88671875" style="557"/>
    <col min="12801" max="12801" width="18.33203125" style="557" customWidth="1"/>
    <col min="12802" max="12802" width="11.6640625" style="557" customWidth="1"/>
    <col min="12803" max="12803" width="13.109375" style="557" customWidth="1"/>
    <col min="12804" max="12804" width="69.6640625" style="557" customWidth="1"/>
    <col min="12805" max="12805" width="13" style="557" customWidth="1"/>
    <col min="12806" max="12807" width="8.88671875" style="557"/>
    <col min="12808" max="12808" width="13.6640625" style="557" customWidth="1"/>
    <col min="12809" max="12809" width="14.109375" style="557" customWidth="1"/>
    <col min="12810" max="12811" width="8.88671875" style="557"/>
    <col min="12812" max="12812" width="13.33203125" style="557" customWidth="1"/>
    <col min="12813" max="13056" width="8.88671875" style="557"/>
    <col min="13057" max="13057" width="18.33203125" style="557" customWidth="1"/>
    <col min="13058" max="13058" width="11.6640625" style="557" customWidth="1"/>
    <col min="13059" max="13059" width="13.109375" style="557" customWidth="1"/>
    <col min="13060" max="13060" width="69.6640625" style="557" customWidth="1"/>
    <col min="13061" max="13061" width="13" style="557" customWidth="1"/>
    <col min="13062" max="13063" width="8.88671875" style="557"/>
    <col min="13064" max="13064" width="13.6640625" style="557" customWidth="1"/>
    <col min="13065" max="13065" width="14.109375" style="557" customWidth="1"/>
    <col min="13066" max="13067" width="8.88671875" style="557"/>
    <col min="13068" max="13068" width="13.33203125" style="557" customWidth="1"/>
    <col min="13069" max="13312" width="8.88671875" style="557"/>
    <col min="13313" max="13313" width="18.33203125" style="557" customWidth="1"/>
    <col min="13314" max="13314" width="11.6640625" style="557" customWidth="1"/>
    <col min="13315" max="13315" width="13.109375" style="557" customWidth="1"/>
    <col min="13316" max="13316" width="69.6640625" style="557" customWidth="1"/>
    <col min="13317" max="13317" width="13" style="557" customWidth="1"/>
    <col min="13318" max="13319" width="8.88671875" style="557"/>
    <col min="13320" max="13320" width="13.6640625" style="557" customWidth="1"/>
    <col min="13321" max="13321" width="14.109375" style="557" customWidth="1"/>
    <col min="13322" max="13323" width="8.88671875" style="557"/>
    <col min="13324" max="13324" width="13.33203125" style="557" customWidth="1"/>
    <col min="13325" max="13568" width="8.88671875" style="557"/>
    <col min="13569" max="13569" width="18.33203125" style="557" customWidth="1"/>
    <col min="13570" max="13570" width="11.6640625" style="557" customWidth="1"/>
    <col min="13571" max="13571" width="13.109375" style="557" customWidth="1"/>
    <col min="13572" max="13572" width="69.6640625" style="557" customWidth="1"/>
    <col min="13573" max="13573" width="13" style="557" customWidth="1"/>
    <col min="13574" max="13575" width="8.88671875" style="557"/>
    <col min="13576" max="13576" width="13.6640625" style="557" customWidth="1"/>
    <col min="13577" max="13577" width="14.109375" style="557" customWidth="1"/>
    <col min="13578" max="13579" width="8.88671875" style="557"/>
    <col min="13580" max="13580" width="13.33203125" style="557" customWidth="1"/>
    <col min="13581" max="13824" width="8.88671875" style="557"/>
    <col min="13825" max="13825" width="18.33203125" style="557" customWidth="1"/>
    <col min="13826" max="13826" width="11.6640625" style="557" customWidth="1"/>
    <col min="13827" max="13827" width="13.109375" style="557" customWidth="1"/>
    <col min="13828" max="13828" width="69.6640625" style="557" customWidth="1"/>
    <col min="13829" max="13829" width="13" style="557" customWidth="1"/>
    <col min="13830" max="13831" width="8.88671875" style="557"/>
    <col min="13832" max="13832" width="13.6640625" style="557" customWidth="1"/>
    <col min="13833" max="13833" width="14.109375" style="557" customWidth="1"/>
    <col min="13834" max="13835" width="8.88671875" style="557"/>
    <col min="13836" max="13836" width="13.33203125" style="557" customWidth="1"/>
    <col min="13837" max="14080" width="8.88671875" style="557"/>
    <col min="14081" max="14081" width="18.33203125" style="557" customWidth="1"/>
    <col min="14082" max="14082" width="11.6640625" style="557" customWidth="1"/>
    <col min="14083" max="14083" width="13.109375" style="557" customWidth="1"/>
    <col min="14084" max="14084" width="69.6640625" style="557" customWidth="1"/>
    <col min="14085" max="14085" width="13" style="557" customWidth="1"/>
    <col min="14086" max="14087" width="8.88671875" style="557"/>
    <col min="14088" max="14088" width="13.6640625" style="557" customWidth="1"/>
    <col min="14089" max="14089" width="14.109375" style="557" customWidth="1"/>
    <col min="14090" max="14091" width="8.88671875" style="557"/>
    <col min="14092" max="14092" width="13.33203125" style="557" customWidth="1"/>
    <col min="14093" max="14336" width="8.88671875" style="557"/>
    <col min="14337" max="14337" width="18.33203125" style="557" customWidth="1"/>
    <col min="14338" max="14338" width="11.6640625" style="557" customWidth="1"/>
    <col min="14339" max="14339" width="13.109375" style="557" customWidth="1"/>
    <col min="14340" max="14340" width="69.6640625" style="557" customWidth="1"/>
    <col min="14341" max="14341" width="13" style="557" customWidth="1"/>
    <col min="14342" max="14343" width="8.88671875" style="557"/>
    <col min="14344" max="14344" width="13.6640625" style="557" customWidth="1"/>
    <col min="14345" max="14345" width="14.109375" style="557" customWidth="1"/>
    <col min="14346" max="14347" width="8.88671875" style="557"/>
    <col min="14348" max="14348" width="13.33203125" style="557" customWidth="1"/>
    <col min="14349" max="14592" width="8.88671875" style="557"/>
    <col min="14593" max="14593" width="18.33203125" style="557" customWidth="1"/>
    <col min="14594" max="14594" width="11.6640625" style="557" customWidth="1"/>
    <col min="14595" max="14595" width="13.109375" style="557" customWidth="1"/>
    <col min="14596" max="14596" width="69.6640625" style="557" customWidth="1"/>
    <col min="14597" max="14597" width="13" style="557" customWidth="1"/>
    <col min="14598" max="14599" width="8.88671875" style="557"/>
    <col min="14600" max="14600" width="13.6640625" style="557" customWidth="1"/>
    <col min="14601" max="14601" width="14.109375" style="557" customWidth="1"/>
    <col min="14602" max="14603" width="8.88671875" style="557"/>
    <col min="14604" max="14604" width="13.33203125" style="557" customWidth="1"/>
    <col min="14605" max="14848" width="8.88671875" style="557"/>
    <col min="14849" max="14849" width="18.33203125" style="557" customWidth="1"/>
    <col min="14850" max="14850" width="11.6640625" style="557" customWidth="1"/>
    <col min="14851" max="14851" width="13.109375" style="557" customWidth="1"/>
    <col min="14852" max="14852" width="69.6640625" style="557" customWidth="1"/>
    <col min="14853" max="14853" width="13" style="557" customWidth="1"/>
    <col min="14854" max="14855" width="8.88671875" style="557"/>
    <col min="14856" max="14856" width="13.6640625" style="557" customWidth="1"/>
    <col min="14857" max="14857" width="14.109375" style="557" customWidth="1"/>
    <col min="14858" max="14859" width="8.88671875" style="557"/>
    <col min="14860" max="14860" width="13.33203125" style="557" customWidth="1"/>
    <col min="14861" max="15104" width="8.88671875" style="557"/>
    <col min="15105" max="15105" width="18.33203125" style="557" customWidth="1"/>
    <col min="15106" max="15106" width="11.6640625" style="557" customWidth="1"/>
    <col min="15107" max="15107" width="13.109375" style="557" customWidth="1"/>
    <col min="15108" max="15108" width="69.6640625" style="557" customWidth="1"/>
    <col min="15109" max="15109" width="13" style="557" customWidth="1"/>
    <col min="15110" max="15111" width="8.88671875" style="557"/>
    <col min="15112" max="15112" width="13.6640625" style="557" customWidth="1"/>
    <col min="15113" max="15113" width="14.109375" style="557" customWidth="1"/>
    <col min="15114" max="15115" width="8.88671875" style="557"/>
    <col min="15116" max="15116" width="13.33203125" style="557" customWidth="1"/>
    <col min="15117" max="15360" width="8.88671875" style="557"/>
    <col min="15361" max="15361" width="18.33203125" style="557" customWidth="1"/>
    <col min="15362" max="15362" width="11.6640625" style="557" customWidth="1"/>
    <col min="15363" max="15363" width="13.109375" style="557" customWidth="1"/>
    <col min="15364" max="15364" width="69.6640625" style="557" customWidth="1"/>
    <col min="15365" max="15365" width="13" style="557" customWidth="1"/>
    <col min="15366" max="15367" width="8.88671875" style="557"/>
    <col min="15368" max="15368" width="13.6640625" style="557" customWidth="1"/>
    <col min="15369" max="15369" width="14.109375" style="557" customWidth="1"/>
    <col min="15370" max="15371" width="8.88671875" style="557"/>
    <col min="15372" max="15372" width="13.33203125" style="557" customWidth="1"/>
    <col min="15373" max="15616" width="8.88671875" style="557"/>
    <col min="15617" max="15617" width="18.33203125" style="557" customWidth="1"/>
    <col min="15618" max="15618" width="11.6640625" style="557" customWidth="1"/>
    <col min="15619" max="15619" width="13.109375" style="557" customWidth="1"/>
    <col min="15620" max="15620" width="69.6640625" style="557" customWidth="1"/>
    <col min="15621" max="15621" width="13" style="557" customWidth="1"/>
    <col min="15622" max="15623" width="8.88671875" style="557"/>
    <col min="15624" max="15624" width="13.6640625" style="557" customWidth="1"/>
    <col min="15625" max="15625" width="14.109375" style="557" customWidth="1"/>
    <col min="15626" max="15627" width="8.88671875" style="557"/>
    <col min="15628" max="15628" width="13.33203125" style="557" customWidth="1"/>
    <col min="15629" max="15872" width="8.88671875" style="557"/>
    <col min="15873" max="15873" width="18.33203125" style="557" customWidth="1"/>
    <col min="15874" max="15874" width="11.6640625" style="557" customWidth="1"/>
    <col min="15875" max="15875" width="13.109375" style="557" customWidth="1"/>
    <col min="15876" max="15876" width="69.6640625" style="557" customWidth="1"/>
    <col min="15877" max="15877" width="13" style="557" customWidth="1"/>
    <col min="15878" max="15879" width="8.88671875" style="557"/>
    <col min="15880" max="15880" width="13.6640625" style="557" customWidth="1"/>
    <col min="15881" max="15881" width="14.109375" style="557" customWidth="1"/>
    <col min="15882" max="15883" width="8.88671875" style="557"/>
    <col min="15884" max="15884" width="13.33203125" style="557" customWidth="1"/>
    <col min="15885" max="16128" width="8.88671875" style="557"/>
    <col min="16129" max="16129" width="18.33203125" style="557" customWidth="1"/>
    <col min="16130" max="16130" width="11.6640625" style="557" customWidth="1"/>
    <col min="16131" max="16131" width="13.109375" style="557" customWidth="1"/>
    <col min="16132" max="16132" width="69.6640625" style="557" customWidth="1"/>
    <col min="16133" max="16133" width="13" style="557" customWidth="1"/>
    <col min="16134" max="16135" width="8.88671875" style="557"/>
    <col min="16136" max="16136" width="13.6640625" style="557" customWidth="1"/>
    <col min="16137" max="16137" width="14.109375" style="557" customWidth="1"/>
    <col min="16138" max="16139" width="8.88671875" style="557"/>
    <col min="16140" max="16140" width="13.33203125" style="557" customWidth="1"/>
    <col min="16141" max="16384" width="8.88671875" style="557"/>
  </cols>
  <sheetData>
    <row r="1" spans="1:12" ht="15.6" x14ac:dyDescent="0.25">
      <c r="G1" s="558" t="s">
        <v>523</v>
      </c>
      <c r="H1" s="559"/>
      <c r="I1" s="560"/>
    </row>
    <row r="2" spans="1:12" ht="15.6" x14ac:dyDescent="0.3">
      <c r="G2" s="561" t="s">
        <v>553</v>
      </c>
      <c r="H2" s="562"/>
      <c r="I2" s="563"/>
    </row>
    <row r="3" spans="1:12" ht="15.6" x14ac:dyDescent="0.3">
      <c r="G3" s="564" t="s">
        <v>548</v>
      </c>
      <c r="H3" s="565"/>
      <c r="I3" s="566"/>
    </row>
    <row r="4" spans="1:12" ht="15.6" x14ac:dyDescent="0.3">
      <c r="G4" s="567" t="s">
        <v>554</v>
      </c>
      <c r="H4" s="568"/>
      <c r="I4" s="569"/>
    </row>
    <row r="7" spans="1:12" ht="17.399999999999999" x14ac:dyDescent="0.25">
      <c r="C7" s="1064" t="s">
        <v>456</v>
      </c>
      <c r="D7" s="1064"/>
      <c r="E7" s="1064"/>
      <c r="F7" s="1064"/>
      <c r="G7" s="1064"/>
      <c r="H7" s="570"/>
      <c r="I7" s="570"/>
    </row>
    <row r="8" spans="1:12" ht="13.95" customHeight="1" x14ac:dyDescent="0.25">
      <c r="B8" s="1064" t="s">
        <v>542</v>
      </c>
      <c r="C8" s="1064"/>
      <c r="D8" s="1064"/>
      <c r="E8" s="1064"/>
      <c r="F8" s="1064"/>
      <c r="G8" s="1064"/>
      <c r="H8" s="1064"/>
      <c r="I8" s="570"/>
    </row>
    <row r="9" spans="1:12" ht="13.95" customHeight="1" x14ac:dyDescent="0.25">
      <c r="B9" s="571"/>
      <c r="C9" s="571"/>
      <c r="D9" s="571"/>
      <c r="E9" s="571"/>
      <c r="F9" s="571"/>
      <c r="G9" s="571"/>
      <c r="H9" s="571"/>
      <c r="I9" s="571"/>
    </row>
    <row r="10" spans="1:12" s="572" customFormat="1" ht="15.6" x14ac:dyDescent="0.3">
      <c r="A10" s="1065">
        <v>1559100000</v>
      </c>
      <c r="B10" s="1065"/>
    </row>
    <row r="11" spans="1:12" s="572" customFormat="1" ht="15.6" x14ac:dyDescent="0.3">
      <c r="A11" s="573" t="s">
        <v>0</v>
      </c>
      <c r="B11" s="573"/>
    </row>
    <row r="12" spans="1:12" ht="16.2" thickBot="1" x14ac:dyDescent="0.3">
      <c r="I12" s="574" t="s">
        <v>287</v>
      </c>
    </row>
    <row r="13" spans="1:12" ht="15.6" x14ac:dyDescent="0.25">
      <c r="A13" s="1066" t="s">
        <v>8</v>
      </c>
      <c r="B13" s="1069" t="s">
        <v>9</v>
      </c>
      <c r="C13" s="1069" t="s">
        <v>10</v>
      </c>
      <c r="D13" s="1072" t="s">
        <v>457</v>
      </c>
      <c r="E13" s="1075" t="s">
        <v>458</v>
      </c>
      <c r="F13" s="1076"/>
      <c r="G13" s="1076"/>
      <c r="H13" s="1076"/>
      <c r="I13" s="1076"/>
      <c r="J13" s="1076"/>
      <c r="K13" s="1076"/>
      <c r="L13" s="1077"/>
    </row>
    <row r="14" spans="1:12" ht="62.4" customHeight="1" x14ac:dyDescent="0.3">
      <c r="A14" s="1067"/>
      <c r="B14" s="1070"/>
      <c r="C14" s="1070"/>
      <c r="D14" s="1073"/>
      <c r="E14" s="1078" t="s">
        <v>525</v>
      </c>
      <c r="F14" s="1078"/>
      <c r="G14" s="1078"/>
      <c r="H14" s="1078"/>
      <c r="I14" s="1079" t="s">
        <v>488</v>
      </c>
      <c r="J14" s="1080"/>
      <c r="K14" s="1080"/>
      <c r="L14" s="1081"/>
    </row>
    <row r="15" spans="1:12" ht="31.2" customHeight="1" x14ac:dyDescent="0.25">
      <c r="A15" s="1067"/>
      <c r="B15" s="1070"/>
      <c r="C15" s="1070"/>
      <c r="D15" s="1073"/>
      <c r="E15" s="1058" t="s">
        <v>459</v>
      </c>
      <c r="F15" s="1060" t="s">
        <v>460</v>
      </c>
      <c r="G15" s="1061"/>
      <c r="H15" s="1058" t="s">
        <v>461</v>
      </c>
      <c r="I15" s="1058" t="s">
        <v>459</v>
      </c>
      <c r="J15" s="1060" t="s">
        <v>460</v>
      </c>
      <c r="K15" s="1061"/>
      <c r="L15" s="1062" t="s">
        <v>461</v>
      </c>
    </row>
    <row r="16" spans="1:12" ht="96.6" customHeight="1" thickBot="1" x14ac:dyDescent="0.3">
      <c r="A16" s="1068"/>
      <c r="B16" s="1071"/>
      <c r="C16" s="1071"/>
      <c r="D16" s="1074"/>
      <c r="E16" s="1059"/>
      <c r="F16" s="944" t="s">
        <v>4</v>
      </c>
      <c r="G16" s="944" t="s">
        <v>5</v>
      </c>
      <c r="H16" s="1059"/>
      <c r="I16" s="1059"/>
      <c r="J16" s="944" t="s">
        <v>4</v>
      </c>
      <c r="K16" s="944" t="s">
        <v>5</v>
      </c>
      <c r="L16" s="1063"/>
    </row>
    <row r="17" spans="1:12" ht="16.2" thickBot="1" x14ac:dyDescent="0.3">
      <c r="A17" s="575">
        <v>1</v>
      </c>
      <c r="B17" s="576">
        <v>2</v>
      </c>
      <c r="C17" s="576">
        <v>3</v>
      </c>
      <c r="D17" s="576">
        <v>4</v>
      </c>
      <c r="E17" s="576">
        <v>5</v>
      </c>
      <c r="F17" s="576">
        <v>6</v>
      </c>
      <c r="G17" s="576">
        <v>7</v>
      </c>
      <c r="H17" s="576">
        <v>8</v>
      </c>
      <c r="I17" s="577">
        <v>9</v>
      </c>
      <c r="J17" s="577">
        <v>10</v>
      </c>
      <c r="K17" s="577">
        <v>11</v>
      </c>
      <c r="L17" s="578">
        <v>12</v>
      </c>
    </row>
    <row r="18" spans="1:12" s="584" customFormat="1" ht="31.8" thickBot="1" x14ac:dyDescent="0.35">
      <c r="A18" s="579">
        <v>1200000</v>
      </c>
      <c r="B18" s="580"/>
      <c r="C18" s="580"/>
      <c r="D18" s="581" t="s">
        <v>126</v>
      </c>
      <c r="E18" s="582">
        <f t="shared" ref="E18:G19" si="0">E19</f>
        <v>-4000000</v>
      </c>
      <c r="F18" s="582">
        <f t="shared" si="0"/>
        <v>0</v>
      </c>
      <c r="G18" s="582">
        <f t="shared" si="0"/>
        <v>0</v>
      </c>
      <c r="H18" s="582">
        <f>E18</f>
        <v>-4000000</v>
      </c>
      <c r="I18" s="583">
        <f>I19</f>
        <v>-3000000</v>
      </c>
      <c r="J18" s="583">
        <f t="shared" ref="J18:K20" si="1">J19</f>
        <v>0</v>
      </c>
      <c r="K18" s="583">
        <f t="shared" si="1"/>
        <v>0</v>
      </c>
      <c r="L18" s="966">
        <f>I18</f>
        <v>-3000000</v>
      </c>
    </row>
    <row r="19" spans="1:12" s="590" customFormat="1" ht="31.2" x14ac:dyDescent="0.3">
      <c r="A19" s="585">
        <v>1210000</v>
      </c>
      <c r="B19" s="586"/>
      <c r="C19" s="586"/>
      <c r="D19" s="587" t="s">
        <v>126</v>
      </c>
      <c r="E19" s="588">
        <f t="shared" si="0"/>
        <v>-4000000</v>
      </c>
      <c r="F19" s="588">
        <f t="shared" si="0"/>
        <v>0</v>
      </c>
      <c r="G19" s="588">
        <f t="shared" si="0"/>
        <v>0</v>
      </c>
      <c r="H19" s="588">
        <f>E19</f>
        <v>-4000000</v>
      </c>
      <c r="I19" s="589">
        <f>I20</f>
        <v>-3000000</v>
      </c>
      <c r="J19" s="589">
        <f t="shared" si="1"/>
        <v>0</v>
      </c>
      <c r="K19" s="589">
        <f t="shared" si="1"/>
        <v>0</v>
      </c>
      <c r="L19" s="967">
        <f>I19</f>
        <v>-3000000</v>
      </c>
    </row>
    <row r="20" spans="1:12" ht="15.6" x14ac:dyDescent="0.25">
      <c r="A20" s="591">
        <v>1218860</v>
      </c>
      <c r="B20" s="592">
        <v>8860</v>
      </c>
      <c r="C20" s="592"/>
      <c r="D20" s="593" t="s">
        <v>462</v>
      </c>
      <c r="E20" s="594">
        <f>E21</f>
        <v>-4000000</v>
      </c>
      <c r="F20" s="595">
        <v>0</v>
      </c>
      <c r="G20" s="595">
        <v>0</v>
      </c>
      <c r="H20" s="594">
        <f>E20</f>
        <v>-4000000</v>
      </c>
      <c r="I20" s="596">
        <f>I21</f>
        <v>-3000000</v>
      </c>
      <c r="J20" s="596">
        <f t="shared" si="1"/>
        <v>0</v>
      </c>
      <c r="K20" s="596">
        <f t="shared" si="1"/>
        <v>0</v>
      </c>
      <c r="L20" s="968">
        <f>I20</f>
        <v>-3000000</v>
      </c>
    </row>
    <row r="21" spans="1:12" s="590" customFormat="1" ht="16.2" thickBot="1" x14ac:dyDescent="0.35">
      <c r="A21" s="597">
        <v>1218862</v>
      </c>
      <c r="B21" s="598">
        <v>8862</v>
      </c>
      <c r="C21" s="599" t="s">
        <v>172</v>
      </c>
      <c r="D21" s="600" t="s">
        <v>463</v>
      </c>
      <c r="E21" s="601">
        <v>-4000000</v>
      </c>
      <c r="F21" s="602">
        <v>0</v>
      </c>
      <c r="G21" s="602">
        <v>0</v>
      </c>
      <c r="H21" s="601">
        <f>E21</f>
        <v>-4000000</v>
      </c>
      <c r="I21" s="603">
        <v>-3000000</v>
      </c>
      <c r="J21" s="603">
        <v>0</v>
      </c>
      <c r="K21" s="603">
        <v>0</v>
      </c>
      <c r="L21" s="969">
        <f>I21</f>
        <v>-3000000</v>
      </c>
    </row>
    <row r="22" spans="1:12" s="605" customFormat="1" ht="16.2" thickBot="1" x14ac:dyDescent="0.3">
      <c r="A22" s="579" t="s">
        <v>317</v>
      </c>
      <c r="B22" s="580" t="s">
        <v>317</v>
      </c>
      <c r="C22" s="580" t="s">
        <v>317</v>
      </c>
      <c r="D22" s="604" t="s">
        <v>148</v>
      </c>
      <c r="E22" s="582">
        <f t="shared" ref="E22:K22" si="2">E18</f>
        <v>-4000000</v>
      </c>
      <c r="F22" s="582">
        <f t="shared" si="2"/>
        <v>0</v>
      </c>
      <c r="G22" s="582">
        <f t="shared" si="2"/>
        <v>0</v>
      </c>
      <c r="H22" s="582">
        <f t="shared" si="2"/>
        <v>-4000000</v>
      </c>
      <c r="I22" s="583">
        <f t="shared" si="2"/>
        <v>-3000000</v>
      </c>
      <c r="J22" s="583">
        <f t="shared" si="2"/>
        <v>0</v>
      </c>
      <c r="K22" s="583">
        <f t="shared" si="2"/>
        <v>0</v>
      </c>
      <c r="L22" s="966">
        <f>I22</f>
        <v>-3000000</v>
      </c>
    </row>
    <row r="23" spans="1:12" ht="15.6" x14ac:dyDescent="0.25">
      <c r="A23" s="606"/>
      <c r="B23" s="606"/>
      <c r="C23" s="606"/>
      <c r="D23" s="607"/>
      <c r="E23" s="606"/>
      <c r="F23" s="606"/>
      <c r="G23" s="606"/>
      <c r="H23" s="606"/>
      <c r="I23" s="606"/>
    </row>
    <row r="25" spans="1:12" s="609" customFormat="1" ht="28.95" customHeight="1" x14ac:dyDescent="0.3">
      <c r="A25" s="1057" t="s">
        <v>433</v>
      </c>
      <c r="B25" s="1057"/>
      <c r="C25" s="1057"/>
      <c r="D25" s="1057"/>
      <c r="E25" s="608"/>
      <c r="F25" s="608"/>
      <c r="G25" s="608" t="s">
        <v>501</v>
      </c>
      <c r="H25" s="608"/>
      <c r="I25" s="608"/>
    </row>
  </sheetData>
  <mergeCells count="17">
    <mergeCell ref="J15:K15"/>
    <mergeCell ref="L15:L16"/>
    <mergeCell ref="C7:G7"/>
    <mergeCell ref="B8:H8"/>
    <mergeCell ref="A10:B10"/>
    <mergeCell ref="A13:A16"/>
    <mergeCell ref="B13:B16"/>
    <mergeCell ref="C13:C16"/>
    <mergeCell ref="D13:D16"/>
    <mergeCell ref="E13:L13"/>
    <mergeCell ref="E14:H14"/>
    <mergeCell ref="I14:L14"/>
    <mergeCell ref="A25:D25"/>
    <mergeCell ref="E15:E16"/>
    <mergeCell ref="F15:G15"/>
    <mergeCell ref="H15:H16"/>
    <mergeCell ref="I15:I16"/>
  </mergeCells>
  <pageMargins left="1.1811023622047245" right="0.39370078740157483" top="0.78740157480314965" bottom="0.78740157480314965"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view="pageBreakPreview" zoomScale="90" zoomScaleNormal="100" zoomScaleSheetLayoutView="90" workbookViewId="0">
      <selection activeCell="A14" sqref="A14:F47"/>
    </sheetView>
  </sheetViews>
  <sheetFormatPr defaultRowHeight="13.8" x14ac:dyDescent="0.3"/>
  <cols>
    <col min="1" max="1" width="21.109375" customWidth="1"/>
    <col min="2" max="2" width="20.6640625" customWidth="1"/>
    <col min="3" max="3" width="59.5546875" customWidth="1"/>
    <col min="4" max="4" width="12.88671875" customWidth="1"/>
    <col min="5" max="5" width="12.6640625" customWidth="1"/>
    <col min="6" max="6" width="11.44140625" customWidth="1"/>
  </cols>
  <sheetData>
    <row r="1" spans="1:6" x14ac:dyDescent="0.3">
      <c r="C1" s="931"/>
    </row>
    <row r="2" spans="1:6" ht="15.6" x14ac:dyDescent="0.3">
      <c r="C2" s="931"/>
      <c r="D2" s="561" t="s">
        <v>555</v>
      </c>
    </row>
    <row r="3" spans="1:6" ht="15.6" x14ac:dyDescent="0.3">
      <c r="A3" s="5"/>
      <c r="B3" s="5"/>
      <c r="C3" s="5"/>
      <c r="D3" s="561" t="s">
        <v>562</v>
      </c>
      <c r="E3" s="5"/>
    </row>
    <row r="4" spans="1:6" ht="15.6" x14ac:dyDescent="0.3">
      <c r="A4" s="5"/>
      <c r="B4" s="5"/>
      <c r="C4" s="5"/>
      <c r="D4" s="564" t="s">
        <v>548</v>
      </c>
      <c r="E4" s="923"/>
      <c r="F4" s="929"/>
    </row>
    <row r="5" spans="1:6" ht="15.6" x14ac:dyDescent="0.3">
      <c r="A5" s="5"/>
      <c r="B5" s="5"/>
      <c r="C5" s="5"/>
      <c r="D5" s="567" t="s">
        <v>554</v>
      </c>
      <c r="E5" s="925"/>
      <c r="F5" s="930"/>
    </row>
    <row r="6" spans="1:6" ht="15.6" x14ac:dyDescent="0.3">
      <c r="A6" s="5"/>
      <c r="B6" s="5"/>
      <c r="C6" s="151"/>
      <c r="D6" s="5"/>
      <c r="E6" s="5"/>
    </row>
    <row r="7" spans="1:6" ht="19.2" customHeight="1" x14ac:dyDescent="0.3">
      <c r="A7" s="5"/>
      <c r="B7" s="5"/>
      <c r="C7" s="5"/>
      <c r="D7" s="5"/>
      <c r="E7" s="5"/>
    </row>
    <row r="8" spans="1:6" ht="15.6" customHeight="1" x14ac:dyDescent="0.3">
      <c r="A8" s="5"/>
      <c r="B8" s="5"/>
      <c r="C8" s="5"/>
      <c r="D8" s="5"/>
      <c r="E8" s="5"/>
    </row>
    <row r="9" spans="1:6" ht="21" x14ac:dyDescent="0.4">
      <c r="A9" s="1020" t="s">
        <v>464</v>
      </c>
      <c r="B9" s="1021"/>
      <c r="C9" s="1021"/>
      <c r="D9" s="1021"/>
    </row>
    <row r="10" spans="1:6" ht="15.6" x14ac:dyDescent="0.3">
      <c r="A10" s="1005" t="s">
        <v>163</v>
      </c>
      <c r="B10" s="1085"/>
      <c r="C10" s="1085"/>
      <c r="D10" s="1085"/>
    </row>
    <row r="11" spans="1:6" ht="15.6" x14ac:dyDescent="0.3">
      <c r="A11" s="1085" t="s">
        <v>0</v>
      </c>
      <c r="B11" s="1085"/>
      <c r="C11" s="1085"/>
      <c r="D11" s="1085"/>
    </row>
    <row r="12" spans="1:6" ht="21.9" customHeight="1" x14ac:dyDescent="0.3">
      <c r="B12" s="1"/>
      <c r="C12" s="1"/>
      <c r="D12" s="1"/>
    </row>
    <row r="13" spans="1:6" ht="16.2" thickBot="1" x14ac:dyDescent="0.35">
      <c r="A13" s="203" t="s">
        <v>465</v>
      </c>
      <c r="B13" s="1"/>
      <c r="C13" s="1"/>
      <c r="D13" s="2" t="s">
        <v>287</v>
      </c>
    </row>
    <row r="14" spans="1:6" ht="61.2" customHeight="1" thickBot="1" x14ac:dyDescent="0.35">
      <c r="A14" s="883" t="s">
        <v>466</v>
      </c>
      <c r="B14" s="1086" t="s">
        <v>467</v>
      </c>
      <c r="C14" s="1087"/>
      <c r="D14" s="875" t="s">
        <v>546</v>
      </c>
      <c r="E14" s="876" t="s">
        <v>488</v>
      </c>
      <c r="F14" s="877" t="s">
        <v>489</v>
      </c>
    </row>
    <row r="15" spans="1:6" ht="14.4" x14ac:dyDescent="0.3">
      <c r="A15" s="884">
        <v>1</v>
      </c>
      <c r="B15" s="1088">
        <v>2</v>
      </c>
      <c r="C15" s="1089"/>
      <c r="D15" s="885">
        <v>3</v>
      </c>
      <c r="E15" s="886">
        <v>4</v>
      </c>
      <c r="F15" s="887">
        <v>5</v>
      </c>
    </row>
    <row r="16" spans="1:6" ht="15.6" x14ac:dyDescent="0.3">
      <c r="A16" s="1090" t="s">
        <v>544</v>
      </c>
      <c r="B16" s="1091"/>
      <c r="C16" s="1091"/>
      <c r="D16" s="1092"/>
      <c r="E16" s="867"/>
      <c r="F16" s="874"/>
    </row>
    <row r="17" spans="1:6" ht="76.95" customHeight="1" x14ac:dyDescent="0.3">
      <c r="A17" s="869">
        <v>41021400</v>
      </c>
      <c r="B17" s="1093" t="s">
        <v>422</v>
      </c>
      <c r="C17" s="1094"/>
      <c r="D17" s="889">
        <f>D18</f>
        <v>53910900</v>
      </c>
      <c r="E17" s="895">
        <f>E18</f>
        <v>26955600</v>
      </c>
      <c r="F17" s="912">
        <f>E17/D17*100</f>
        <v>50.00027823686861</v>
      </c>
    </row>
    <row r="18" spans="1:6" ht="22.95" customHeight="1" x14ac:dyDescent="0.3">
      <c r="A18" s="206" t="s">
        <v>468</v>
      </c>
      <c r="B18" s="1095" t="s">
        <v>469</v>
      </c>
      <c r="C18" s="1096"/>
      <c r="D18" s="859">
        <v>53910900</v>
      </c>
      <c r="E18" s="888">
        <v>26955600</v>
      </c>
      <c r="F18" s="912">
        <f t="shared" ref="F18:F28" si="0">E18/D18*100</f>
        <v>50.00027823686861</v>
      </c>
    </row>
    <row r="19" spans="1:6" ht="15.6" x14ac:dyDescent="0.3">
      <c r="A19" s="204" t="s">
        <v>425</v>
      </c>
      <c r="B19" s="1099" t="s">
        <v>426</v>
      </c>
      <c r="C19" s="1100"/>
      <c r="D19" s="860">
        <f>D20</f>
        <v>75510600</v>
      </c>
      <c r="E19" s="895">
        <f>E20</f>
        <v>16848400</v>
      </c>
      <c r="F19" s="912">
        <f t="shared" si="0"/>
        <v>22.312628955404936</v>
      </c>
    </row>
    <row r="20" spans="1:6" ht="22.2" customHeight="1" x14ac:dyDescent="0.3">
      <c r="A20" s="206" t="s">
        <v>468</v>
      </c>
      <c r="B20" s="1095" t="s">
        <v>469</v>
      </c>
      <c r="C20" s="1096"/>
      <c r="D20" s="890">
        <v>75510600</v>
      </c>
      <c r="E20" s="888">
        <v>16848400</v>
      </c>
      <c r="F20" s="912">
        <f t="shared" si="0"/>
        <v>22.312628955404936</v>
      </c>
    </row>
    <row r="21" spans="1:6" ht="39.6" customHeight="1" x14ac:dyDescent="0.3">
      <c r="A21" s="204" t="s">
        <v>427</v>
      </c>
      <c r="B21" s="1099" t="s">
        <v>428</v>
      </c>
      <c r="C21" s="1100"/>
      <c r="D21" s="860">
        <f>D22</f>
        <v>1766200</v>
      </c>
      <c r="E21" s="895">
        <f>E22</f>
        <v>394216</v>
      </c>
      <c r="F21" s="912">
        <f t="shared" si="0"/>
        <v>22.320009058996714</v>
      </c>
    </row>
    <row r="22" spans="1:6" ht="25.2" customHeight="1" x14ac:dyDescent="0.3">
      <c r="A22" s="206">
        <v>15100000000</v>
      </c>
      <c r="B22" s="1095" t="s">
        <v>470</v>
      </c>
      <c r="C22" s="1096"/>
      <c r="D22" s="890">
        <v>1766200</v>
      </c>
      <c r="E22" s="888">
        <v>394216</v>
      </c>
      <c r="F22" s="912">
        <f t="shared" si="0"/>
        <v>22.320009058996714</v>
      </c>
    </row>
    <row r="23" spans="1:6" s="208" customFormat="1" ht="38.4" customHeight="1" x14ac:dyDescent="0.3">
      <c r="A23" s="207">
        <v>41053900</v>
      </c>
      <c r="B23" s="1097" t="s">
        <v>429</v>
      </c>
      <c r="C23" s="1098"/>
      <c r="D23" s="891">
        <f>D24</f>
        <v>28193</v>
      </c>
      <c r="E23" s="896">
        <v>0</v>
      </c>
      <c r="F23" s="970">
        <f t="shared" si="0"/>
        <v>0</v>
      </c>
    </row>
    <row r="24" spans="1:6" s="208" customFormat="1" ht="15.6" x14ac:dyDescent="0.3">
      <c r="A24" s="209" t="s">
        <v>471</v>
      </c>
      <c r="B24" s="1083" t="s">
        <v>470</v>
      </c>
      <c r="C24" s="1084"/>
      <c r="D24" s="892">
        <v>28193</v>
      </c>
      <c r="E24" s="896">
        <v>0</v>
      </c>
      <c r="F24" s="970">
        <f t="shared" si="0"/>
        <v>0</v>
      </c>
    </row>
    <row r="25" spans="1:6" s="208" customFormat="1" ht="35.4" customHeight="1" x14ac:dyDescent="0.3">
      <c r="A25" s="207">
        <v>41053900</v>
      </c>
      <c r="B25" s="1097" t="s">
        <v>430</v>
      </c>
      <c r="C25" s="1098"/>
      <c r="D25" s="893">
        <f>D26</f>
        <v>91319</v>
      </c>
      <c r="E25" s="896">
        <f>E26</f>
        <v>0</v>
      </c>
      <c r="F25" s="970">
        <f t="shared" si="0"/>
        <v>0</v>
      </c>
    </row>
    <row r="26" spans="1:6" s="208" customFormat="1" ht="18.600000000000001" customHeight="1" x14ac:dyDescent="0.3">
      <c r="A26" s="209" t="s">
        <v>471</v>
      </c>
      <c r="B26" s="1112" t="s">
        <v>470</v>
      </c>
      <c r="C26" s="1113"/>
      <c r="D26" s="892">
        <v>91319</v>
      </c>
      <c r="E26" s="896">
        <v>0</v>
      </c>
      <c r="F26" s="970">
        <f t="shared" si="0"/>
        <v>0</v>
      </c>
    </row>
    <row r="27" spans="1:6" s="208" customFormat="1" ht="52.95" customHeight="1" x14ac:dyDescent="0.3">
      <c r="A27" s="207">
        <v>41053900</v>
      </c>
      <c r="B27" s="1097" t="s">
        <v>431</v>
      </c>
      <c r="C27" s="1098"/>
      <c r="D27" s="893">
        <f>D28</f>
        <v>17623</v>
      </c>
      <c r="E27" s="896">
        <f>E28</f>
        <v>0</v>
      </c>
      <c r="F27" s="970">
        <f t="shared" si="0"/>
        <v>0</v>
      </c>
    </row>
    <row r="28" spans="1:6" s="208" customFormat="1" ht="16.2" thickBot="1" x14ac:dyDescent="0.35">
      <c r="A28" s="946" t="s">
        <v>471</v>
      </c>
      <c r="B28" s="1108" t="s">
        <v>470</v>
      </c>
      <c r="C28" s="1109"/>
      <c r="D28" s="894">
        <v>17623</v>
      </c>
      <c r="E28" s="896">
        <v>0</v>
      </c>
      <c r="F28" s="970">
        <f t="shared" si="0"/>
        <v>0</v>
      </c>
    </row>
    <row r="29" spans="1:6" ht="16.2" thickBot="1" x14ac:dyDescent="0.35">
      <c r="A29" s="1104"/>
      <c r="B29" s="1105"/>
      <c r="C29" s="1105"/>
      <c r="D29" s="1105"/>
      <c r="E29" s="1106"/>
      <c r="F29" s="1107"/>
    </row>
    <row r="30" spans="1:6" ht="16.2" thickBot="1" x14ac:dyDescent="0.35">
      <c r="A30" s="1114" t="s">
        <v>545</v>
      </c>
      <c r="B30" s="1115"/>
      <c r="C30" s="1115"/>
      <c r="D30" s="1116"/>
      <c r="E30" s="897"/>
      <c r="F30" s="898"/>
    </row>
    <row r="31" spans="1:6" s="210" customFormat="1" ht="36" customHeight="1" x14ac:dyDescent="0.3">
      <c r="A31" s="899">
        <v>41051100</v>
      </c>
      <c r="B31" s="1110" t="s">
        <v>536</v>
      </c>
      <c r="C31" s="1111"/>
      <c r="D31" s="900">
        <v>0</v>
      </c>
      <c r="E31" s="901">
        <f>E32</f>
        <v>696780</v>
      </c>
      <c r="F31" s="971" t="str">
        <f>F32</f>
        <v>х</v>
      </c>
    </row>
    <row r="32" spans="1:6" s="210" customFormat="1" ht="18.600000000000001" customHeight="1" thickBot="1" x14ac:dyDescent="0.35">
      <c r="A32" s="946" t="s">
        <v>471</v>
      </c>
      <c r="B32" s="1108" t="s">
        <v>470</v>
      </c>
      <c r="C32" s="1109"/>
      <c r="D32" s="902">
        <v>0</v>
      </c>
      <c r="E32" s="903">
        <v>696780</v>
      </c>
      <c r="F32" s="911" t="s">
        <v>317</v>
      </c>
    </row>
    <row r="33" spans="1:6" ht="15.6" x14ac:dyDescent="0.3">
      <c r="A33" s="904" t="s">
        <v>6</v>
      </c>
      <c r="B33" s="905" t="s">
        <v>472</v>
      </c>
      <c r="C33" s="906"/>
      <c r="D33" s="901">
        <f>D34+D35</f>
        <v>131324835</v>
      </c>
      <c r="E33" s="901">
        <f>E34+E35</f>
        <v>44894996</v>
      </c>
      <c r="F33" s="910">
        <f t="shared" ref="F33:F34" si="1">E33/D33*100</f>
        <v>34.18621923263791</v>
      </c>
    </row>
    <row r="34" spans="1:6" ht="15.6" x14ac:dyDescent="0.3">
      <c r="A34" s="854" t="s">
        <v>6</v>
      </c>
      <c r="B34" s="211" t="s">
        <v>459</v>
      </c>
      <c r="C34" s="205"/>
      <c r="D34" s="895">
        <f>D17+D19+D21+D23+D25+D27</f>
        <v>131324835</v>
      </c>
      <c r="E34" s="895">
        <f>E17+E19+E21+E23+E25+E27</f>
        <v>44198216</v>
      </c>
      <c r="F34" s="912">
        <f t="shared" si="1"/>
        <v>33.655641752757582</v>
      </c>
    </row>
    <row r="35" spans="1:6" ht="16.2" thickBot="1" x14ac:dyDescent="0.35">
      <c r="A35" s="907" t="s">
        <v>6</v>
      </c>
      <c r="B35" s="228" t="s">
        <v>460</v>
      </c>
      <c r="C35" s="908"/>
      <c r="D35" s="902">
        <v>0</v>
      </c>
      <c r="E35" s="909">
        <f>E31</f>
        <v>696780</v>
      </c>
      <c r="F35" s="911" t="s">
        <v>317</v>
      </c>
    </row>
    <row r="36" spans="1:6" ht="21.9" customHeight="1" x14ac:dyDescent="0.3">
      <c r="A36" s="212" t="s">
        <v>473</v>
      </c>
      <c r="B36" s="878"/>
      <c r="C36" s="878"/>
      <c r="D36" s="861" t="s">
        <v>287</v>
      </c>
      <c r="E36" s="873"/>
      <c r="F36" s="882"/>
    </row>
    <row r="37" spans="1:6" ht="93.6" x14ac:dyDescent="0.3">
      <c r="A37" s="870" t="s">
        <v>474</v>
      </c>
      <c r="B37" s="871" t="s">
        <v>475</v>
      </c>
      <c r="C37" s="69" t="s">
        <v>476</v>
      </c>
      <c r="D37" s="872" t="s">
        <v>1</v>
      </c>
      <c r="E37" s="867"/>
      <c r="F37" s="874"/>
    </row>
    <row r="38" spans="1:6" ht="15.6" x14ac:dyDescent="0.3">
      <c r="A38" s="213">
        <v>1</v>
      </c>
      <c r="B38" s="214">
        <v>2</v>
      </c>
      <c r="C38" s="214">
        <v>3</v>
      </c>
      <c r="D38" s="855">
        <v>4</v>
      </c>
      <c r="E38" s="867"/>
      <c r="F38" s="874"/>
    </row>
    <row r="39" spans="1:6" ht="15.75" customHeight="1" x14ac:dyDescent="0.3">
      <c r="A39" s="1101" t="s">
        <v>477</v>
      </c>
      <c r="B39" s="1102"/>
      <c r="C39" s="1103"/>
      <c r="D39" s="862"/>
      <c r="E39" s="867"/>
      <c r="F39" s="874"/>
    </row>
    <row r="40" spans="1:6" s="202" customFormat="1" ht="37.950000000000003" hidden="1" customHeight="1" x14ac:dyDescent="0.3">
      <c r="A40" s="215">
        <v>41053900</v>
      </c>
      <c r="B40" s="216">
        <v>9770</v>
      </c>
      <c r="C40" s="217" t="s">
        <v>478</v>
      </c>
      <c r="D40" s="862">
        <f>D41</f>
        <v>0</v>
      </c>
      <c r="E40" s="868"/>
      <c r="F40" s="879"/>
    </row>
    <row r="41" spans="1:6" ht="24" hidden="1" customHeight="1" x14ac:dyDescent="0.3">
      <c r="A41" s="206">
        <v>15327200000</v>
      </c>
      <c r="B41" s="853"/>
      <c r="C41" s="218" t="s">
        <v>479</v>
      </c>
      <c r="D41" s="863">
        <f>300000-300000</f>
        <v>0</v>
      </c>
      <c r="E41" s="867"/>
      <c r="F41" s="874"/>
    </row>
    <row r="42" spans="1:6" ht="15.6" x14ac:dyDescent="0.3">
      <c r="A42" s="219"/>
      <c r="B42" s="220"/>
      <c r="C42" s="221"/>
      <c r="D42" s="864" t="str">
        <f>D43</f>
        <v>-</v>
      </c>
      <c r="E42" s="864" t="str">
        <f t="shared" ref="E42:F42" si="2">E43</f>
        <v>-</v>
      </c>
      <c r="F42" s="972" t="str">
        <f t="shared" si="2"/>
        <v>-</v>
      </c>
    </row>
    <row r="43" spans="1:6" ht="19.95" customHeight="1" x14ac:dyDescent="0.3">
      <c r="A43" s="209"/>
      <c r="B43" s="222"/>
      <c r="C43" s="223"/>
      <c r="D43" s="940" t="s">
        <v>565</v>
      </c>
      <c r="E43" s="940" t="s">
        <v>565</v>
      </c>
      <c r="F43" s="973" t="s">
        <v>565</v>
      </c>
    </row>
    <row r="44" spans="1:6" ht="20.100000000000001" customHeight="1" x14ac:dyDescent="0.3">
      <c r="A44" s="1101" t="s">
        <v>480</v>
      </c>
      <c r="B44" s="1102"/>
      <c r="C44" s="1102"/>
      <c r="D44" s="1103"/>
      <c r="E44" s="867"/>
      <c r="F44" s="874"/>
    </row>
    <row r="45" spans="1:6" ht="15.6" x14ac:dyDescent="0.3">
      <c r="A45" s="224" t="s">
        <v>6</v>
      </c>
      <c r="B45" s="225" t="s">
        <v>6</v>
      </c>
      <c r="C45" s="211" t="s">
        <v>472</v>
      </c>
      <c r="D45" s="862" t="str">
        <f>D46</f>
        <v>-</v>
      </c>
      <c r="E45" s="867"/>
      <c r="F45" s="874"/>
    </row>
    <row r="46" spans="1:6" ht="15.6" x14ac:dyDescent="0.3">
      <c r="A46" s="224" t="s">
        <v>6</v>
      </c>
      <c r="B46" s="225" t="s">
        <v>6</v>
      </c>
      <c r="C46" s="211" t="s">
        <v>459</v>
      </c>
      <c r="D46" s="865" t="str">
        <f>D42</f>
        <v>-</v>
      </c>
      <c r="E46" s="867"/>
      <c r="F46" s="874"/>
    </row>
    <row r="47" spans="1:6" ht="16.2" thickBot="1" x14ac:dyDescent="0.35">
      <c r="A47" s="226" t="s">
        <v>6</v>
      </c>
      <c r="B47" s="227" t="s">
        <v>6</v>
      </c>
      <c r="C47" s="228" t="s">
        <v>460</v>
      </c>
      <c r="D47" s="866"/>
      <c r="E47" s="880"/>
      <c r="F47" s="881"/>
    </row>
    <row r="48" spans="1:6" ht="15.6" x14ac:dyDescent="0.3">
      <c r="A48" s="1"/>
      <c r="B48" s="1"/>
      <c r="C48" s="1"/>
      <c r="D48" s="1"/>
    </row>
    <row r="49" spans="1:16" s="85" customFormat="1" ht="42.6" customHeight="1" x14ac:dyDescent="0.35">
      <c r="A49" s="1082" t="s">
        <v>543</v>
      </c>
      <c r="B49" s="1082"/>
      <c r="C49" s="1082"/>
      <c r="D49" s="1082"/>
      <c r="E49" s="1082"/>
      <c r="F49" s="1082"/>
      <c r="G49" s="229"/>
      <c r="H49" s="229"/>
      <c r="I49" s="229"/>
      <c r="K49" s="229"/>
      <c r="L49" s="230"/>
      <c r="M49" s="229"/>
      <c r="N49" s="231"/>
      <c r="O49" s="232"/>
      <c r="P49" s="233"/>
    </row>
    <row r="50" spans="1:16" s="236" customFormat="1" ht="20.399999999999999" customHeight="1" x14ac:dyDescent="0.35">
      <c r="A50" s="234"/>
      <c r="B50" s="235"/>
      <c r="C50" s="1"/>
      <c r="D50" s="235"/>
    </row>
    <row r="51" spans="1:16" ht="15.6" x14ac:dyDescent="0.3">
      <c r="A51" s="1"/>
      <c r="B51" s="1"/>
      <c r="D51" s="1"/>
    </row>
  </sheetData>
  <mergeCells count="25">
    <mergeCell ref="A39:C39"/>
    <mergeCell ref="A29:F29"/>
    <mergeCell ref="B32:C32"/>
    <mergeCell ref="B31:C31"/>
    <mergeCell ref="B25:C25"/>
    <mergeCell ref="B26:C26"/>
    <mergeCell ref="B27:C27"/>
    <mergeCell ref="B28:C28"/>
    <mergeCell ref="A30:D30"/>
    <mergeCell ref="A49:F49"/>
    <mergeCell ref="B24:C24"/>
    <mergeCell ref="A9:D9"/>
    <mergeCell ref="A10:D10"/>
    <mergeCell ref="A11:D11"/>
    <mergeCell ref="B14:C14"/>
    <mergeCell ref="B15:C15"/>
    <mergeCell ref="A16:D16"/>
    <mergeCell ref="B17:C17"/>
    <mergeCell ref="B18:C18"/>
    <mergeCell ref="B22:C22"/>
    <mergeCell ref="B23:C23"/>
    <mergeCell ref="B19:C19"/>
    <mergeCell ref="B20:C20"/>
    <mergeCell ref="B21:C21"/>
    <mergeCell ref="A44:D44"/>
  </mergeCells>
  <pageMargins left="1.1811023622047245" right="0.39370078740157483" top="0.78740157480314965" bottom="0.78740157480314965"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2"/>
  <sheetViews>
    <sheetView view="pageBreakPreview" topLeftCell="A78" zoomScale="60" zoomScaleNormal="100" workbookViewId="0">
      <selection activeCell="A82" sqref="A82:O82"/>
    </sheetView>
  </sheetViews>
  <sheetFormatPr defaultColWidth="8.88671875" defaultRowHeight="15.6" x14ac:dyDescent="0.3"/>
  <cols>
    <col min="1" max="1" width="11.109375" style="11" customWidth="1"/>
    <col min="2" max="2" width="8.5546875" style="11" customWidth="1"/>
    <col min="3" max="3" width="8.33203125" style="333" customWidth="1"/>
    <col min="4" max="4" width="31.5546875" style="11" customWidth="1"/>
    <col min="5" max="5" width="37.109375" style="11" customWidth="1"/>
    <col min="6" max="6" width="23.5546875" style="5" customWidth="1"/>
    <col min="7" max="7" width="15.6640625" style="21" customWidth="1"/>
    <col min="8" max="8" width="14.6640625" style="334" customWidth="1"/>
    <col min="9" max="9" width="15.109375" style="342" customWidth="1"/>
    <col min="10" max="10" width="14.5546875" style="334" customWidth="1"/>
    <col min="11" max="11" width="15" style="334" customWidth="1"/>
    <col min="12" max="12" width="14.33203125" style="334" customWidth="1"/>
    <col min="13" max="13" width="15.44140625" style="334" customWidth="1"/>
    <col min="14" max="14" width="15.33203125" style="334" customWidth="1"/>
    <col min="15" max="15" width="11.5546875" style="336" customWidth="1"/>
    <col min="16" max="256" width="8.88671875" style="11"/>
    <col min="257" max="257" width="12.5546875" style="11" customWidth="1"/>
    <col min="258" max="258" width="9.88671875" style="11" customWidth="1"/>
    <col min="259" max="259" width="9.5546875" style="11" customWidth="1"/>
    <col min="260" max="260" width="30.5546875" style="11" customWidth="1"/>
    <col min="261" max="261" width="28.88671875" style="11" customWidth="1"/>
    <col min="262" max="262" width="21.44140625" style="11" customWidth="1"/>
    <col min="263" max="263" width="18" style="11" customWidth="1"/>
    <col min="264" max="264" width="15.88671875" style="11" customWidth="1"/>
    <col min="265" max="265" width="16.5546875" style="11" customWidth="1"/>
    <col min="266" max="266" width="18.88671875" style="11" customWidth="1"/>
    <col min="267" max="267" width="16.44140625" style="11" customWidth="1"/>
    <col min="268" max="268" width="16.109375" style="11" customWidth="1"/>
    <col min="269" max="269" width="19.6640625" style="11" customWidth="1"/>
    <col min="270" max="270" width="14.88671875" style="11" customWidth="1"/>
    <col min="271" max="271" width="11.5546875" style="11" customWidth="1"/>
    <col min="272" max="512" width="8.88671875" style="11"/>
    <col min="513" max="513" width="12.5546875" style="11" customWidth="1"/>
    <col min="514" max="514" width="9.88671875" style="11" customWidth="1"/>
    <col min="515" max="515" width="9.5546875" style="11" customWidth="1"/>
    <col min="516" max="516" width="30.5546875" style="11" customWidth="1"/>
    <col min="517" max="517" width="28.88671875" style="11" customWidth="1"/>
    <col min="518" max="518" width="21.44140625" style="11" customWidth="1"/>
    <col min="519" max="519" width="18" style="11" customWidth="1"/>
    <col min="520" max="520" width="15.88671875" style="11" customWidth="1"/>
    <col min="521" max="521" width="16.5546875" style="11" customWidth="1"/>
    <col min="522" max="522" width="18.88671875" style="11" customWidth="1"/>
    <col min="523" max="523" width="16.44140625" style="11" customWidth="1"/>
    <col min="524" max="524" width="16.109375" style="11" customWidth="1"/>
    <col min="525" max="525" width="19.6640625" style="11" customWidth="1"/>
    <col min="526" max="526" width="14.88671875" style="11" customWidth="1"/>
    <col min="527" max="527" width="11.5546875" style="11" customWidth="1"/>
    <col min="528" max="768" width="8.88671875" style="11"/>
    <col min="769" max="769" width="12.5546875" style="11" customWidth="1"/>
    <col min="770" max="770" width="9.88671875" style="11" customWidth="1"/>
    <col min="771" max="771" width="9.5546875" style="11" customWidth="1"/>
    <col min="772" max="772" width="30.5546875" style="11" customWidth="1"/>
    <col min="773" max="773" width="28.88671875" style="11" customWidth="1"/>
    <col min="774" max="774" width="21.44140625" style="11" customWidth="1"/>
    <col min="775" max="775" width="18" style="11" customWidth="1"/>
    <col min="776" max="776" width="15.88671875" style="11" customWidth="1"/>
    <col min="777" max="777" width="16.5546875" style="11" customWidth="1"/>
    <col min="778" max="778" width="18.88671875" style="11" customWidth="1"/>
    <col min="779" max="779" width="16.44140625" style="11" customWidth="1"/>
    <col min="780" max="780" width="16.109375" style="11" customWidth="1"/>
    <col min="781" max="781" width="19.6640625" style="11" customWidth="1"/>
    <col min="782" max="782" width="14.88671875" style="11" customWidth="1"/>
    <col min="783" max="783" width="11.5546875" style="11" customWidth="1"/>
    <col min="784" max="1024" width="8.88671875" style="11"/>
    <col min="1025" max="1025" width="12.5546875" style="11" customWidth="1"/>
    <col min="1026" max="1026" width="9.88671875" style="11" customWidth="1"/>
    <col min="1027" max="1027" width="9.5546875" style="11" customWidth="1"/>
    <col min="1028" max="1028" width="30.5546875" style="11" customWidth="1"/>
    <col min="1029" max="1029" width="28.88671875" style="11" customWidth="1"/>
    <col min="1030" max="1030" width="21.44140625" style="11" customWidth="1"/>
    <col min="1031" max="1031" width="18" style="11" customWidth="1"/>
    <col min="1032" max="1032" width="15.88671875" style="11" customWidth="1"/>
    <col min="1033" max="1033" width="16.5546875" style="11" customWidth="1"/>
    <col min="1034" max="1034" width="18.88671875" style="11" customWidth="1"/>
    <col min="1035" max="1035" width="16.44140625" style="11" customWidth="1"/>
    <col min="1036" max="1036" width="16.109375" style="11" customWidth="1"/>
    <col min="1037" max="1037" width="19.6640625" style="11" customWidth="1"/>
    <col min="1038" max="1038" width="14.88671875" style="11" customWidth="1"/>
    <col min="1039" max="1039" width="11.5546875" style="11" customWidth="1"/>
    <col min="1040" max="1280" width="8.88671875" style="11"/>
    <col min="1281" max="1281" width="12.5546875" style="11" customWidth="1"/>
    <col min="1282" max="1282" width="9.88671875" style="11" customWidth="1"/>
    <col min="1283" max="1283" width="9.5546875" style="11" customWidth="1"/>
    <col min="1284" max="1284" width="30.5546875" style="11" customWidth="1"/>
    <col min="1285" max="1285" width="28.88671875" style="11" customWidth="1"/>
    <col min="1286" max="1286" width="21.44140625" style="11" customWidth="1"/>
    <col min="1287" max="1287" width="18" style="11" customWidth="1"/>
    <col min="1288" max="1288" width="15.88671875" style="11" customWidth="1"/>
    <col min="1289" max="1289" width="16.5546875" style="11" customWidth="1"/>
    <col min="1290" max="1290" width="18.88671875" style="11" customWidth="1"/>
    <col min="1291" max="1291" width="16.44140625" style="11" customWidth="1"/>
    <col min="1292" max="1292" width="16.109375" style="11" customWidth="1"/>
    <col min="1293" max="1293" width="19.6640625" style="11" customWidth="1"/>
    <col min="1294" max="1294" width="14.88671875" style="11" customWidth="1"/>
    <col min="1295" max="1295" width="11.5546875" style="11" customWidth="1"/>
    <col min="1296" max="1536" width="8.88671875" style="11"/>
    <col min="1537" max="1537" width="12.5546875" style="11" customWidth="1"/>
    <col min="1538" max="1538" width="9.88671875" style="11" customWidth="1"/>
    <col min="1539" max="1539" width="9.5546875" style="11" customWidth="1"/>
    <col min="1540" max="1540" width="30.5546875" style="11" customWidth="1"/>
    <col min="1541" max="1541" width="28.88671875" style="11" customWidth="1"/>
    <col min="1542" max="1542" width="21.44140625" style="11" customWidth="1"/>
    <col min="1543" max="1543" width="18" style="11" customWidth="1"/>
    <col min="1544" max="1544" width="15.88671875" style="11" customWidth="1"/>
    <col min="1545" max="1545" width="16.5546875" style="11" customWidth="1"/>
    <col min="1546" max="1546" width="18.88671875" style="11" customWidth="1"/>
    <col min="1547" max="1547" width="16.44140625" style="11" customWidth="1"/>
    <col min="1548" max="1548" width="16.109375" style="11" customWidth="1"/>
    <col min="1549" max="1549" width="19.6640625" style="11" customWidth="1"/>
    <col min="1550" max="1550" width="14.88671875" style="11" customWidth="1"/>
    <col min="1551" max="1551" width="11.5546875" style="11" customWidth="1"/>
    <col min="1552" max="1792" width="8.88671875" style="11"/>
    <col min="1793" max="1793" width="12.5546875" style="11" customWidth="1"/>
    <col min="1794" max="1794" width="9.88671875" style="11" customWidth="1"/>
    <col min="1795" max="1795" width="9.5546875" style="11" customWidth="1"/>
    <col min="1796" max="1796" width="30.5546875" style="11" customWidth="1"/>
    <col min="1797" max="1797" width="28.88671875" style="11" customWidth="1"/>
    <col min="1798" max="1798" width="21.44140625" style="11" customWidth="1"/>
    <col min="1799" max="1799" width="18" style="11" customWidth="1"/>
    <col min="1800" max="1800" width="15.88671875" style="11" customWidth="1"/>
    <col min="1801" max="1801" width="16.5546875" style="11" customWidth="1"/>
    <col min="1802" max="1802" width="18.88671875" style="11" customWidth="1"/>
    <col min="1803" max="1803" width="16.44140625" style="11" customWidth="1"/>
    <col min="1804" max="1804" width="16.109375" style="11" customWidth="1"/>
    <col min="1805" max="1805" width="19.6640625" style="11" customWidth="1"/>
    <col min="1806" max="1806" width="14.88671875" style="11" customWidth="1"/>
    <col min="1807" max="1807" width="11.5546875" style="11" customWidth="1"/>
    <col min="1808" max="2048" width="8.88671875" style="11"/>
    <col min="2049" max="2049" width="12.5546875" style="11" customWidth="1"/>
    <col min="2050" max="2050" width="9.88671875" style="11" customWidth="1"/>
    <col min="2051" max="2051" width="9.5546875" style="11" customWidth="1"/>
    <col min="2052" max="2052" width="30.5546875" style="11" customWidth="1"/>
    <col min="2053" max="2053" width="28.88671875" style="11" customWidth="1"/>
    <col min="2054" max="2054" width="21.44140625" style="11" customWidth="1"/>
    <col min="2055" max="2055" width="18" style="11" customWidth="1"/>
    <col min="2056" max="2056" width="15.88671875" style="11" customWidth="1"/>
    <col min="2057" max="2057" width="16.5546875" style="11" customWidth="1"/>
    <col min="2058" max="2058" width="18.88671875" style="11" customWidth="1"/>
    <col min="2059" max="2059" width="16.44140625" style="11" customWidth="1"/>
    <col min="2060" max="2060" width="16.109375" style="11" customWidth="1"/>
    <col min="2061" max="2061" width="19.6640625" style="11" customWidth="1"/>
    <col min="2062" max="2062" width="14.88671875" style="11" customWidth="1"/>
    <col min="2063" max="2063" width="11.5546875" style="11" customWidth="1"/>
    <col min="2064" max="2304" width="8.88671875" style="11"/>
    <col min="2305" max="2305" width="12.5546875" style="11" customWidth="1"/>
    <col min="2306" max="2306" width="9.88671875" style="11" customWidth="1"/>
    <col min="2307" max="2307" width="9.5546875" style="11" customWidth="1"/>
    <col min="2308" max="2308" width="30.5546875" style="11" customWidth="1"/>
    <col min="2309" max="2309" width="28.88671875" style="11" customWidth="1"/>
    <col min="2310" max="2310" width="21.44140625" style="11" customWidth="1"/>
    <col min="2311" max="2311" width="18" style="11" customWidth="1"/>
    <col min="2312" max="2312" width="15.88671875" style="11" customWidth="1"/>
    <col min="2313" max="2313" width="16.5546875" style="11" customWidth="1"/>
    <col min="2314" max="2314" width="18.88671875" style="11" customWidth="1"/>
    <col min="2315" max="2315" width="16.44140625" style="11" customWidth="1"/>
    <col min="2316" max="2316" width="16.109375" style="11" customWidth="1"/>
    <col min="2317" max="2317" width="19.6640625" style="11" customWidth="1"/>
    <col min="2318" max="2318" width="14.88671875" style="11" customWidth="1"/>
    <col min="2319" max="2319" width="11.5546875" style="11" customWidth="1"/>
    <col min="2320" max="2560" width="8.88671875" style="11"/>
    <col min="2561" max="2561" width="12.5546875" style="11" customWidth="1"/>
    <col min="2562" max="2562" width="9.88671875" style="11" customWidth="1"/>
    <col min="2563" max="2563" width="9.5546875" style="11" customWidth="1"/>
    <col min="2564" max="2564" width="30.5546875" style="11" customWidth="1"/>
    <col min="2565" max="2565" width="28.88671875" style="11" customWidth="1"/>
    <col min="2566" max="2566" width="21.44140625" style="11" customWidth="1"/>
    <col min="2567" max="2567" width="18" style="11" customWidth="1"/>
    <col min="2568" max="2568" width="15.88671875" style="11" customWidth="1"/>
    <col min="2569" max="2569" width="16.5546875" style="11" customWidth="1"/>
    <col min="2570" max="2570" width="18.88671875" style="11" customWidth="1"/>
    <col min="2571" max="2571" width="16.44140625" style="11" customWidth="1"/>
    <col min="2572" max="2572" width="16.109375" style="11" customWidth="1"/>
    <col min="2573" max="2573" width="19.6640625" style="11" customWidth="1"/>
    <col min="2574" max="2574" width="14.88671875" style="11" customWidth="1"/>
    <col min="2575" max="2575" width="11.5546875" style="11" customWidth="1"/>
    <col min="2576" max="2816" width="8.88671875" style="11"/>
    <col min="2817" max="2817" width="12.5546875" style="11" customWidth="1"/>
    <col min="2818" max="2818" width="9.88671875" style="11" customWidth="1"/>
    <col min="2819" max="2819" width="9.5546875" style="11" customWidth="1"/>
    <col min="2820" max="2820" width="30.5546875" style="11" customWidth="1"/>
    <col min="2821" max="2821" width="28.88671875" style="11" customWidth="1"/>
    <col min="2822" max="2822" width="21.44140625" style="11" customWidth="1"/>
    <col min="2823" max="2823" width="18" style="11" customWidth="1"/>
    <col min="2824" max="2824" width="15.88671875" style="11" customWidth="1"/>
    <col min="2825" max="2825" width="16.5546875" style="11" customWidth="1"/>
    <col min="2826" max="2826" width="18.88671875" style="11" customWidth="1"/>
    <col min="2827" max="2827" width="16.44140625" style="11" customWidth="1"/>
    <col min="2828" max="2828" width="16.109375" style="11" customWidth="1"/>
    <col min="2829" max="2829" width="19.6640625" style="11" customWidth="1"/>
    <col min="2830" max="2830" width="14.88671875" style="11" customWidth="1"/>
    <col min="2831" max="2831" width="11.5546875" style="11" customWidth="1"/>
    <col min="2832" max="3072" width="8.88671875" style="11"/>
    <col min="3073" max="3073" width="12.5546875" style="11" customWidth="1"/>
    <col min="3074" max="3074" width="9.88671875" style="11" customWidth="1"/>
    <col min="3075" max="3075" width="9.5546875" style="11" customWidth="1"/>
    <col min="3076" max="3076" width="30.5546875" style="11" customWidth="1"/>
    <col min="3077" max="3077" width="28.88671875" style="11" customWidth="1"/>
    <col min="3078" max="3078" width="21.44140625" style="11" customWidth="1"/>
    <col min="3079" max="3079" width="18" style="11" customWidth="1"/>
    <col min="3080" max="3080" width="15.88671875" style="11" customWidth="1"/>
    <col min="3081" max="3081" width="16.5546875" style="11" customWidth="1"/>
    <col min="3082" max="3082" width="18.88671875" style="11" customWidth="1"/>
    <col min="3083" max="3083" width="16.44140625" style="11" customWidth="1"/>
    <col min="3084" max="3084" width="16.109375" style="11" customWidth="1"/>
    <col min="3085" max="3085" width="19.6640625" style="11" customWidth="1"/>
    <col min="3086" max="3086" width="14.88671875" style="11" customWidth="1"/>
    <col min="3087" max="3087" width="11.5546875" style="11" customWidth="1"/>
    <col min="3088" max="3328" width="8.88671875" style="11"/>
    <col min="3329" max="3329" width="12.5546875" style="11" customWidth="1"/>
    <col min="3330" max="3330" width="9.88671875" style="11" customWidth="1"/>
    <col min="3331" max="3331" width="9.5546875" style="11" customWidth="1"/>
    <col min="3332" max="3332" width="30.5546875" style="11" customWidth="1"/>
    <col min="3333" max="3333" width="28.88671875" style="11" customWidth="1"/>
    <col min="3334" max="3334" width="21.44140625" style="11" customWidth="1"/>
    <col min="3335" max="3335" width="18" style="11" customWidth="1"/>
    <col min="3336" max="3336" width="15.88671875" style="11" customWidth="1"/>
    <col min="3337" max="3337" width="16.5546875" style="11" customWidth="1"/>
    <col min="3338" max="3338" width="18.88671875" style="11" customWidth="1"/>
    <col min="3339" max="3339" width="16.44140625" style="11" customWidth="1"/>
    <col min="3340" max="3340" width="16.109375" style="11" customWidth="1"/>
    <col min="3341" max="3341" width="19.6640625" style="11" customWidth="1"/>
    <col min="3342" max="3342" width="14.88671875" style="11" customWidth="1"/>
    <col min="3343" max="3343" width="11.5546875" style="11" customWidth="1"/>
    <col min="3344" max="3584" width="8.88671875" style="11"/>
    <col min="3585" max="3585" width="12.5546875" style="11" customWidth="1"/>
    <col min="3586" max="3586" width="9.88671875" style="11" customWidth="1"/>
    <col min="3587" max="3587" width="9.5546875" style="11" customWidth="1"/>
    <col min="3588" max="3588" width="30.5546875" style="11" customWidth="1"/>
    <col min="3589" max="3589" width="28.88671875" style="11" customWidth="1"/>
    <col min="3590" max="3590" width="21.44140625" style="11" customWidth="1"/>
    <col min="3591" max="3591" width="18" style="11" customWidth="1"/>
    <col min="3592" max="3592" width="15.88671875" style="11" customWidth="1"/>
    <col min="3593" max="3593" width="16.5546875" style="11" customWidth="1"/>
    <col min="3594" max="3594" width="18.88671875" style="11" customWidth="1"/>
    <col min="3595" max="3595" width="16.44140625" style="11" customWidth="1"/>
    <col min="3596" max="3596" width="16.109375" style="11" customWidth="1"/>
    <col min="3597" max="3597" width="19.6640625" style="11" customWidth="1"/>
    <col min="3598" max="3598" width="14.88671875" style="11" customWidth="1"/>
    <col min="3599" max="3599" width="11.5546875" style="11" customWidth="1"/>
    <col min="3600" max="3840" width="8.88671875" style="11"/>
    <col min="3841" max="3841" width="12.5546875" style="11" customWidth="1"/>
    <col min="3842" max="3842" width="9.88671875" style="11" customWidth="1"/>
    <col min="3843" max="3843" width="9.5546875" style="11" customWidth="1"/>
    <col min="3844" max="3844" width="30.5546875" style="11" customWidth="1"/>
    <col min="3845" max="3845" width="28.88671875" style="11" customWidth="1"/>
    <col min="3846" max="3846" width="21.44140625" style="11" customWidth="1"/>
    <col min="3847" max="3847" width="18" style="11" customWidth="1"/>
    <col min="3848" max="3848" width="15.88671875" style="11" customWidth="1"/>
    <col min="3849" max="3849" width="16.5546875" style="11" customWidth="1"/>
    <col min="3850" max="3850" width="18.88671875" style="11" customWidth="1"/>
    <col min="3851" max="3851" width="16.44140625" style="11" customWidth="1"/>
    <col min="3852" max="3852" width="16.109375" style="11" customWidth="1"/>
    <col min="3853" max="3853" width="19.6640625" style="11" customWidth="1"/>
    <col min="3854" max="3854" width="14.88671875" style="11" customWidth="1"/>
    <col min="3855" max="3855" width="11.5546875" style="11" customWidth="1"/>
    <col min="3856" max="4096" width="8.88671875" style="11"/>
    <col min="4097" max="4097" width="12.5546875" style="11" customWidth="1"/>
    <col min="4098" max="4098" width="9.88671875" style="11" customWidth="1"/>
    <col min="4099" max="4099" width="9.5546875" style="11" customWidth="1"/>
    <col min="4100" max="4100" width="30.5546875" style="11" customWidth="1"/>
    <col min="4101" max="4101" width="28.88671875" style="11" customWidth="1"/>
    <col min="4102" max="4102" width="21.44140625" style="11" customWidth="1"/>
    <col min="4103" max="4103" width="18" style="11" customWidth="1"/>
    <col min="4104" max="4104" width="15.88671875" style="11" customWidth="1"/>
    <col min="4105" max="4105" width="16.5546875" style="11" customWidth="1"/>
    <col min="4106" max="4106" width="18.88671875" style="11" customWidth="1"/>
    <col min="4107" max="4107" width="16.44140625" style="11" customWidth="1"/>
    <col min="4108" max="4108" width="16.109375" style="11" customWidth="1"/>
    <col min="4109" max="4109" width="19.6640625" style="11" customWidth="1"/>
    <col min="4110" max="4110" width="14.88671875" style="11" customWidth="1"/>
    <col min="4111" max="4111" width="11.5546875" style="11" customWidth="1"/>
    <col min="4112" max="4352" width="8.88671875" style="11"/>
    <col min="4353" max="4353" width="12.5546875" style="11" customWidth="1"/>
    <col min="4354" max="4354" width="9.88671875" style="11" customWidth="1"/>
    <col min="4355" max="4355" width="9.5546875" style="11" customWidth="1"/>
    <col min="4356" max="4356" width="30.5546875" style="11" customWidth="1"/>
    <col min="4357" max="4357" width="28.88671875" style="11" customWidth="1"/>
    <col min="4358" max="4358" width="21.44140625" style="11" customWidth="1"/>
    <col min="4359" max="4359" width="18" style="11" customWidth="1"/>
    <col min="4360" max="4360" width="15.88671875" style="11" customWidth="1"/>
    <col min="4361" max="4361" width="16.5546875" style="11" customWidth="1"/>
    <col min="4362" max="4362" width="18.88671875" style="11" customWidth="1"/>
    <col min="4363" max="4363" width="16.44140625" style="11" customWidth="1"/>
    <col min="4364" max="4364" width="16.109375" style="11" customWidth="1"/>
    <col min="4365" max="4365" width="19.6640625" style="11" customWidth="1"/>
    <col min="4366" max="4366" width="14.88671875" style="11" customWidth="1"/>
    <col min="4367" max="4367" width="11.5546875" style="11" customWidth="1"/>
    <col min="4368" max="4608" width="8.88671875" style="11"/>
    <col min="4609" max="4609" width="12.5546875" style="11" customWidth="1"/>
    <col min="4610" max="4610" width="9.88671875" style="11" customWidth="1"/>
    <col min="4611" max="4611" width="9.5546875" style="11" customWidth="1"/>
    <col min="4612" max="4612" width="30.5546875" style="11" customWidth="1"/>
    <col min="4613" max="4613" width="28.88671875" style="11" customWidth="1"/>
    <col min="4614" max="4614" width="21.44140625" style="11" customWidth="1"/>
    <col min="4615" max="4615" width="18" style="11" customWidth="1"/>
    <col min="4616" max="4616" width="15.88671875" style="11" customWidth="1"/>
    <col min="4617" max="4617" width="16.5546875" style="11" customWidth="1"/>
    <col min="4618" max="4618" width="18.88671875" style="11" customWidth="1"/>
    <col min="4619" max="4619" width="16.44140625" style="11" customWidth="1"/>
    <col min="4620" max="4620" width="16.109375" style="11" customWidth="1"/>
    <col min="4621" max="4621" width="19.6640625" style="11" customWidth="1"/>
    <col min="4622" max="4622" width="14.88671875" style="11" customWidth="1"/>
    <col min="4623" max="4623" width="11.5546875" style="11" customWidth="1"/>
    <col min="4624" max="4864" width="8.88671875" style="11"/>
    <col min="4865" max="4865" width="12.5546875" style="11" customWidth="1"/>
    <col min="4866" max="4866" width="9.88671875" style="11" customWidth="1"/>
    <col min="4867" max="4867" width="9.5546875" style="11" customWidth="1"/>
    <col min="4868" max="4868" width="30.5546875" style="11" customWidth="1"/>
    <col min="4869" max="4869" width="28.88671875" style="11" customWidth="1"/>
    <col min="4870" max="4870" width="21.44140625" style="11" customWidth="1"/>
    <col min="4871" max="4871" width="18" style="11" customWidth="1"/>
    <col min="4872" max="4872" width="15.88671875" style="11" customWidth="1"/>
    <col min="4873" max="4873" width="16.5546875" style="11" customWidth="1"/>
    <col min="4874" max="4874" width="18.88671875" style="11" customWidth="1"/>
    <col min="4875" max="4875" width="16.44140625" style="11" customWidth="1"/>
    <col min="4876" max="4876" width="16.109375" style="11" customWidth="1"/>
    <col min="4877" max="4877" width="19.6640625" style="11" customWidth="1"/>
    <col min="4878" max="4878" width="14.88671875" style="11" customWidth="1"/>
    <col min="4879" max="4879" width="11.5546875" style="11" customWidth="1"/>
    <col min="4880" max="5120" width="8.88671875" style="11"/>
    <col min="5121" max="5121" width="12.5546875" style="11" customWidth="1"/>
    <col min="5122" max="5122" width="9.88671875" style="11" customWidth="1"/>
    <col min="5123" max="5123" width="9.5546875" style="11" customWidth="1"/>
    <col min="5124" max="5124" width="30.5546875" style="11" customWidth="1"/>
    <col min="5125" max="5125" width="28.88671875" style="11" customWidth="1"/>
    <col min="5126" max="5126" width="21.44140625" style="11" customWidth="1"/>
    <col min="5127" max="5127" width="18" style="11" customWidth="1"/>
    <col min="5128" max="5128" width="15.88671875" style="11" customWidth="1"/>
    <col min="5129" max="5129" width="16.5546875" style="11" customWidth="1"/>
    <col min="5130" max="5130" width="18.88671875" style="11" customWidth="1"/>
    <col min="5131" max="5131" width="16.44140625" style="11" customWidth="1"/>
    <col min="5132" max="5132" width="16.109375" style="11" customWidth="1"/>
    <col min="5133" max="5133" width="19.6640625" style="11" customWidth="1"/>
    <col min="5134" max="5134" width="14.88671875" style="11" customWidth="1"/>
    <col min="5135" max="5135" width="11.5546875" style="11" customWidth="1"/>
    <col min="5136" max="5376" width="8.88671875" style="11"/>
    <col min="5377" max="5377" width="12.5546875" style="11" customWidth="1"/>
    <col min="5378" max="5378" width="9.88671875" style="11" customWidth="1"/>
    <col min="5379" max="5379" width="9.5546875" style="11" customWidth="1"/>
    <col min="5380" max="5380" width="30.5546875" style="11" customWidth="1"/>
    <col min="5381" max="5381" width="28.88671875" style="11" customWidth="1"/>
    <col min="5382" max="5382" width="21.44140625" style="11" customWidth="1"/>
    <col min="5383" max="5383" width="18" style="11" customWidth="1"/>
    <col min="5384" max="5384" width="15.88671875" style="11" customWidth="1"/>
    <col min="5385" max="5385" width="16.5546875" style="11" customWidth="1"/>
    <col min="5386" max="5386" width="18.88671875" style="11" customWidth="1"/>
    <col min="5387" max="5387" width="16.44140625" style="11" customWidth="1"/>
    <col min="5388" max="5388" width="16.109375" style="11" customWidth="1"/>
    <col min="5389" max="5389" width="19.6640625" style="11" customWidth="1"/>
    <col min="5390" max="5390" width="14.88671875" style="11" customWidth="1"/>
    <col min="5391" max="5391" width="11.5546875" style="11" customWidth="1"/>
    <col min="5392" max="5632" width="8.88671875" style="11"/>
    <col min="5633" max="5633" width="12.5546875" style="11" customWidth="1"/>
    <col min="5634" max="5634" width="9.88671875" style="11" customWidth="1"/>
    <col min="5635" max="5635" width="9.5546875" style="11" customWidth="1"/>
    <col min="5636" max="5636" width="30.5546875" style="11" customWidth="1"/>
    <col min="5637" max="5637" width="28.88671875" style="11" customWidth="1"/>
    <col min="5638" max="5638" width="21.44140625" style="11" customWidth="1"/>
    <col min="5639" max="5639" width="18" style="11" customWidth="1"/>
    <col min="5640" max="5640" width="15.88671875" style="11" customWidth="1"/>
    <col min="5641" max="5641" width="16.5546875" style="11" customWidth="1"/>
    <col min="5642" max="5642" width="18.88671875" style="11" customWidth="1"/>
    <col min="5643" max="5643" width="16.44140625" style="11" customWidth="1"/>
    <col min="5644" max="5644" width="16.109375" style="11" customWidth="1"/>
    <col min="5645" max="5645" width="19.6640625" style="11" customWidth="1"/>
    <col min="5646" max="5646" width="14.88671875" style="11" customWidth="1"/>
    <col min="5647" max="5647" width="11.5546875" style="11" customWidth="1"/>
    <col min="5648" max="5888" width="8.88671875" style="11"/>
    <col min="5889" max="5889" width="12.5546875" style="11" customWidth="1"/>
    <col min="5890" max="5890" width="9.88671875" style="11" customWidth="1"/>
    <col min="5891" max="5891" width="9.5546875" style="11" customWidth="1"/>
    <col min="5892" max="5892" width="30.5546875" style="11" customWidth="1"/>
    <col min="5893" max="5893" width="28.88671875" style="11" customWidth="1"/>
    <col min="5894" max="5894" width="21.44140625" style="11" customWidth="1"/>
    <col min="5895" max="5895" width="18" style="11" customWidth="1"/>
    <col min="5896" max="5896" width="15.88671875" style="11" customWidth="1"/>
    <col min="5897" max="5897" width="16.5546875" style="11" customWidth="1"/>
    <col min="5898" max="5898" width="18.88671875" style="11" customWidth="1"/>
    <col min="5899" max="5899" width="16.44140625" style="11" customWidth="1"/>
    <col min="5900" max="5900" width="16.109375" style="11" customWidth="1"/>
    <col min="5901" max="5901" width="19.6640625" style="11" customWidth="1"/>
    <col min="5902" max="5902" width="14.88671875" style="11" customWidth="1"/>
    <col min="5903" max="5903" width="11.5546875" style="11" customWidth="1"/>
    <col min="5904" max="6144" width="8.88671875" style="11"/>
    <col min="6145" max="6145" width="12.5546875" style="11" customWidth="1"/>
    <col min="6146" max="6146" width="9.88671875" style="11" customWidth="1"/>
    <col min="6147" max="6147" width="9.5546875" style="11" customWidth="1"/>
    <col min="6148" max="6148" width="30.5546875" style="11" customWidth="1"/>
    <col min="6149" max="6149" width="28.88671875" style="11" customWidth="1"/>
    <col min="6150" max="6150" width="21.44140625" style="11" customWidth="1"/>
    <col min="6151" max="6151" width="18" style="11" customWidth="1"/>
    <col min="6152" max="6152" width="15.88671875" style="11" customWidth="1"/>
    <col min="6153" max="6153" width="16.5546875" style="11" customWidth="1"/>
    <col min="6154" max="6154" width="18.88671875" style="11" customWidth="1"/>
    <col min="6155" max="6155" width="16.44140625" style="11" customWidth="1"/>
    <col min="6156" max="6156" width="16.109375" style="11" customWidth="1"/>
    <col min="6157" max="6157" width="19.6640625" style="11" customWidth="1"/>
    <col min="6158" max="6158" width="14.88671875" style="11" customWidth="1"/>
    <col min="6159" max="6159" width="11.5546875" style="11" customWidth="1"/>
    <col min="6160" max="6400" width="8.88671875" style="11"/>
    <col min="6401" max="6401" width="12.5546875" style="11" customWidth="1"/>
    <col min="6402" max="6402" width="9.88671875" style="11" customWidth="1"/>
    <col min="6403" max="6403" width="9.5546875" style="11" customWidth="1"/>
    <col min="6404" max="6404" width="30.5546875" style="11" customWidth="1"/>
    <col min="6405" max="6405" width="28.88671875" style="11" customWidth="1"/>
    <col min="6406" max="6406" width="21.44140625" style="11" customWidth="1"/>
    <col min="6407" max="6407" width="18" style="11" customWidth="1"/>
    <col min="6408" max="6408" width="15.88671875" style="11" customWidth="1"/>
    <col min="6409" max="6409" width="16.5546875" style="11" customWidth="1"/>
    <col min="6410" max="6410" width="18.88671875" style="11" customWidth="1"/>
    <col min="6411" max="6411" width="16.44140625" style="11" customWidth="1"/>
    <col min="6412" max="6412" width="16.109375" style="11" customWidth="1"/>
    <col min="6413" max="6413" width="19.6640625" style="11" customWidth="1"/>
    <col min="6414" max="6414" width="14.88671875" style="11" customWidth="1"/>
    <col min="6415" max="6415" width="11.5546875" style="11" customWidth="1"/>
    <col min="6416" max="6656" width="8.88671875" style="11"/>
    <col min="6657" max="6657" width="12.5546875" style="11" customWidth="1"/>
    <col min="6658" max="6658" width="9.88671875" style="11" customWidth="1"/>
    <col min="6659" max="6659" width="9.5546875" style="11" customWidth="1"/>
    <col min="6660" max="6660" width="30.5546875" style="11" customWidth="1"/>
    <col min="6661" max="6661" width="28.88671875" style="11" customWidth="1"/>
    <col min="6662" max="6662" width="21.44140625" style="11" customWidth="1"/>
    <col min="6663" max="6663" width="18" style="11" customWidth="1"/>
    <col min="6664" max="6664" width="15.88671875" style="11" customWidth="1"/>
    <col min="6665" max="6665" width="16.5546875" style="11" customWidth="1"/>
    <col min="6666" max="6666" width="18.88671875" style="11" customWidth="1"/>
    <col min="6667" max="6667" width="16.44140625" style="11" customWidth="1"/>
    <col min="6668" max="6668" width="16.109375" style="11" customWidth="1"/>
    <col min="6669" max="6669" width="19.6640625" style="11" customWidth="1"/>
    <col min="6670" max="6670" width="14.88671875" style="11" customWidth="1"/>
    <col min="6671" max="6671" width="11.5546875" style="11" customWidth="1"/>
    <col min="6672" max="6912" width="8.88671875" style="11"/>
    <col min="6913" max="6913" width="12.5546875" style="11" customWidth="1"/>
    <col min="6914" max="6914" width="9.88671875" style="11" customWidth="1"/>
    <col min="6915" max="6915" width="9.5546875" style="11" customWidth="1"/>
    <col min="6916" max="6916" width="30.5546875" style="11" customWidth="1"/>
    <col min="6917" max="6917" width="28.88671875" style="11" customWidth="1"/>
    <col min="6918" max="6918" width="21.44140625" style="11" customWidth="1"/>
    <col min="6919" max="6919" width="18" style="11" customWidth="1"/>
    <col min="6920" max="6920" width="15.88671875" style="11" customWidth="1"/>
    <col min="6921" max="6921" width="16.5546875" style="11" customWidth="1"/>
    <col min="6922" max="6922" width="18.88671875" style="11" customWidth="1"/>
    <col min="6923" max="6923" width="16.44140625" style="11" customWidth="1"/>
    <col min="6924" max="6924" width="16.109375" style="11" customWidth="1"/>
    <col min="6925" max="6925" width="19.6640625" style="11" customWidth="1"/>
    <col min="6926" max="6926" width="14.88671875" style="11" customWidth="1"/>
    <col min="6927" max="6927" width="11.5546875" style="11" customWidth="1"/>
    <col min="6928" max="7168" width="8.88671875" style="11"/>
    <col min="7169" max="7169" width="12.5546875" style="11" customWidth="1"/>
    <col min="7170" max="7170" width="9.88671875" style="11" customWidth="1"/>
    <col min="7171" max="7171" width="9.5546875" style="11" customWidth="1"/>
    <col min="7172" max="7172" width="30.5546875" style="11" customWidth="1"/>
    <col min="7173" max="7173" width="28.88671875" style="11" customWidth="1"/>
    <col min="7174" max="7174" width="21.44140625" style="11" customWidth="1"/>
    <col min="7175" max="7175" width="18" style="11" customWidth="1"/>
    <col min="7176" max="7176" width="15.88671875" style="11" customWidth="1"/>
    <col min="7177" max="7177" width="16.5546875" style="11" customWidth="1"/>
    <col min="7178" max="7178" width="18.88671875" style="11" customWidth="1"/>
    <col min="7179" max="7179" width="16.44140625" style="11" customWidth="1"/>
    <col min="7180" max="7180" width="16.109375" style="11" customWidth="1"/>
    <col min="7181" max="7181" width="19.6640625" style="11" customWidth="1"/>
    <col min="7182" max="7182" width="14.88671875" style="11" customWidth="1"/>
    <col min="7183" max="7183" width="11.5546875" style="11" customWidth="1"/>
    <col min="7184" max="7424" width="8.88671875" style="11"/>
    <col min="7425" max="7425" width="12.5546875" style="11" customWidth="1"/>
    <col min="7426" max="7426" width="9.88671875" style="11" customWidth="1"/>
    <col min="7427" max="7427" width="9.5546875" style="11" customWidth="1"/>
    <col min="7428" max="7428" width="30.5546875" style="11" customWidth="1"/>
    <col min="7429" max="7429" width="28.88671875" style="11" customWidth="1"/>
    <col min="7430" max="7430" width="21.44140625" style="11" customWidth="1"/>
    <col min="7431" max="7431" width="18" style="11" customWidth="1"/>
    <col min="7432" max="7432" width="15.88671875" style="11" customWidth="1"/>
    <col min="7433" max="7433" width="16.5546875" style="11" customWidth="1"/>
    <col min="7434" max="7434" width="18.88671875" style="11" customWidth="1"/>
    <col min="7435" max="7435" width="16.44140625" style="11" customWidth="1"/>
    <col min="7436" max="7436" width="16.109375" style="11" customWidth="1"/>
    <col min="7437" max="7437" width="19.6640625" style="11" customWidth="1"/>
    <col min="7438" max="7438" width="14.88671875" style="11" customWidth="1"/>
    <col min="7439" max="7439" width="11.5546875" style="11" customWidth="1"/>
    <col min="7440" max="7680" width="8.88671875" style="11"/>
    <col min="7681" max="7681" width="12.5546875" style="11" customWidth="1"/>
    <col min="7682" max="7682" width="9.88671875" style="11" customWidth="1"/>
    <col min="7683" max="7683" width="9.5546875" style="11" customWidth="1"/>
    <col min="7684" max="7684" width="30.5546875" style="11" customWidth="1"/>
    <col min="7685" max="7685" width="28.88671875" style="11" customWidth="1"/>
    <col min="7686" max="7686" width="21.44140625" style="11" customWidth="1"/>
    <col min="7687" max="7687" width="18" style="11" customWidth="1"/>
    <col min="7688" max="7688" width="15.88671875" style="11" customWidth="1"/>
    <col min="7689" max="7689" width="16.5546875" style="11" customWidth="1"/>
    <col min="7690" max="7690" width="18.88671875" style="11" customWidth="1"/>
    <col min="7691" max="7691" width="16.44140625" style="11" customWidth="1"/>
    <col min="7692" max="7692" width="16.109375" style="11" customWidth="1"/>
    <col min="7693" max="7693" width="19.6640625" style="11" customWidth="1"/>
    <col min="7694" max="7694" width="14.88671875" style="11" customWidth="1"/>
    <col min="7695" max="7695" width="11.5546875" style="11" customWidth="1"/>
    <col min="7696" max="7936" width="8.88671875" style="11"/>
    <col min="7937" max="7937" width="12.5546875" style="11" customWidth="1"/>
    <col min="7938" max="7938" width="9.88671875" style="11" customWidth="1"/>
    <col min="7939" max="7939" width="9.5546875" style="11" customWidth="1"/>
    <col min="7940" max="7940" width="30.5546875" style="11" customWidth="1"/>
    <col min="7941" max="7941" width="28.88671875" style="11" customWidth="1"/>
    <col min="7942" max="7942" width="21.44140625" style="11" customWidth="1"/>
    <col min="7943" max="7943" width="18" style="11" customWidth="1"/>
    <col min="7944" max="7944" width="15.88671875" style="11" customWidth="1"/>
    <col min="7945" max="7945" width="16.5546875" style="11" customWidth="1"/>
    <col min="7946" max="7946" width="18.88671875" style="11" customWidth="1"/>
    <col min="7947" max="7947" width="16.44140625" style="11" customWidth="1"/>
    <col min="7948" max="7948" width="16.109375" style="11" customWidth="1"/>
    <col min="7949" max="7949" width="19.6640625" style="11" customWidth="1"/>
    <col min="7950" max="7950" width="14.88671875" style="11" customWidth="1"/>
    <col min="7951" max="7951" width="11.5546875" style="11" customWidth="1"/>
    <col min="7952" max="8192" width="8.88671875" style="11"/>
    <col min="8193" max="8193" width="12.5546875" style="11" customWidth="1"/>
    <col min="8194" max="8194" width="9.88671875" style="11" customWidth="1"/>
    <col min="8195" max="8195" width="9.5546875" style="11" customWidth="1"/>
    <col min="8196" max="8196" width="30.5546875" style="11" customWidth="1"/>
    <col min="8197" max="8197" width="28.88671875" style="11" customWidth="1"/>
    <col min="8198" max="8198" width="21.44140625" style="11" customWidth="1"/>
    <col min="8199" max="8199" width="18" style="11" customWidth="1"/>
    <col min="8200" max="8200" width="15.88671875" style="11" customWidth="1"/>
    <col min="8201" max="8201" width="16.5546875" style="11" customWidth="1"/>
    <col min="8202" max="8202" width="18.88671875" style="11" customWidth="1"/>
    <col min="8203" max="8203" width="16.44140625" style="11" customWidth="1"/>
    <col min="8204" max="8204" width="16.109375" style="11" customWidth="1"/>
    <col min="8205" max="8205" width="19.6640625" style="11" customWidth="1"/>
    <col min="8206" max="8206" width="14.88671875" style="11" customWidth="1"/>
    <col min="8207" max="8207" width="11.5546875" style="11" customWidth="1"/>
    <col min="8208" max="8448" width="8.88671875" style="11"/>
    <col min="8449" max="8449" width="12.5546875" style="11" customWidth="1"/>
    <col min="8450" max="8450" width="9.88671875" style="11" customWidth="1"/>
    <col min="8451" max="8451" width="9.5546875" style="11" customWidth="1"/>
    <col min="8452" max="8452" width="30.5546875" style="11" customWidth="1"/>
    <col min="8453" max="8453" width="28.88671875" style="11" customWidth="1"/>
    <col min="8454" max="8454" width="21.44140625" style="11" customWidth="1"/>
    <col min="8455" max="8455" width="18" style="11" customWidth="1"/>
    <col min="8456" max="8456" width="15.88671875" style="11" customWidth="1"/>
    <col min="8457" max="8457" width="16.5546875" style="11" customWidth="1"/>
    <col min="8458" max="8458" width="18.88671875" style="11" customWidth="1"/>
    <col min="8459" max="8459" width="16.44140625" style="11" customWidth="1"/>
    <col min="8460" max="8460" width="16.109375" style="11" customWidth="1"/>
    <col min="8461" max="8461" width="19.6640625" style="11" customWidth="1"/>
    <col min="8462" max="8462" width="14.88671875" style="11" customWidth="1"/>
    <col min="8463" max="8463" width="11.5546875" style="11" customWidth="1"/>
    <col min="8464" max="8704" width="8.88671875" style="11"/>
    <col min="8705" max="8705" width="12.5546875" style="11" customWidth="1"/>
    <col min="8706" max="8706" width="9.88671875" style="11" customWidth="1"/>
    <col min="8707" max="8707" width="9.5546875" style="11" customWidth="1"/>
    <col min="8708" max="8708" width="30.5546875" style="11" customWidth="1"/>
    <col min="8709" max="8709" width="28.88671875" style="11" customWidth="1"/>
    <col min="8710" max="8710" width="21.44140625" style="11" customWidth="1"/>
    <col min="8711" max="8711" width="18" style="11" customWidth="1"/>
    <col min="8712" max="8712" width="15.88671875" style="11" customWidth="1"/>
    <col min="8713" max="8713" width="16.5546875" style="11" customWidth="1"/>
    <col min="8714" max="8714" width="18.88671875" style="11" customWidth="1"/>
    <col min="8715" max="8715" width="16.44140625" style="11" customWidth="1"/>
    <col min="8716" max="8716" width="16.109375" style="11" customWidth="1"/>
    <col min="8717" max="8717" width="19.6640625" style="11" customWidth="1"/>
    <col min="8718" max="8718" width="14.88671875" style="11" customWidth="1"/>
    <col min="8719" max="8719" width="11.5546875" style="11" customWidth="1"/>
    <col min="8720" max="8960" width="8.88671875" style="11"/>
    <col min="8961" max="8961" width="12.5546875" style="11" customWidth="1"/>
    <col min="8962" max="8962" width="9.88671875" style="11" customWidth="1"/>
    <col min="8963" max="8963" width="9.5546875" style="11" customWidth="1"/>
    <col min="8964" max="8964" width="30.5546875" style="11" customWidth="1"/>
    <col min="8965" max="8965" width="28.88671875" style="11" customWidth="1"/>
    <col min="8966" max="8966" width="21.44140625" style="11" customWidth="1"/>
    <col min="8967" max="8967" width="18" style="11" customWidth="1"/>
    <col min="8968" max="8968" width="15.88671875" style="11" customWidth="1"/>
    <col min="8969" max="8969" width="16.5546875" style="11" customWidth="1"/>
    <col min="8970" max="8970" width="18.88671875" style="11" customWidth="1"/>
    <col min="8971" max="8971" width="16.44140625" style="11" customWidth="1"/>
    <col min="8972" max="8972" width="16.109375" style="11" customWidth="1"/>
    <col min="8973" max="8973" width="19.6640625" style="11" customWidth="1"/>
    <col min="8974" max="8974" width="14.88671875" style="11" customWidth="1"/>
    <col min="8975" max="8975" width="11.5546875" style="11" customWidth="1"/>
    <col min="8976" max="9216" width="8.88671875" style="11"/>
    <col min="9217" max="9217" width="12.5546875" style="11" customWidth="1"/>
    <col min="9218" max="9218" width="9.88671875" style="11" customWidth="1"/>
    <col min="9219" max="9219" width="9.5546875" style="11" customWidth="1"/>
    <col min="9220" max="9220" width="30.5546875" style="11" customWidth="1"/>
    <col min="9221" max="9221" width="28.88671875" style="11" customWidth="1"/>
    <col min="9222" max="9222" width="21.44140625" style="11" customWidth="1"/>
    <col min="9223" max="9223" width="18" style="11" customWidth="1"/>
    <col min="9224" max="9224" width="15.88671875" style="11" customWidth="1"/>
    <col min="9225" max="9225" width="16.5546875" style="11" customWidth="1"/>
    <col min="9226" max="9226" width="18.88671875" style="11" customWidth="1"/>
    <col min="9227" max="9227" width="16.44140625" style="11" customWidth="1"/>
    <col min="9228" max="9228" width="16.109375" style="11" customWidth="1"/>
    <col min="9229" max="9229" width="19.6640625" style="11" customWidth="1"/>
    <col min="9230" max="9230" width="14.88671875" style="11" customWidth="1"/>
    <col min="9231" max="9231" width="11.5546875" style="11" customWidth="1"/>
    <col min="9232" max="9472" width="8.88671875" style="11"/>
    <col min="9473" max="9473" width="12.5546875" style="11" customWidth="1"/>
    <col min="9474" max="9474" width="9.88671875" style="11" customWidth="1"/>
    <col min="9475" max="9475" width="9.5546875" style="11" customWidth="1"/>
    <col min="9476" max="9476" width="30.5546875" style="11" customWidth="1"/>
    <col min="9477" max="9477" width="28.88671875" style="11" customWidth="1"/>
    <col min="9478" max="9478" width="21.44140625" style="11" customWidth="1"/>
    <col min="9479" max="9479" width="18" style="11" customWidth="1"/>
    <col min="9480" max="9480" width="15.88671875" style="11" customWidth="1"/>
    <col min="9481" max="9481" width="16.5546875" style="11" customWidth="1"/>
    <col min="9482" max="9482" width="18.88671875" style="11" customWidth="1"/>
    <col min="9483" max="9483" width="16.44140625" style="11" customWidth="1"/>
    <col min="9484" max="9484" width="16.109375" style="11" customWidth="1"/>
    <col min="9485" max="9485" width="19.6640625" style="11" customWidth="1"/>
    <col min="9486" max="9486" width="14.88671875" style="11" customWidth="1"/>
    <col min="9487" max="9487" width="11.5546875" style="11" customWidth="1"/>
    <col min="9488" max="9728" width="8.88671875" style="11"/>
    <col min="9729" max="9729" width="12.5546875" style="11" customWidth="1"/>
    <col min="9730" max="9730" width="9.88671875" style="11" customWidth="1"/>
    <col min="9731" max="9731" width="9.5546875" style="11" customWidth="1"/>
    <col min="9732" max="9732" width="30.5546875" style="11" customWidth="1"/>
    <col min="9733" max="9733" width="28.88671875" style="11" customWidth="1"/>
    <col min="9734" max="9734" width="21.44140625" style="11" customWidth="1"/>
    <col min="9735" max="9735" width="18" style="11" customWidth="1"/>
    <col min="9736" max="9736" width="15.88671875" style="11" customWidth="1"/>
    <col min="9737" max="9737" width="16.5546875" style="11" customWidth="1"/>
    <col min="9738" max="9738" width="18.88671875" style="11" customWidth="1"/>
    <col min="9739" max="9739" width="16.44140625" style="11" customWidth="1"/>
    <col min="9740" max="9740" width="16.109375" style="11" customWidth="1"/>
    <col min="9741" max="9741" width="19.6640625" style="11" customWidth="1"/>
    <col min="9742" max="9742" width="14.88671875" style="11" customWidth="1"/>
    <col min="9743" max="9743" width="11.5546875" style="11" customWidth="1"/>
    <col min="9744" max="9984" width="8.88671875" style="11"/>
    <col min="9985" max="9985" width="12.5546875" style="11" customWidth="1"/>
    <col min="9986" max="9986" width="9.88671875" style="11" customWidth="1"/>
    <col min="9987" max="9987" width="9.5546875" style="11" customWidth="1"/>
    <col min="9988" max="9988" width="30.5546875" style="11" customWidth="1"/>
    <col min="9989" max="9989" width="28.88671875" style="11" customWidth="1"/>
    <col min="9990" max="9990" width="21.44140625" style="11" customWidth="1"/>
    <col min="9991" max="9991" width="18" style="11" customWidth="1"/>
    <col min="9992" max="9992" width="15.88671875" style="11" customWidth="1"/>
    <col min="9993" max="9993" width="16.5546875" style="11" customWidth="1"/>
    <col min="9994" max="9994" width="18.88671875" style="11" customWidth="1"/>
    <col min="9995" max="9995" width="16.44140625" style="11" customWidth="1"/>
    <col min="9996" max="9996" width="16.109375" style="11" customWidth="1"/>
    <col min="9997" max="9997" width="19.6640625" style="11" customWidth="1"/>
    <col min="9998" max="9998" width="14.88671875" style="11" customWidth="1"/>
    <col min="9999" max="9999" width="11.5546875" style="11" customWidth="1"/>
    <col min="10000" max="10240" width="8.88671875" style="11"/>
    <col min="10241" max="10241" width="12.5546875" style="11" customWidth="1"/>
    <col min="10242" max="10242" width="9.88671875" style="11" customWidth="1"/>
    <col min="10243" max="10243" width="9.5546875" style="11" customWidth="1"/>
    <col min="10244" max="10244" width="30.5546875" style="11" customWidth="1"/>
    <col min="10245" max="10245" width="28.88671875" style="11" customWidth="1"/>
    <col min="10246" max="10246" width="21.44140625" style="11" customWidth="1"/>
    <col min="10247" max="10247" width="18" style="11" customWidth="1"/>
    <col min="10248" max="10248" width="15.88671875" style="11" customWidth="1"/>
    <col min="10249" max="10249" width="16.5546875" style="11" customWidth="1"/>
    <col min="10250" max="10250" width="18.88671875" style="11" customWidth="1"/>
    <col min="10251" max="10251" width="16.44140625" style="11" customWidth="1"/>
    <col min="10252" max="10252" width="16.109375" style="11" customWidth="1"/>
    <col min="10253" max="10253" width="19.6640625" style="11" customWidth="1"/>
    <col min="10254" max="10254" width="14.88671875" style="11" customWidth="1"/>
    <col min="10255" max="10255" width="11.5546875" style="11" customWidth="1"/>
    <col min="10256" max="10496" width="8.88671875" style="11"/>
    <col min="10497" max="10497" width="12.5546875" style="11" customWidth="1"/>
    <col min="10498" max="10498" width="9.88671875" style="11" customWidth="1"/>
    <col min="10499" max="10499" width="9.5546875" style="11" customWidth="1"/>
    <col min="10500" max="10500" width="30.5546875" style="11" customWidth="1"/>
    <col min="10501" max="10501" width="28.88671875" style="11" customWidth="1"/>
    <col min="10502" max="10502" width="21.44140625" style="11" customWidth="1"/>
    <col min="10503" max="10503" width="18" style="11" customWidth="1"/>
    <col min="10504" max="10504" width="15.88671875" style="11" customWidth="1"/>
    <col min="10505" max="10505" width="16.5546875" style="11" customWidth="1"/>
    <col min="10506" max="10506" width="18.88671875" style="11" customWidth="1"/>
    <col min="10507" max="10507" width="16.44140625" style="11" customWidth="1"/>
    <col min="10508" max="10508" width="16.109375" style="11" customWidth="1"/>
    <col min="10509" max="10509" width="19.6640625" style="11" customWidth="1"/>
    <col min="10510" max="10510" width="14.88671875" style="11" customWidth="1"/>
    <col min="10511" max="10511" width="11.5546875" style="11" customWidth="1"/>
    <col min="10512" max="10752" width="8.88671875" style="11"/>
    <col min="10753" max="10753" width="12.5546875" style="11" customWidth="1"/>
    <col min="10754" max="10754" width="9.88671875" style="11" customWidth="1"/>
    <col min="10755" max="10755" width="9.5546875" style="11" customWidth="1"/>
    <col min="10756" max="10756" width="30.5546875" style="11" customWidth="1"/>
    <col min="10757" max="10757" width="28.88671875" style="11" customWidth="1"/>
    <col min="10758" max="10758" width="21.44140625" style="11" customWidth="1"/>
    <col min="10759" max="10759" width="18" style="11" customWidth="1"/>
    <col min="10760" max="10760" width="15.88671875" style="11" customWidth="1"/>
    <col min="10761" max="10761" width="16.5546875" style="11" customWidth="1"/>
    <col min="10762" max="10762" width="18.88671875" style="11" customWidth="1"/>
    <col min="10763" max="10763" width="16.44140625" style="11" customWidth="1"/>
    <col min="10764" max="10764" width="16.109375" style="11" customWidth="1"/>
    <col min="10765" max="10765" width="19.6640625" style="11" customWidth="1"/>
    <col min="10766" max="10766" width="14.88671875" style="11" customWidth="1"/>
    <col min="10767" max="10767" width="11.5546875" style="11" customWidth="1"/>
    <col min="10768" max="11008" width="8.88671875" style="11"/>
    <col min="11009" max="11009" width="12.5546875" style="11" customWidth="1"/>
    <col min="11010" max="11010" width="9.88671875" style="11" customWidth="1"/>
    <col min="11011" max="11011" width="9.5546875" style="11" customWidth="1"/>
    <col min="11012" max="11012" width="30.5546875" style="11" customWidth="1"/>
    <col min="11013" max="11013" width="28.88671875" style="11" customWidth="1"/>
    <col min="11014" max="11014" width="21.44140625" style="11" customWidth="1"/>
    <col min="11015" max="11015" width="18" style="11" customWidth="1"/>
    <col min="11016" max="11016" width="15.88671875" style="11" customWidth="1"/>
    <col min="11017" max="11017" width="16.5546875" style="11" customWidth="1"/>
    <col min="11018" max="11018" width="18.88671875" style="11" customWidth="1"/>
    <col min="11019" max="11019" width="16.44140625" style="11" customWidth="1"/>
    <col min="11020" max="11020" width="16.109375" style="11" customWidth="1"/>
    <col min="11021" max="11021" width="19.6640625" style="11" customWidth="1"/>
    <col min="11022" max="11022" width="14.88671875" style="11" customWidth="1"/>
    <col min="11023" max="11023" width="11.5546875" style="11" customWidth="1"/>
    <col min="11024" max="11264" width="8.88671875" style="11"/>
    <col min="11265" max="11265" width="12.5546875" style="11" customWidth="1"/>
    <col min="11266" max="11266" width="9.88671875" style="11" customWidth="1"/>
    <col min="11267" max="11267" width="9.5546875" style="11" customWidth="1"/>
    <col min="11268" max="11268" width="30.5546875" style="11" customWidth="1"/>
    <col min="11269" max="11269" width="28.88671875" style="11" customWidth="1"/>
    <col min="11270" max="11270" width="21.44140625" style="11" customWidth="1"/>
    <col min="11271" max="11271" width="18" style="11" customWidth="1"/>
    <col min="11272" max="11272" width="15.88671875" style="11" customWidth="1"/>
    <col min="11273" max="11273" width="16.5546875" style="11" customWidth="1"/>
    <col min="11274" max="11274" width="18.88671875" style="11" customWidth="1"/>
    <col min="11275" max="11275" width="16.44140625" style="11" customWidth="1"/>
    <col min="11276" max="11276" width="16.109375" style="11" customWidth="1"/>
    <col min="11277" max="11277" width="19.6640625" style="11" customWidth="1"/>
    <col min="11278" max="11278" width="14.88671875" style="11" customWidth="1"/>
    <col min="11279" max="11279" width="11.5546875" style="11" customWidth="1"/>
    <col min="11280" max="11520" width="8.88671875" style="11"/>
    <col min="11521" max="11521" width="12.5546875" style="11" customWidth="1"/>
    <col min="11522" max="11522" width="9.88671875" style="11" customWidth="1"/>
    <col min="11523" max="11523" width="9.5546875" style="11" customWidth="1"/>
    <col min="11524" max="11524" width="30.5546875" style="11" customWidth="1"/>
    <col min="11525" max="11525" width="28.88671875" style="11" customWidth="1"/>
    <col min="11526" max="11526" width="21.44140625" style="11" customWidth="1"/>
    <col min="11527" max="11527" width="18" style="11" customWidth="1"/>
    <col min="11528" max="11528" width="15.88671875" style="11" customWidth="1"/>
    <col min="11529" max="11529" width="16.5546875" style="11" customWidth="1"/>
    <col min="11530" max="11530" width="18.88671875" style="11" customWidth="1"/>
    <col min="11531" max="11531" width="16.44140625" style="11" customWidth="1"/>
    <col min="11532" max="11532" width="16.109375" style="11" customWidth="1"/>
    <col min="11533" max="11533" width="19.6640625" style="11" customWidth="1"/>
    <col min="11534" max="11534" width="14.88671875" style="11" customWidth="1"/>
    <col min="11535" max="11535" width="11.5546875" style="11" customWidth="1"/>
    <col min="11536" max="11776" width="8.88671875" style="11"/>
    <col min="11777" max="11777" width="12.5546875" style="11" customWidth="1"/>
    <col min="11778" max="11778" width="9.88671875" style="11" customWidth="1"/>
    <col min="11779" max="11779" width="9.5546875" style="11" customWidth="1"/>
    <col min="11780" max="11780" width="30.5546875" style="11" customWidth="1"/>
    <col min="11781" max="11781" width="28.88671875" style="11" customWidth="1"/>
    <col min="11782" max="11782" width="21.44140625" style="11" customWidth="1"/>
    <col min="11783" max="11783" width="18" style="11" customWidth="1"/>
    <col min="11784" max="11784" width="15.88671875" style="11" customWidth="1"/>
    <col min="11785" max="11785" width="16.5546875" style="11" customWidth="1"/>
    <col min="11786" max="11786" width="18.88671875" style="11" customWidth="1"/>
    <col min="11787" max="11787" width="16.44140625" style="11" customWidth="1"/>
    <col min="11788" max="11788" width="16.109375" style="11" customWidth="1"/>
    <col min="11789" max="11789" width="19.6640625" style="11" customWidth="1"/>
    <col min="11790" max="11790" width="14.88671875" style="11" customWidth="1"/>
    <col min="11791" max="11791" width="11.5546875" style="11" customWidth="1"/>
    <col min="11792" max="12032" width="8.88671875" style="11"/>
    <col min="12033" max="12033" width="12.5546875" style="11" customWidth="1"/>
    <col min="12034" max="12034" width="9.88671875" style="11" customWidth="1"/>
    <col min="12035" max="12035" width="9.5546875" style="11" customWidth="1"/>
    <col min="12036" max="12036" width="30.5546875" style="11" customWidth="1"/>
    <col min="12037" max="12037" width="28.88671875" style="11" customWidth="1"/>
    <col min="12038" max="12038" width="21.44140625" style="11" customWidth="1"/>
    <col min="12039" max="12039" width="18" style="11" customWidth="1"/>
    <col min="12040" max="12040" width="15.88671875" style="11" customWidth="1"/>
    <col min="12041" max="12041" width="16.5546875" style="11" customWidth="1"/>
    <col min="12042" max="12042" width="18.88671875" style="11" customWidth="1"/>
    <col min="12043" max="12043" width="16.44140625" style="11" customWidth="1"/>
    <col min="12044" max="12044" width="16.109375" style="11" customWidth="1"/>
    <col min="12045" max="12045" width="19.6640625" style="11" customWidth="1"/>
    <col min="12046" max="12046" width="14.88671875" style="11" customWidth="1"/>
    <col min="12047" max="12047" width="11.5546875" style="11" customWidth="1"/>
    <col min="12048" max="12288" width="8.88671875" style="11"/>
    <col min="12289" max="12289" width="12.5546875" style="11" customWidth="1"/>
    <col min="12290" max="12290" width="9.88671875" style="11" customWidth="1"/>
    <col min="12291" max="12291" width="9.5546875" style="11" customWidth="1"/>
    <col min="12292" max="12292" width="30.5546875" style="11" customWidth="1"/>
    <col min="12293" max="12293" width="28.88671875" style="11" customWidth="1"/>
    <col min="12294" max="12294" width="21.44140625" style="11" customWidth="1"/>
    <col min="12295" max="12295" width="18" style="11" customWidth="1"/>
    <col min="12296" max="12296" width="15.88671875" style="11" customWidth="1"/>
    <col min="12297" max="12297" width="16.5546875" style="11" customWidth="1"/>
    <col min="12298" max="12298" width="18.88671875" style="11" customWidth="1"/>
    <col min="12299" max="12299" width="16.44140625" style="11" customWidth="1"/>
    <col min="12300" max="12300" width="16.109375" style="11" customWidth="1"/>
    <col min="12301" max="12301" width="19.6640625" style="11" customWidth="1"/>
    <col min="12302" max="12302" width="14.88671875" style="11" customWidth="1"/>
    <col min="12303" max="12303" width="11.5546875" style="11" customWidth="1"/>
    <col min="12304" max="12544" width="8.88671875" style="11"/>
    <col min="12545" max="12545" width="12.5546875" style="11" customWidth="1"/>
    <col min="12546" max="12546" width="9.88671875" style="11" customWidth="1"/>
    <col min="12547" max="12547" width="9.5546875" style="11" customWidth="1"/>
    <col min="12548" max="12548" width="30.5546875" style="11" customWidth="1"/>
    <col min="12549" max="12549" width="28.88671875" style="11" customWidth="1"/>
    <col min="12550" max="12550" width="21.44140625" style="11" customWidth="1"/>
    <col min="12551" max="12551" width="18" style="11" customWidth="1"/>
    <col min="12552" max="12552" width="15.88671875" style="11" customWidth="1"/>
    <col min="12553" max="12553" width="16.5546875" style="11" customWidth="1"/>
    <col min="12554" max="12554" width="18.88671875" style="11" customWidth="1"/>
    <col min="12555" max="12555" width="16.44140625" style="11" customWidth="1"/>
    <col min="12556" max="12556" width="16.109375" style="11" customWidth="1"/>
    <col min="12557" max="12557" width="19.6640625" style="11" customWidth="1"/>
    <col min="12558" max="12558" width="14.88671875" style="11" customWidth="1"/>
    <col min="12559" max="12559" width="11.5546875" style="11" customWidth="1"/>
    <col min="12560" max="12800" width="8.88671875" style="11"/>
    <col min="12801" max="12801" width="12.5546875" style="11" customWidth="1"/>
    <col min="12802" max="12802" width="9.88671875" style="11" customWidth="1"/>
    <col min="12803" max="12803" width="9.5546875" style="11" customWidth="1"/>
    <col min="12804" max="12804" width="30.5546875" style="11" customWidth="1"/>
    <col min="12805" max="12805" width="28.88671875" style="11" customWidth="1"/>
    <col min="12806" max="12806" width="21.44140625" style="11" customWidth="1"/>
    <col min="12807" max="12807" width="18" style="11" customWidth="1"/>
    <col min="12808" max="12808" width="15.88671875" style="11" customWidth="1"/>
    <col min="12809" max="12809" width="16.5546875" style="11" customWidth="1"/>
    <col min="12810" max="12810" width="18.88671875" style="11" customWidth="1"/>
    <col min="12811" max="12811" width="16.44140625" style="11" customWidth="1"/>
    <col min="12812" max="12812" width="16.109375" style="11" customWidth="1"/>
    <col min="12813" max="12813" width="19.6640625" style="11" customWidth="1"/>
    <col min="12814" max="12814" width="14.88671875" style="11" customWidth="1"/>
    <col min="12815" max="12815" width="11.5546875" style="11" customWidth="1"/>
    <col min="12816" max="13056" width="8.88671875" style="11"/>
    <col min="13057" max="13057" width="12.5546875" style="11" customWidth="1"/>
    <col min="13058" max="13058" width="9.88671875" style="11" customWidth="1"/>
    <col min="13059" max="13059" width="9.5546875" style="11" customWidth="1"/>
    <col min="13060" max="13060" width="30.5546875" style="11" customWidth="1"/>
    <col min="13061" max="13061" width="28.88671875" style="11" customWidth="1"/>
    <col min="13062" max="13062" width="21.44140625" style="11" customWidth="1"/>
    <col min="13063" max="13063" width="18" style="11" customWidth="1"/>
    <col min="13064" max="13064" width="15.88671875" style="11" customWidth="1"/>
    <col min="13065" max="13065" width="16.5546875" style="11" customWidth="1"/>
    <col min="13066" max="13066" width="18.88671875" style="11" customWidth="1"/>
    <col min="13067" max="13067" width="16.44140625" style="11" customWidth="1"/>
    <col min="13068" max="13068" width="16.109375" style="11" customWidth="1"/>
    <col min="13069" max="13069" width="19.6640625" style="11" customWidth="1"/>
    <col min="13070" max="13070" width="14.88671875" style="11" customWidth="1"/>
    <col min="13071" max="13071" width="11.5546875" style="11" customWidth="1"/>
    <col min="13072" max="13312" width="8.88671875" style="11"/>
    <col min="13313" max="13313" width="12.5546875" style="11" customWidth="1"/>
    <col min="13314" max="13314" width="9.88671875" style="11" customWidth="1"/>
    <col min="13315" max="13315" width="9.5546875" style="11" customWidth="1"/>
    <col min="13316" max="13316" width="30.5546875" style="11" customWidth="1"/>
    <col min="13317" max="13317" width="28.88671875" style="11" customWidth="1"/>
    <col min="13318" max="13318" width="21.44140625" style="11" customWidth="1"/>
    <col min="13319" max="13319" width="18" style="11" customWidth="1"/>
    <col min="13320" max="13320" width="15.88671875" style="11" customWidth="1"/>
    <col min="13321" max="13321" width="16.5546875" style="11" customWidth="1"/>
    <col min="13322" max="13322" width="18.88671875" style="11" customWidth="1"/>
    <col min="13323" max="13323" width="16.44140625" style="11" customWidth="1"/>
    <col min="13324" max="13324" width="16.109375" style="11" customWidth="1"/>
    <col min="13325" max="13325" width="19.6640625" style="11" customWidth="1"/>
    <col min="13326" max="13326" width="14.88671875" style="11" customWidth="1"/>
    <col min="13327" max="13327" width="11.5546875" style="11" customWidth="1"/>
    <col min="13328" max="13568" width="8.88671875" style="11"/>
    <col min="13569" max="13569" width="12.5546875" style="11" customWidth="1"/>
    <col min="13570" max="13570" width="9.88671875" style="11" customWidth="1"/>
    <col min="13571" max="13571" width="9.5546875" style="11" customWidth="1"/>
    <col min="13572" max="13572" width="30.5546875" style="11" customWidth="1"/>
    <col min="13573" max="13573" width="28.88671875" style="11" customWidth="1"/>
    <col min="13574" max="13574" width="21.44140625" style="11" customWidth="1"/>
    <col min="13575" max="13575" width="18" style="11" customWidth="1"/>
    <col min="13576" max="13576" width="15.88671875" style="11" customWidth="1"/>
    <col min="13577" max="13577" width="16.5546875" style="11" customWidth="1"/>
    <col min="13578" max="13578" width="18.88671875" style="11" customWidth="1"/>
    <col min="13579" max="13579" width="16.44140625" style="11" customWidth="1"/>
    <col min="13580" max="13580" width="16.109375" style="11" customWidth="1"/>
    <col min="13581" max="13581" width="19.6640625" style="11" customWidth="1"/>
    <col min="13582" max="13582" width="14.88671875" style="11" customWidth="1"/>
    <col min="13583" max="13583" width="11.5546875" style="11" customWidth="1"/>
    <col min="13584" max="13824" width="8.88671875" style="11"/>
    <col min="13825" max="13825" width="12.5546875" style="11" customWidth="1"/>
    <col min="13826" max="13826" width="9.88671875" style="11" customWidth="1"/>
    <col min="13827" max="13827" width="9.5546875" style="11" customWidth="1"/>
    <col min="13828" max="13828" width="30.5546875" style="11" customWidth="1"/>
    <col min="13829" max="13829" width="28.88671875" style="11" customWidth="1"/>
    <col min="13830" max="13830" width="21.44140625" style="11" customWidth="1"/>
    <col min="13831" max="13831" width="18" style="11" customWidth="1"/>
    <col min="13832" max="13832" width="15.88671875" style="11" customWidth="1"/>
    <col min="13833" max="13833" width="16.5546875" style="11" customWidth="1"/>
    <col min="13834" max="13834" width="18.88671875" style="11" customWidth="1"/>
    <col min="13835" max="13835" width="16.44140625" style="11" customWidth="1"/>
    <col min="13836" max="13836" width="16.109375" style="11" customWidth="1"/>
    <col min="13837" max="13837" width="19.6640625" style="11" customWidth="1"/>
    <col min="13838" max="13838" width="14.88671875" style="11" customWidth="1"/>
    <col min="13839" max="13839" width="11.5546875" style="11" customWidth="1"/>
    <col min="13840" max="14080" width="8.88671875" style="11"/>
    <col min="14081" max="14081" width="12.5546875" style="11" customWidth="1"/>
    <col min="14082" max="14082" width="9.88671875" style="11" customWidth="1"/>
    <col min="14083" max="14083" width="9.5546875" style="11" customWidth="1"/>
    <col min="14084" max="14084" width="30.5546875" style="11" customWidth="1"/>
    <col min="14085" max="14085" width="28.88671875" style="11" customWidth="1"/>
    <col min="14086" max="14086" width="21.44140625" style="11" customWidth="1"/>
    <col min="14087" max="14087" width="18" style="11" customWidth="1"/>
    <col min="14088" max="14088" width="15.88671875" style="11" customWidth="1"/>
    <col min="14089" max="14089" width="16.5546875" style="11" customWidth="1"/>
    <col min="14090" max="14090" width="18.88671875" style="11" customWidth="1"/>
    <col min="14091" max="14091" width="16.44140625" style="11" customWidth="1"/>
    <col min="14092" max="14092" width="16.109375" style="11" customWidth="1"/>
    <col min="14093" max="14093" width="19.6640625" style="11" customWidth="1"/>
    <col min="14094" max="14094" width="14.88671875" style="11" customWidth="1"/>
    <col min="14095" max="14095" width="11.5546875" style="11" customWidth="1"/>
    <col min="14096" max="14336" width="8.88671875" style="11"/>
    <col min="14337" max="14337" width="12.5546875" style="11" customWidth="1"/>
    <col min="14338" max="14338" width="9.88671875" style="11" customWidth="1"/>
    <col min="14339" max="14339" width="9.5546875" style="11" customWidth="1"/>
    <col min="14340" max="14340" width="30.5546875" style="11" customWidth="1"/>
    <col min="14341" max="14341" width="28.88671875" style="11" customWidth="1"/>
    <col min="14342" max="14342" width="21.44140625" style="11" customWidth="1"/>
    <col min="14343" max="14343" width="18" style="11" customWidth="1"/>
    <col min="14344" max="14344" width="15.88671875" style="11" customWidth="1"/>
    <col min="14345" max="14345" width="16.5546875" style="11" customWidth="1"/>
    <col min="14346" max="14346" width="18.88671875" style="11" customWidth="1"/>
    <col min="14347" max="14347" width="16.44140625" style="11" customWidth="1"/>
    <col min="14348" max="14348" width="16.109375" style="11" customWidth="1"/>
    <col min="14349" max="14349" width="19.6640625" style="11" customWidth="1"/>
    <col min="14350" max="14350" width="14.88671875" style="11" customWidth="1"/>
    <col min="14351" max="14351" width="11.5546875" style="11" customWidth="1"/>
    <col min="14352" max="14592" width="8.88671875" style="11"/>
    <col min="14593" max="14593" width="12.5546875" style="11" customWidth="1"/>
    <col min="14594" max="14594" width="9.88671875" style="11" customWidth="1"/>
    <col min="14595" max="14595" width="9.5546875" style="11" customWidth="1"/>
    <col min="14596" max="14596" width="30.5546875" style="11" customWidth="1"/>
    <col min="14597" max="14597" width="28.88671875" style="11" customWidth="1"/>
    <col min="14598" max="14598" width="21.44140625" style="11" customWidth="1"/>
    <col min="14599" max="14599" width="18" style="11" customWidth="1"/>
    <col min="14600" max="14600" width="15.88671875" style="11" customWidth="1"/>
    <col min="14601" max="14601" width="16.5546875" style="11" customWidth="1"/>
    <col min="14602" max="14602" width="18.88671875" style="11" customWidth="1"/>
    <col min="14603" max="14603" width="16.44140625" style="11" customWidth="1"/>
    <col min="14604" max="14604" width="16.109375" style="11" customWidth="1"/>
    <col min="14605" max="14605" width="19.6640625" style="11" customWidth="1"/>
    <col min="14606" max="14606" width="14.88671875" style="11" customWidth="1"/>
    <col min="14607" max="14607" width="11.5546875" style="11" customWidth="1"/>
    <col min="14608" max="14848" width="8.88671875" style="11"/>
    <col min="14849" max="14849" width="12.5546875" style="11" customWidth="1"/>
    <col min="14850" max="14850" width="9.88671875" style="11" customWidth="1"/>
    <col min="14851" max="14851" width="9.5546875" style="11" customWidth="1"/>
    <col min="14852" max="14852" width="30.5546875" style="11" customWidth="1"/>
    <col min="14853" max="14853" width="28.88671875" style="11" customWidth="1"/>
    <col min="14854" max="14854" width="21.44140625" style="11" customWidth="1"/>
    <col min="14855" max="14855" width="18" style="11" customWidth="1"/>
    <col min="14856" max="14856" width="15.88671875" style="11" customWidth="1"/>
    <col min="14857" max="14857" width="16.5546875" style="11" customWidth="1"/>
    <col min="14858" max="14858" width="18.88671875" style="11" customWidth="1"/>
    <col min="14859" max="14859" width="16.44140625" style="11" customWidth="1"/>
    <col min="14860" max="14860" width="16.109375" style="11" customWidth="1"/>
    <col min="14861" max="14861" width="19.6640625" style="11" customWidth="1"/>
    <col min="14862" max="14862" width="14.88671875" style="11" customWidth="1"/>
    <col min="14863" max="14863" width="11.5546875" style="11" customWidth="1"/>
    <col min="14864" max="15104" width="8.88671875" style="11"/>
    <col min="15105" max="15105" width="12.5546875" style="11" customWidth="1"/>
    <col min="15106" max="15106" width="9.88671875" style="11" customWidth="1"/>
    <col min="15107" max="15107" width="9.5546875" style="11" customWidth="1"/>
    <col min="15108" max="15108" width="30.5546875" style="11" customWidth="1"/>
    <col min="15109" max="15109" width="28.88671875" style="11" customWidth="1"/>
    <col min="15110" max="15110" width="21.44140625" style="11" customWidth="1"/>
    <col min="15111" max="15111" width="18" style="11" customWidth="1"/>
    <col min="15112" max="15112" width="15.88671875" style="11" customWidth="1"/>
    <col min="15113" max="15113" width="16.5546875" style="11" customWidth="1"/>
    <col min="15114" max="15114" width="18.88671875" style="11" customWidth="1"/>
    <col min="15115" max="15115" width="16.44140625" style="11" customWidth="1"/>
    <col min="15116" max="15116" width="16.109375" style="11" customWidth="1"/>
    <col min="15117" max="15117" width="19.6640625" style="11" customWidth="1"/>
    <col min="15118" max="15118" width="14.88671875" style="11" customWidth="1"/>
    <col min="15119" max="15119" width="11.5546875" style="11" customWidth="1"/>
    <col min="15120" max="15360" width="8.88671875" style="11"/>
    <col min="15361" max="15361" width="12.5546875" style="11" customWidth="1"/>
    <col min="15362" max="15362" width="9.88671875" style="11" customWidth="1"/>
    <col min="15363" max="15363" width="9.5546875" style="11" customWidth="1"/>
    <col min="15364" max="15364" width="30.5546875" style="11" customWidth="1"/>
    <col min="15365" max="15365" width="28.88671875" style="11" customWidth="1"/>
    <col min="15366" max="15366" width="21.44140625" style="11" customWidth="1"/>
    <col min="15367" max="15367" width="18" style="11" customWidth="1"/>
    <col min="15368" max="15368" width="15.88671875" style="11" customWidth="1"/>
    <col min="15369" max="15369" width="16.5546875" style="11" customWidth="1"/>
    <col min="15370" max="15370" width="18.88671875" style="11" customWidth="1"/>
    <col min="15371" max="15371" width="16.44140625" style="11" customWidth="1"/>
    <col min="15372" max="15372" width="16.109375" style="11" customWidth="1"/>
    <col min="15373" max="15373" width="19.6640625" style="11" customWidth="1"/>
    <col min="15374" max="15374" width="14.88671875" style="11" customWidth="1"/>
    <col min="15375" max="15375" width="11.5546875" style="11" customWidth="1"/>
    <col min="15376" max="15616" width="8.88671875" style="11"/>
    <col min="15617" max="15617" width="12.5546875" style="11" customWidth="1"/>
    <col min="15618" max="15618" width="9.88671875" style="11" customWidth="1"/>
    <col min="15619" max="15619" width="9.5546875" style="11" customWidth="1"/>
    <col min="15620" max="15620" width="30.5546875" style="11" customWidth="1"/>
    <col min="15621" max="15621" width="28.88671875" style="11" customWidth="1"/>
    <col min="15622" max="15622" width="21.44140625" style="11" customWidth="1"/>
    <col min="15623" max="15623" width="18" style="11" customWidth="1"/>
    <col min="15624" max="15624" width="15.88671875" style="11" customWidth="1"/>
    <col min="15625" max="15625" width="16.5546875" style="11" customWidth="1"/>
    <col min="15626" max="15626" width="18.88671875" style="11" customWidth="1"/>
    <col min="15627" max="15627" width="16.44140625" style="11" customWidth="1"/>
    <col min="15628" max="15628" width="16.109375" style="11" customWidth="1"/>
    <col min="15629" max="15629" width="19.6640625" style="11" customWidth="1"/>
    <col min="15630" max="15630" width="14.88671875" style="11" customWidth="1"/>
    <col min="15631" max="15631" width="11.5546875" style="11" customWidth="1"/>
    <col min="15632" max="15872" width="8.88671875" style="11"/>
    <col min="15873" max="15873" width="12.5546875" style="11" customWidth="1"/>
    <col min="15874" max="15874" width="9.88671875" style="11" customWidth="1"/>
    <col min="15875" max="15875" width="9.5546875" style="11" customWidth="1"/>
    <col min="15876" max="15876" width="30.5546875" style="11" customWidth="1"/>
    <col min="15877" max="15877" width="28.88671875" style="11" customWidth="1"/>
    <col min="15878" max="15878" width="21.44140625" style="11" customWidth="1"/>
    <col min="15879" max="15879" width="18" style="11" customWidth="1"/>
    <col min="15880" max="15880" width="15.88671875" style="11" customWidth="1"/>
    <col min="15881" max="15881" width="16.5546875" style="11" customWidth="1"/>
    <col min="15882" max="15882" width="18.88671875" style="11" customWidth="1"/>
    <col min="15883" max="15883" width="16.44140625" style="11" customWidth="1"/>
    <col min="15884" max="15884" width="16.109375" style="11" customWidth="1"/>
    <col min="15885" max="15885" width="19.6640625" style="11" customWidth="1"/>
    <col min="15886" max="15886" width="14.88671875" style="11" customWidth="1"/>
    <col min="15887" max="15887" width="11.5546875" style="11" customWidth="1"/>
    <col min="15888" max="16128" width="8.88671875" style="11"/>
    <col min="16129" max="16129" width="12.5546875" style="11" customWidth="1"/>
    <col min="16130" max="16130" width="9.88671875" style="11" customWidth="1"/>
    <col min="16131" max="16131" width="9.5546875" style="11" customWidth="1"/>
    <col min="16132" max="16132" width="30.5546875" style="11" customWidth="1"/>
    <col min="16133" max="16133" width="28.88671875" style="11" customWidth="1"/>
    <col min="16134" max="16134" width="21.44140625" style="11" customWidth="1"/>
    <col min="16135" max="16135" width="18" style="11" customWidth="1"/>
    <col min="16136" max="16136" width="15.88671875" style="11" customWidth="1"/>
    <col min="16137" max="16137" width="16.5546875" style="11" customWidth="1"/>
    <col min="16138" max="16138" width="18.88671875" style="11" customWidth="1"/>
    <col min="16139" max="16139" width="16.44140625" style="11" customWidth="1"/>
    <col min="16140" max="16140" width="16.109375" style="11" customWidth="1"/>
    <col min="16141" max="16141" width="19.6640625" style="11" customWidth="1"/>
    <col min="16142" max="16142" width="14.88671875" style="11" customWidth="1"/>
    <col min="16143" max="16143" width="11.5546875" style="11" customWidth="1"/>
    <col min="16144" max="16384" width="8.88671875" style="11"/>
  </cols>
  <sheetData>
    <row r="1" spans="1:15" hidden="1" x14ac:dyDescent="0.3">
      <c r="I1" s="335" t="s">
        <v>502</v>
      </c>
      <c r="J1" s="335"/>
    </row>
    <row r="2" spans="1:15" hidden="1" x14ac:dyDescent="0.3">
      <c r="I2" s="337" t="s">
        <v>503</v>
      </c>
      <c r="J2" s="335"/>
    </row>
    <row r="3" spans="1:15" hidden="1" x14ac:dyDescent="0.3">
      <c r="I3" s="338" t="s">
        <v>504</v>
      </c>
      <c r="J3" s="339"/>
    </row>
    <row r="4" spans="1:15" hidden="1" x14ac:dyDescent="0.3">
      <c r="I4" s="340" t="s">
        <v>505</v>
      </c>
      <c r="J4" s="341"/>
    </row>
    <row r="5" spans="1:15" hidden="1" x14ac:dyDescent="0.3">
      <c r="I5" s="334"/>
      <c r="J5" s="342"/>
    </row>
    <row r="6" spans="1:15" x14ac:dyDescent="0.3">
      <c r="G6" s="343"/>
      <c r="H6" s="344"/>
      <c r="I6" s="344"/>
      <c r="J6" s="344"/>
      <c r="M6" s="345" t="s">
        <v>506</v>
      </c>
      <c r="N6" s="346"/>
    </row>
    <row r="7" spans="1:15" x14ac:dyDescent="0.3">
      <c r="G7" s="343"/>
      <c r="H7" s="344"/>
      <c r="I7" s="344"/>
      <c r="J7" s="344"/>
      <c r="M7" s="345" t="s">
        <v>550</v>
      </c>
      <c r="N7" s="347"/>
    </row>
    <row r="8" spans="1:15" x14ac:dyDescent="0.3">
      <c r="G8" s="343"/>
      <c r="H8" s="344"/>
      <c r="I8" s="344"/>
      <c r="J8" s="344"/>
      <c r="M8" s="348" t="s">
        <v>556</v>
      </c>
      <c r="N8" s="349"/>
      <c r="O8" s="350"/>
    </row>
    <row r="9" spans="1:15" x14ac:dyDescent="0.3">
      <c r="G9" s="343"/>
      <c r="H9" s="344"/>
      <c r="I9" s="344"/>
      <c r="J9" s="344"/>
      <c r="M9" s="351" t="s">
        <v>557</v>
      </c>
      <c r="N9" s="352"/>
      <c r="O9" s="353"/>
    </row>
    <row r="10" spans="1:15" ht="21" customHeight="1" x14ac:dyDescent="0.3">
      <c r="G10" s="1123"/>
      <c r="H10" s="1123"/>
      <c r="I10" s="1123"/>
      <c r="J10" s="344"/>
    </row>
    <row r="11" spans="1:15" ht="36.75" customHeight="1" x14ac:dyDescent="0.3">
      <c r="G11" s="343"/>
      <c r="H11" s="344"/>
      <c r="I11" s="344"/>
      <c r="J11" s="344"/>
    </row>
    <row r="12" spans="1:15" s="354" customFormat="1" ht="25.5" customHeight="1" x14ac:dyDescent="0.3">
      <c r="C12" s="355" t="s">
        <v>507</v>
      </c>
      <c r="D12" s="355"/>
      <c r="E12" s="355"/>
      <c r="F12" s="355"/>
      <c r="G12" s="356"/>
      <c r="H12" s="356"/>
      <c r="I12" s="356"/>
      <c r="J12" s="356"/>
      <c r="K12" s="356"/>
      <c r="L12" s="356"/>
      <c r="M12" s="357"/>
      <c r="N12" s="357"/>
      <c r="O12" s="358"/>
    </row>
    <row r="13" spans="1:15" s="354" customFormat="1" ht="39" customHeight="1" x14ac:dyDescent="0.3">
      <c r="A13" s="1124">
        <v>15591000000</v>
      </c>
      <c r="B13" s="1124"/>
      <c r="C13" s="1124"/>
      <c r="D13" s="253"/>
      <c r="E13" s="253"/>
      <c r="F13" s="253"/>
      <c r="G13" s="359"/>
      <c r="H13" s="314"/>
      <c r="I13" s="314"/>
      <c r="J13" s="314"/>
      <c r="K13" s="314"/>
      <c r="L13" s="357"/>
      <c r="M13" s="357"/>
      <c r="N13" s="357"/>
      <c r="O13" s="358"/>
    </row>
    <row r="14" spans="1:15" s="354" customFormat="1" ht="54.75" customHeight="1" thickBot="1" x14ac:dyDescent="0.35">
      <c r="A14" s="1125" t="s">
        <v>0</v>
      </c>
      <c r="B14" s="1125"/>
      <c r="C14" s="1125"/>
      <c r="D14" s="253"/>
      <c r="E14" s="253"/>
      <c r="F14" s="253"/>
      <c r="G14" s="359"/>
      <c r="H14" s="314"/>
      <c r="I14" s="356"/>
      <c r="J14" s="314"/>
      <c r="K14" s="314"/>
      <c r="L14" s="357"/>
      <c r="M14" s="357"/>
      <c r="N14" s="357" t="s">
        <v>287</v>
      </c>
      <c r="O14" s="358"/>
    </row>
    <row r="15" spans="1:15" s="354" customFormat="1" ht="21.75" customHeight="1" x14ac:dyDescent="0.3">
      <c r="A15" s="1126" t="s">
        <v>8</v>
      </c>
      <c r="B15" s="1128" t="s">
        <v>9</v>
      </c>
      <c r="C15" s="1130" t="s">
        <v>288</v>
      </c>
      <c r="D15" s="1132" t="s">
        <v>508</v>
      </c>
      <c r="E15" s="1132" t="s">
        <v>509</v>
      </c>
      <c r="F15" s="1132" t="s">
        <v>510</v>
      </c>
      <c r="G15" s="1134" t="s">
        <v>511</v>
      </c>
      <c r="H15" s="1135"/>
      <c r="I15" s="1117" t="s">
        <v>3</v>
      </c>
      <c r="J15" s="1118"/>
      <c r="K15" s="1118"/>
      <c r="L15" s="1119"/>
      <c r="M15" s="1120" t="s">
        <v>512</v>
      </c>
      <c r="N15" s="1120"/>
      <c r="O15" s="1121"/>
    </row>
    <row r="16" spans="1:15" s="354" customFormat="1" ht="190.5" customHeight="1" thickBot="1" x14ac:dyDescent="0.35">
      <c r="A16" s="1127"/>
      <c r="B16" s="1129"/>
      <c r="C16" s="1131"/>
      <c r="D16" s="1133"/>
      <c r="E16" s="1133"/>
      <c r="F16" s="1133"/>
      <c r="G16" s="947" t="s">
        <v>513</v>
      </c>
      <c r="H16" s="360" t="s">
        <v>514</v>
      </c>
      <c r="I16" s="947" t="s">
        <v>513</v>
      </c>
      <c r="J16" s="945" t="s">
        <v>5</v>
      </c>
      <c r="K16" s="360" t="s">
        <v>514</v>
      </c>
      <c r="L16" s="945" t="s">
        <v>5</v>
      </c>
      <c r="M16" s="947" t="s">
        <v>513</v>
      </c>
      <c r="N16" s="360" t="s">
        <v>514</v>
      </c>
      <c r="O16" s="361" t="s">
        <v>489</v>
      </c>
    </row>
    <row r="17" spans="1:15" s="354" customFormat="1" ht="13.5" customHeight="1" thickBot="1" x14ac:dyDescent="0.35">
      <c r="A17" s="362">
        <v>1</v>
      </c>
      <c r="B17" s="363">
        <v>2</v>
      </c>
      <c r="C17" s="243" t="s">
        <v>299</v>
      </c>
      <c r="D17" s="364">
        <v>4</v>
      </c>
      <c r="E17" s="364">
        <v>5</v>
      </c>
      <c r="F17" s="364">
        <v>6</v>
      </c>
      <c r="G17" s="364">
        <v>7</v>
      </c>
      <c r="H17" s="364">
        <v>8</v>
      </c>
      <c r="I17" s="365">
        <v>9</v>
      </c>
      <c r="J17" s="366">
        <v>10</v>
      </c>
      <c r="K17" s="367">
        <v>11</v>
      </c>
      <c r="L17" s="368">
        <v>12</v>
      </c>
      <c r="M17" s="368">
        <v>13</v>
      </c>
      <c r="N17" s="368">
        <v>14</v>
      </c>
      <c r="O17" s="369">
        <v>15</v>
      </c>
    </row>
    <row r="18" spans="1:15" s="354" customFormat="1" ht="99.75" customHeight="1" thickBot="1" x14ac:dyDescent="0.35">
      <c r="A18" s="370" t="s">
        <v>13</v>
      </c>
      <c r="B18" s="371"/>
      <c r="C18" s="371"/>
      <c r="D18" s="372" t="s">
        <v>515</v>
      </c>
      <c r="E18" s="373"/>
      <c r="F18" s="374"/>
      <c r="G18" s="375">
        <f t="shared" ref="G18:L18" si="0">G19</f>
        <v>50180591</v>
      </c>
      <c r="H18" s="375">
        <f t="shared" si="0"/>
        <v>11629789.85</v>
      </c>
      <c r="I18" s="375">
        <f t="shared" si="0"/>
        <v>372400</v>
      </c>
      <c r="J18" s="375">
        <f t="shared" si="0"/>
        <v>372400</v>
      </c>
      <c r="K18" s="375">
        <f t="shared" si="0"/>
        <v>182377</v>
      </c>
      <c r="L18" s="375">
        <f t="shared" si="0"/>
        <v>182377</v>
      </c>
      <c r="M18" s="375">
        <f>G18+I18</f>
        <v>50552991</v>
      </c>
      <c r="N18" s="375">
        <f>H18+K18</f>
        <v>11812166.85</v>
      </c>
      <c r="O18" s="376">
        <f>N18/M18</f>
        <v>0.23365910930967468</v>
      </c>
    </row>
    <row r="19" spans="1:15" s="354" customFormat="1" ht="96.75" customHeight="1" thickBot="1" x14ac:dyDescent="0.35">
      <c r="A19" s="377" t="s">
        <v>16</v>
      </c>
      <c r="B19" s="378"/>
      <c r="C19" s="378"/>
      <c r="D19" s="379" t="s">
        <v>306</v>
      </c>
      <c r="E19" s="380"/>
      <c r="F19" s="381"/>
      <c r="G19" s="382">
        <f t="shared" ref="G19:N19" si="1">SUM(G20:G29)</f>
        <v>50180591</v>
      </c>
      <c r="H19" s="382">
        <f t="shared" si="1"/>
        <v>11629789.85</v>
      </c>
      <c r="I19" s="382">
        <f t="shared" si="1"/>
        <v>372400</v>
      </c>
      <c r="J19" s="382">
        <f t="shared" si="1"/>
        <v>372400</v>
      </c>
      <c r="K19" s="382">
        <f t="shared" si="1"/>
        <v>182377</v>
      </c>
      <c r="L19" s="382">
        <f t="shared" si="1"/>
        <v>182377</v>
      </c>
      <c r="M19" s="382">
        <f t="shared" si="1"/>
        <v>50552991</v>
      </c>
      <c r="N19" s="382">
        <f t="shared" si="1"/>
        <v>11812166.85</v>
      </c>
      <c r="O19" s="383">
        <f>N19/M19</f>
        <v>0.23365910930967468</v>
      </c>
    </row>
    <row r="20" spans="1:15" s="354" customFormat="1" ht="195.75" customHeight="1" x14ac:dyDescent="0.3">
      <c r="A20" s="625" t="s">
        <v>167</v>
      </c>
      <c r="B20" s="384" t="s">
        <v>168</v>
      </c>
      <c r="C20" s="626" t="s">
        <v>17</v>
      </c>
      <c r="D20" s="623" t="s">
        <v>169</v>
      </c>
      <c r="E20" s="623" t="s">
        <v>265</v>
      </c>
      <c r="F20" s="627" t="s">
        <v>328</v>
      </c>
      <c r="G20" s="388">
        <v>227652</v>
      </c>
      <c r="H20" s="388">
        <v>51972</v>
      </c>
      <c r="I20" s="388">
        <v>0</v>
      </c>
      <c r="J20" s="388">
        <v>0</v>
      </c>
      <c r="K20" s="628">
        <v>0</v>
      </c>
      <c r="L20" s="629">
        <v>0</v>
      </c>
      <c r="M20" s="388">
        <f>G20+I20</f>
        <v>227652</v>
      </c>
      <c r="N20" s="388">
        <f>H20+K20</f>
        <v>51972</v>
      </c>
      <c r="O20" s="630">
        <f>N20/M20</f>
        <v>0.22829581993569131</v>
      </c>
    </row>
    <row r="21" spans="1:15" s="354" customFormat="1" ht="242.25" customHeight="1" x14ac:dyDescent="0.3">
      <c r="A21" s="428">
        <v>210180</v>
      </c>
      <c r="B21" s="417" t="s">
        <v>220</v>
      </c>
      <c r="C21" s="416">
        <v>133</v>
      </c>
      <c r="D21" s="615" t="s">
        <v>221</v>
      </c>
      <c r="E21" s="429" t="s">
        <v>222</v>
      </c>
      <c r="F21" s="387" t="s">
        <v>327</v>
      </c>
      <c r="G21" s="409">
        <v>141000</v>
      </c>
      <c r="H21" s="409">
        <v>0</v>
      </c>
      <c r="I21" s="409">
        <v>0</v>
      </c>
      <c r="J21" s="409">
        <v>0</v>
      </c>
      <c r="K21" s="616">
        <v>0</v>
      </c>
      <c r="L21" s="453">
        <v>0</v>
      </c>
      <c r="M21" s="409">
        <f>G21+I21</f>
        <v>141000</v>
      </c>
      <c r="N21" s="409">
        <f>H21+K21</f>
        <v>0</v>
      </c>
      <c r="O21" s="430">
        <f>N21/M21</f>
        <v>0</v>
      </c>
    </row>
    <row r="22" spans="1:15" s="5" customFormat="1" ht="165" customHeight="1" x14ac:dyDescent="0.3">
      <c r="A22" s="398" t="s">
        <v>18</v>
      </c>
      <c r="B22" s="399" t="s">
        <v>19</v>
      </c>
      <c r="C22" s="399" t="s">
        <v>20</v>
      </c>
      <c r="D22" s="400" t="s">
        <v>21</v>
      </c>
      <c r="E22" s="401" t="s">
        <v>159</v>
      </c>
      <c r="F22" s="402" t="s">
        <v>223</v>
      </c>
      <c r="G22" s="389">
        <v>8498226</v>
      </c>
      <c r="H22" s="389">
        <v>1782801.76</v>
      </c>
      <c r="I22" s="403">
        <v>0</v>
      </c>
      <c r="J22" s="403">
        <v>0</v>
      </c>
      <c r="K22" s="389">
        <v>0</v>
      </c>
      <c r="L22" s="389">
        <v>0</v>
      </c>
      <c r="M22" s="389">
        <f>G22+I22</f>
        <v>8498226</v>
      </c>
      <c r="N22" s="389">
        <f>H22+K22</f>
        <v>1782801.76</v>
      </c>
      <c r="O22" s="390">
        <f t="shared" ref="O22:O82" si="2">N22/M22</f>
        <v>0.20978516692777999</v>
      </c>
    </row>
    <row r="23" spans="1:15" s="411" customFormat="1" ht="126.75" customHeight="1" x14ac:dyDescent="0.3">
      <c r="A23" s="404" t="s">
        <v>18</v>
      </c>
      <c r="B23" s="405" t="s">
        <v>19</v>
      </c>
      <c r="C23" s="405" t="s">
        <v>20</v>
      </c>
      <c r="D23" s="406" t="s">
        <v>21</v>
      </c>
      <c r="E23" s="407" t="s">
        <v>158</v>
      </c>
      <c r="F23" s="408" t="s">
        <v>160</v>
      </c>
      <c r="G23" s="409">
        <v>14427648</v>
      </c>
      <c r="H23" s="409">
        <v>4192528.02</v>
      </c>
      <c r="I23" s="409">
        <v>0</v>
      </c>
      <c r="J23" s="409">
        <v>0</v>
      </c>
      <c r="K23" s="409">
        <v>0</v>
      </c>
      <c r="L23" s="410">
        <v>0</v>
      </c>
      <c r="M23" s="409">
        <f t="shared" ref="M23:M28" si="3">G23+I23</f>
        <v>14427648</v>
      </c>
      <c r="N23" s="409">
        <f t="shared" ref="N23:N29" si="4">H23+K23</f>
        <v>4192528.02</v>
      </c>
      <c r="O23" s="390">
        <f t="shared" si="2"/>
        <v>0.2905898466610774</v>
      </c>
    </row>
    <row r="24" spans="1:15" s="411" customFormat="1" ht="166.5" customHeight="1" x14ac:dyDescent="0.3">
      <c r="A24" s="412" t="s">
        <v>22</v>
      </c>
      <c r="B24" s="405" t="s">
        <v>23</v>
      </c>
      <c r="C24" s="413" t="s">
        <v>24</v>
      </c>
      <c r="D24" s="406" t="s">
        <v>25</v>
      </c>
      <c r="E24" s="385" t="s">
        <v>224</v>
      </c>
      <c r="F24" s="407" t="s">
        <v>278</v>
      </c>
      <c r="G24" s="409">
        <v>556580</v>
      </c>
      <c r="H24" s="409">
        <v>95160.76</v>
      </c>
      <c r="I24" s="403">
        <v>372400</v>
      </c>
      <c r="J24" s="409">
        <f>I24</f>
        <v>372400</v>
      </c>
      <c r="K24" s="414">
        <v>182377</v>
      </c>
      <c r="L24" s="409">
        <f>K24</f>
        <v>182377</v>
      </c>
      <c r="M24" s="409">
        <f t="shared" si="3"/>
        <v>928980</v>
      </c>
      <c r="N24" s="409">
        <f t="shared" si="4"/>
        <v>277537.76</v>
      </c>
      <c r="O24" s="390">
        <f t="shared" si="2"/>
        <v>0.29875536610045428</v>
      </c>
    </row>
    <row r="25" spans="1:15" s="411" customFormat="1" ht="170.25" customHeight="1" x14ac:dyDescent="0.3">
      <c r="A25" s="415" t="s">
        <v>232</v>
      </c>
      <c r="B25" s="416">
        <v>2152</v>
      </c>
      <c r="C25" s="417" t="s">
        <v>233</v>
      </c>
      <c r="D25" s="406" t="s">
        <v>25</v>
      </c>
      <c r="E25" s="385" t="s">
        <v>225</v>
      </c>
      <c r="F25" s="408" t="s">
        <v>279</v>
      </c>
      <c r="G25" s="409">
        <v>2810623</v>
      </c>
      <c r="H25" s="409">
        <v>250938.76</v>
      </c>
      <c r="I25" s="631">
        <v>0</v>
      </c>
      <c r="J25" s="409">
        <f>I25</f>
        <v>0</v>
      </c>
      <c r="K25" s="414">
        <v>0</v>
      </c>
      <c r="L25" s="409">
        <f>K25</f>
        <v>0</v>
      </c>
      <c r="M25" s="409">
        <f t="shared" si="3"/>
        <v>2810623</v>
      </c>
      <c r="N25" s="409">
        <f t="shared" si="4"/>
        <v>250938.76</v>
      </c>
      <c r="O25" s="430">
        <f t="shared" si="2"/>
        <v>8.9282255215302808E-2</v>
      </c>
    </row>
    <row r="26" spans="1:15" s="411" customFormat="1" ht="60.75" customHeight="1" x14ac:dyDescent="0.3">
      <c r="A26" s="428" t="s">
        <v>29</v>
      </c>
      <c r="B26" s="416" t="s">
        <v>30</v>
      </c>
      <c r="C26" s="416" t="s">
        <v>31</v>
      </c>
      <c r="D26" s="385" t="s">
        <v>32</v>
      </c>
      <c r="E26" s="385" t="s">
        <v>226</v>
      </c>
      <c r="F26" s="408" t="s">
        <v>332</v>
      </c>
      <c r="G26" s="409">
        <v>72000</v>
      </c>
      <c r="H26" s="409">
        <v>0</v>
      </c>
      <c r="I26" s="631">
        <v>0</v>
      </c>
      <c r="J26" s="409">
        <v>0</v>
      </c>
      <c r="K26" s="414">
        <v>0</v>
      </c>
      <c r="L26" s="409">
        <v>0</v>
      </c>
      <c r="M26" s="409">
        <f t="shared" si="3"/>
        <v>72000</v>
      </c>
      <c r="N26" s="409">
        <f t="shared" si="4"/>
        <v>0</v>
      </c>
      <c r="O26" s="454">
        <f t="shared" si="2"/>
        <v>0</v>
      </c>
    </row>
    <row r="27" spans="1:15" s="411" customFormat="1" ht="150.75" customHeight="1" x14ac:dyDescent="0.3">
      <c r="A27" s="419" t="s">
        <v>33</v>
      </c>
      <c r="B27" s="420" t="s">
        <v>34</v>
      </c>
      <c r="C27" s="420" t="s">
        <v>35</v>
      </c>
      <c r="D27" s="400" t="s">
        <v>36</v>
      </c>
      <c r="E27" s="386" t="s">
        <v>149</v>
      </c>
      <c r="F27" s="386" t="s">
        <v>227</v>
      </c>
      <c r="G27" s="389">
        <v>6000</v>
      </c>
      <c r="H27" s="389">
        <v>2708</v>
      </c>
      <c r="I27" s="403">
        <v>0</v>
      </c>
      <c r="J27" s="389">
        <v>0</v>
      </c>
      <c r="K27" s="421">
        <v>0</v>
      </c>
      <c r="L27" s="389">
        <v>0</v>
      </c>
      <c r="M27" s="389">
        <f t="shared" si="3"/>
        <v>6000</v>
      </c>
      <c r="N27" s="389">
        <f t="shared" si="4"/>
        <v>2708</v>
      </c>
      <c r="O27" s="422">
        <f t="shared" si="2"/>
        <v>0.45133333333333331</v>
      </c>
    </row>
    <row r="28" spans="1:15" s="427" customFormat="1" ht="150" customHeight="1" x14ac:dyDescent="0.3">
      <c r="A28" s="423" t="s">
        <v>155</v>
      </c>
      <c r="B28" s="424">
        <v>8230</v>
      </c>
      <c r="C28" s="416" t="s">
        <v>35</v>
      </c>
      <c r="D28" s="425" t="s">
        <v>156</v>
      </c>
      <c r="E28" s="426" t="s">
        <v>161</v>
      </c>
      <c r="F28" s="385" t="s">
        <v>280</v>
      </c>
      <c r="G28" s="389">
        <v>20061160</v>
      </c>
      <c r="H28" s="389">
        <v>4415524.3</v>
      </c>
      <c r="I28" s="389">
        <v>0</v>
      </c>
      <c r="J28" s="389">
        <v>0</v>
      </c>
      <c r="K28" s="409">
        <v>0</v>
      </c>
      <c r="L28" s="410">
        <v>0</v>
      </c>
      <c r="M28" s="389">
        <f t="shared" si="3"/>
        <v>20061160</v>
      </c>
      <c r="N28" s="389">
        <f t="shared" si="4"/>
        <v>4415524.3</v>
      </c>
      <c r="O28" s="390">
        <f t="shared" si="2"/>
        <v>0.22010313959910593</v>
      </c>
    </row>
    <row r="29" spans="1:15" s="427" customFormat="1" ht="186.75" customHeight="1" x14ac:dyDescent="0.3">
      <c r="A29" s="428" t="s">
        <v>37</v>
      </c>
      <c r="B29" s="416" t="s">
        <v>38</v>
      </c>
      <c r="C29" s="416" t="s">
        <v>39</v>
      </c>
      <c r="D29" s="406" t="s">
        <v>40</v>
      </c>
      <c r="E29" s="429" t="s">
        <v>228</v>
      </c>
      <c r="F29" s="408" t="s">
        <v>281</v>
      </c>
      <c r="G29" s="409">
        <v>3379702</v>
      </c>
      <c r="H29" s="409">
        <v>838156.25</v>
      </c>
      <c r="I29" s="409">
        <v>0</v>
      </c>
      <c r="J29" s="409">
        <v>0</v>
      </c>
      <c r="K29" s="409">
        <v>0</v>
      </c>
      <c r="L29" s="410">
        <v>0</v>
      </c>
      <c r="M29" s="409">
        <f>G29+I29</f>
        <v>3379702</v>
      </c>
      <c r="N29" s="409">
        <f t="shared" si="4"/>
        <v>838156.25</v>
      </c>
      <c r="O29" s="430">
        <f t="shared" si="2"/>
        <v>0.24799708672539769</v>
      </c>
    </row>
    <row r="30" spans="1:15" s="427" customFormat="1" ht="75" customHeight="1" thickBot="1" x14ac:dyDescent="0.35">
      <c r="A30" s="431" t="s">
        <v>41</v>
      </c>
      <c r="B30" s="432"/>
      <c r="C30" s="433"/>
      <c r="D30" s="434" t="s">
        <v>516</v>
      </c>
      <c r="E30" s="435"/>
      <c r="F30" s="435"/>
      <c r="G30" s="436">
        <f t="shared" ref="G30:L30" si="5">G31</f>
        <v>8841110</v>
      </c>
      <c r="H30" s="436">
        <f t="shared" si="5"/>
        <v>1534298.3699999999</v>
      </c>
      <c r="I30" s="436">
        <f t="shared" si="5"/>
        <v>0</v>
      </c>
      <c r="J30" s="436">
        <f t="shared" si="5"/>
        <v>0</v>
      </c>
      <c r="K30" s="436">
        <f t="shared" si="5"/>
        <v>0</v>
      </c>
      <c r="L30" s="436">
        <f t="shared" si="5"/>
        <v>0</v>
      </c>
      <c r="M30" s="436">
        <f>G30+I30</f>
        <v>8841110</v>
      </c>
      <c r="N30" s="436">
        <f>H30+J30</f>
        <v>1534298.3699999999</v>
      </c>
      <c r="O30" s="437">
        <f t="shared" si="2"/>
        <v>0.17354137319861418</v>
      </c>
    </row>
    <row r="31" spans="1:15" s="427" customFormat="1" ht="74.25" customHeight="1" thickBot="1" x14ac:dyDescent="0.35">
      <c r="A31" s="438" t="s">
        <v>43</v>
      </c>
      <c r="B31" s="439"/>
      <c r="C31" s="439"/>
      <c r="D31" s="379" t="s">
        <v>516</v>
      </c>
      <c r="E31" s="440"/>
      <c r="F31" s="440"/>
      <c r="G31" s="441">
        <f t="shared" ref="G31:N31" si="6">G32+G33+G34+G35+G36+G37+G38</f>
        <v>8841110</v>
      </c>
      <c r="H31" s="441">
        <f t="shared" si="6"/>
        <v>1534298.3699999999</v>
      </c>
      <c r="I31" s="441">
        <f t="shared" si="6"/>
        <v>0</v>
      </c>
      <c r="J31" s="441">
        <f t="shared" si="6"/>
        <v>0</v>
      </c>
      <c r="K31" s="441">
        <f t="shared" si="6"/>
        <v>0</v>
      </c>
      <c r="L31" s="441">
        <f t="shared" si="6"/>
        <v>0</v>
      </c>
      <c r="M31" s="441">
        <f t="shared" si="6"/>
        <v>8841110</v>
      </c>
      <c r="N31" s="441">
        <f t="shared" si="6"/>
        <v>1534298.3699999999</v>
      </c>
      <c r="O31" s="442">
        <f t="shared" si="2"/>
        <v>0.17354137319861418</v>
      </c>
    </row>
    <row r="32" spans="1:15" s="427" customFormat="1" ht="150.75" customHeight="1" thickBot="1" x14ac:dyDescent="0.35">
      <c r="A32" s="635" t="s">
        <v>45</v>
      </c>
      <c r="B32" s="636" t="s">
        <v>46</v>
      </c>
      <c r="C32" s="636" t="s">
        <v>47</v>
      </c>
      <c r="D32" s="637" t="s">
        <v>48</v>
      </c>
      <c r="E32" s="638" t="s">
        <v>150</v>
      </c>
      <c r="F32" s="639" t="s">
        <v>282</v>
      </c>
      <c r="G32" s="640">
        <v>387671</v>
      </c>
      <c r="H32" s="640">
        <v>31243.200000000001</v>
      </c>
      <c r="I32" s="641">
        <v>0</v>
      </c>
      <c r="J32" s="640">
        <v>0</v>
      </c>
      <c r="K32" s="642" t="s">
        <v>517</v>
      </c>
      <c r="L32" s="643">
        <v>0</v>
      </c>
      <c r="M32" s="640">
        <f t="shared" ref="M32:M38" si="7">G32+I32</f>
        <v>387671</v>
      </c>
      <c r="N32" s="644">
        <f>H32+K32</f>
        <v>31243.200000000001</v>
      </c>
      <c r="O32" s="645">
        <f t="shared" si="2"/>
        <v>8.0592048412184564E-2</v>
      </c>
    </row>
    <row r="33" spans="1:16" s="451" customFormat="1" ht="148.5" customHeight="1" x14ac:dyDescent="0.3">
      <c r="A33" s="621" t="s">
        <v>49</v>
      </c>
      <c r="B33" s="622" t="s">
        <v>50</v>
      </c>
      <c r="C33" s="622" t="s">
        <v>51</v>
      </c>
      <c r="D33" s="646" t="s">
        <v>52</v>
      </c>
      <c r="E33" s="623" t="s">
        <v>150</v>
      </c>
      <c r="F33" s="647" t="s">
        <v>282</v>
      </c>
      <c r="G33" s="448">
        <v>8402143</v>
      </c>
      <c r="H33" s="648">
        <v>1497625.17</v>
      </c>
      <c r="I33" s="649">
        <v>0</v>
      </c>
      <c r="J33" s="448">
        <v>0</v>
      </c>
      <c r="K33" s="448">
        <v>0</v>
      </c>
      <c r="L33" s="650">
        <v>0</v>
      </c>
      <c r="M33" s="448">
        <f t="shared" si="7"/>
        <v>8402143</v>
      </c>
      <c r="N33" s="448">
        <f t="shared" ref="N33:N38" si="8">H33+K33</f>
        <v>1497625.17</v>
      </c>
      <c r="O33" s="630">
        <f t="shared" si="2"/>
        <v>0.17824323746929802</v>
      </c>
    </row>
    <row r="34" spans="1:16" s="456" customFormat="1" ht="147.75" customHeight="1" x14ac:dyDescent="0.3">
      <c r="A34" s="428" t="s">
        <v>53</v>
      </c>
      <c r="B34" s="416" t="s">
        <v>54</v>
      </c>
      <c r="C34" s="416" t="s">
        <v>55</v>
      </c>
      <c r="D34" s="406" t="s">
        <v>56</v>
      </c>
      <c r="E34" s="385" t="s">
        <v>150</v>
      </c>
      <c r="F34" s="429" t="s">
        <v>282</v>
      </c>
      <c r="G34" s="409">
        <v>24260</v>
      </c>
      <c r="H34" s="449">
        <v>0</v>
      </c>
      <c r="I34" s="452">
        <v>0</v>
      </c>
      <c r="J34" s="452">
        <v>0</v>
      </c>
      <c r="K34" s="452">
        <v>0</v>
      </c>
      <c r="L34" s="453">
        <v>0</v>
      </c>
      <c r="M34" s="449">
        <f t="shared" si="7"/>
        <v>24260</v>
      </c>
      <c r="N34" s="449">
        <f t="shared" si="8"/>
        <v>0</v>
      </c>
      <c r="O34" s="454">
        <f t="shared" si="2"/>
        <v>0</v>
      </c>
      <c r="P34" s="455"/>
    </row>
    <row r="35" spans="1:16" s="427" customFormat="1" ht="147" customHeight="1" x14ac:dyDescent="0.3">
      <c r="A35" s="428" t="s">
        <v>58</v>
      </c>
      <c r="B35" s="416" t="s">
        <v>59</v>
      </c>
      <c r="C35" s="416" t="s">
        <v>57</v>
      </c>
      <c r="D35" s="406" t="s">
        <v>60</v>
      </c>
      <c r="E35" s="385" t="s">
        <v>150</v>
      </c>
      <c r="F35" s="429" t="s">
        <v>282</v>
      </c>
      <c r="G35" s="409">
        <v>14480</v>
      </c>
      <c r="H35" s="409">
        <v>5430</v>
      </c>
      <c r="I35" s="410">
        <v>0</v>
      </c>
      <c r="J35" s="409">
        <v>0</v>
      </c>
      <c r="K35" s="409">
        <v>0</v>
      </c>
      <c r="L35" s="410">
        <v>0</v>
      </c>
      <c r="M35" s="449">
        <f t="shared" si="7"/>
        <v>14480</v>
      </c>
      <c r="N35" s="449">
        <f t="shared" si="8"/>
        <v>5430</v>
      </c>
      <c r="O35" s="430">
        <f t="shared" si="2"/>
        <v>0.375</v>
      </c>
    </row>
    <row r="36" spans="1:16" s="427" customFormat="1" ht="146.25" customHeight="1" x14ac:dyDescent="0.3">
      <c r="A36" s="419" t="s">
        <v>61</v>
      </c>
      <c r="B36" s="420" t="s">
        <v>62</v>
      </c>
      <c r="C36" s="420" t="s">
        <v>57</v>
      </c>
      <c r="D36" s="400" t="s">
        <v>63</v>
      </c>
      <c r="E36" s="386" t="s">
        <v>150</v>
      </c>
      <c r="F36" s="632" t="s">
        <v>282</v>
      </c>
      <c r="G36" s="389">
        <v>3619</v>
      </c>
      <c r="H36" s="389">
        <v>0</v>
      </c>
      <c r="I36" s="460">
        <v>0</v>
      </c>
      <c r="J36" s="389">
        <v>0</v>
      </c>
      <c r="K36" s="389">
        <v>0</v>
      </c>
      <c r="L36" s="460">
        <v>0</v>
      </c>
      <c r="M36" s="461">
        <f t="shared" si="7"/>
        <v>3619</v>
      </c>
      <c r="N36" s="461">
        <f t="shared" si="8"/>
        <v>0</v>
      </c>
      <c r="O36" s="422">
        <f t="shared" si="2"/>
        <v>0</v>
      </c>
    </row>
    <row r="37" spans="1:16" s="427" customFormat="1" ht="144" x14ac:dyDescent="0.3">
      <c r="A37" s="428" t="s">
        <v>64</v>
      </c>
      <c r="B37" s="416" t="s">
        <v>65</v>
      </c>
      <c r="C37" s="416" t="s">
        <v>57</v>
      </c>
      <c r="D37" s="406" t="s">
        <v>66</v>
      </c>
      <c r="E37" s="385" t="s">
        <v>151</v>
      </c>
      <c r="F37" s="429" t="s">
        <v>282</v>
      </c>
      <c r="G37" s="409">
        <v>4750</v>
      </c>
      <c r="H37" s="409">
        <v>0</v>
      </c>
      <c r="I37" s="410">
        <v>0</v>
      </c>
      <c r="J37" s="409">
        <v>0</v>
      </c>
      <c r="K37" s="409">
        <v>0</v>
      </c>
      <c r="L37" s="410">
        <v>0</v>
      </c>
      <c r="M37" s="449">
        <f t="shared" si="7"/>
        <v>4750</v>
      </c>
      <c r="N37" s="449">
        <f t="shared" si="8"/>
        <v>0</v>
      </c>
      <c r="O37" s="422">
        <f t="shared" si="2"/>
        <v>0</v>
      </c>
    </row>
    <row r="38" spans="1:16" s="427" customFormat="1" ht="90.75" customHeight="1" thickBot="1" x14ac:dyDescent="0.35">
      <c r="A38" s="651" t="s">
        <v>64</v>
      </c>
      <c r="B38" s="392" t="s">
        <v>65</v>
      </c>
      <c r="C38" s="392" t="s">
        <v>57</v>
      </c>
      <c r="D38" s="457" t="s">
        <v>66</v>
      </c>
      <c r="E38" s="394" t="s">
        <v>264</v>
      </c>
      <c r="F38" s="556" t="s">
        <v>245</v>
      </c>
      <c r="G38" s="396">
        <v>4187</v>
      </c>
      <c r="H38" s="396">
        <v>0</v>
      </c>
      <c r="I38" s="458">
        <v>0</v>
      </c>
      <c r="J38" s="396">
        <v>0</v>
      </c>
      <c r="K38" s="396">
        <v>0</v>
      </c>
      <c r="L38" s="458">
        <v>0</v>
      </c>
      <c r="M38" s="652">
        <f t="shared" si="7"/>
        <v>4187</v>
      </c>
      <c r="N38" s="459">
        <f t="shared" si="8"/>
        <v>0</v>
      </c>
      <c r="O38" s="620">
        <f t="shared" si="2"/>
        <v>0</v>
      </c>
    </row>
    <row r="39" spans="1:16" s="427" customFormat="1" ht="87" customHeight="1" thickBot="1" x14ac:dyDescent="0.35">
      <c r="A39" s="463" t="s">
        <v>68</v>
      </c>
      <c r="B39" s="464"/>
      <c r="C39" s="464"/>
      <c r="D39" s="465" t="s">
        <v>518</v>
      </c>
      <c r="E39" s="465"/>
      <c r="F39" s="466"/>
      <c r="G39" s="467">
        <f>G40</f>
        <v>18500050</v>
      </c>
      <c r="H39" s="467">
        <f>H40</f>
        <v>3357226.78</v>
      </c>
      <c r="I39" s="467">
        <f t="shared" ref="I39:N39" si="9">I40</f>
        <v>0</v>
      </c>
      <c r="J39" s="467">
        <f t="shared" si="9"/>
        <v>0</v>
      </c>
      <c r="K39" s="467">
        <f t="shared" si="9"/>
        <v>0</v>
      </c>
      <c r="L39" s="467">
        <f t="shared" si="9"/>
        <v>0</v>
      </c>
      <c r="M39" s="467">
        <f>M40</f>
        <v>18500050</v>
      </c>
      <c r="N39" s="467">
        <f t="shared" si="9"/>
        <v>3357226.78</v>
      </c>
      <c r="O39" s="468">
        <f t="shared" si="2"/>
        <v>0.18147122737506113</v>
      </c>
    </row>
    <row r="40" spans="1:16" s="427" customFormat="1" ht="90" customHeight="1" thickBot="1" x14ac:dyDescent="0.35">
      <c r="A40" s="438" t="s">
        <v>70</v>
      </c>
      <c r="B40" s="469"/>
      <c r="C40" s="470"/>
      <c r="D40" s="471" t="s">
        <v>519</v>
      </c>
      <c r="E40" s="472"/>
      <c r="F40" s="473"/>
      <c r="G40" s="474">
        <f t="shared" ref="G40:L40" si="10">SUM(G41:G45)</f>
        <v>18500050</v>
      </c>
      <c r="H40" s="474">
        <f t="shared" si="10"/>
        <v>3357226.78</v>
      </c>
      <c r="I40" s="474">
        <f t="shared" si="10"/>
        <v>0</v>
      </c>
      <c r="J40" s="474">
        <f t="shared" si="10"/>
        <v>0</v>
      </c>
      <c r="K40" s="474">
        <f t="shared" si="10"/>
        <v>0</v>
      </c>
      <c r="L40" s="474">
        <f t="shared" si="10"/>
        <v>0</v>
      </c>
      <c r="M40" s="474">
        <f t="shared" ref="M40:M48" si="11">G40+I40</f>
        <v>18500050</v>
      </c>
      <c r="N40" s="474">
        <f t="shared" ref="N40:N45" si="12">H40+K40</f>
        <v>3357226.78</v>
      </c>
      <c r="O40" s="442">
        <f t="shared" si="2"/>
        <v>0.18147122737506113</v>
      </c>
    </row>
    <row r="41" spans="1:16" s="427" customFormat="1" ht="167.25" customHeight="1" x14ac:dyDescent="0.3">
      <c r="A41" s="419" t="s">
        <v>71</v>
      </c>
      <c r="B41" s="420" t="s">
        <v>72</v>
      </c>
      <c r="C41" s="420" t="s">
        <v>73</v>
      </c>
      <c r="D41" s="406" t="s">
        <v>74</v>
      </c>
      <c r="E41" s="429" t="s">
        <v>241</v>
      </c>
      <c r="F41" s="429" t="s">
        <v>242</v>
      </c>
      <c r="G41" s="461">
        <v>12750</v>
      </c>
      <c r="H41" s="461">
        <v>5230.8500000000004</v>
      </c>
      <c r="I41" s="475">
        <v>0</v>
      </c>
      <c r="J41" s="461">
        <v>0</v>
      </c>
      <c r="K41" s="461">
        <v>0</v>
      </c>
      <c r="L41" s="476">
        <v>0</v>
      </c>
      <c r="M41" s="461">
        <f t="shared" si="11"/>
        <v>12750</v>
      </c>
      <c r="N41" s="461">
        <f t="shared" si="12"/>
        <v>5230.8500000000004</v>
      </c>
      <c r="O41" s="422">
        <f t="shared" si="2"/>
        <v>0.41026274509803923</v>
      </c>
    </row>
    <row r="42" spans="1:16" s="479" customFormat="1" ht="167.25" customHeight="1" x14ac:dyDescent="0.3">
      <c r="A42" s="428" t="s">
        <v>75</v>
      </c>
      <c r="B42" s="416" t="s">
        <v>76</v>
      </c>
      <c r="C42" s="416" t="s">
        <v>54</v>
      </c>
      <c r="D42" s="406" t="s">
        <v>77</v>
      </c>
      <c r="E42" s="429" t="s">
        <v>241</v>
      </c>
      <c r="F42" s="429" t="s">
        <v>242</v>
      </c>
      <c r="G42" s="449">
        <v>8400</v>
      </c>
      <c r="H42" s="449">
        <v>2095.9299999999998</v>
      </c>
      <c r="I42" s="477">
        <v>0</v>
      </c>
      <c r="J42" s="449">
        <v>0</v>
      </c>
      <c r="K42" s="449">
        <v>0</v>
      </c>
      <c r="L42" s="478">
        <v>0</v>
      </c>
      <c r="M42" s="449">
        <f t="shared" si="11"/>
        <v>8400</v>
      </c>
      <c r="N42" s="449">
        <f t="shared" si="12"/>
        <v>2095.9299999999998</v>
      </c>
      <c r="O42" s="430">
        <f t="shared" si="2"/>
        <v>0.24951547619047618</v>
      </c>
    </row>
    <row r="43" spans="1:16" s="479" customFormat="1" ht="148.5" customHeight="1" x14ac:dyDescent="0.3">
      <c r="A43" s="462">
        <v>813241</v>
      </c>
      <c r="B43" s="416">
        <v>3241</v>
      </c>
      <c r="C43" s="416">
        <v>1090</v>
      </c>
      <c r="D43" s="406" t="s">
        <v>191</v>
      </c>
      <c r="E43" s="429" t="s">
        <v>152</v>
      </c>
      <c r="F43" s="429" t="s">
        <v>234</v>
      </c>
      <c r="G43" s="480">
        <v>71000</v>
      </c>
      <c r="H43" s="449">
        <v>7200</v>
      </c>
      <c r="I43" s="481">
        <v>0</v>
      </c>
      <c r="J43" s="480">
        <v>0</v>
      </c>
      <c r="K43" s="480">
        <v>0</v>
      </c>
      <c r="L43" s="482">
        <v>0</v>
      </c>
      <c r="M43" s="449">
        <f t="shared" si="11"/>
        <v>71000</v>
      </c>
      <c r="N43" s="449">
        <f t="shared" si="12"/>
        <v>7200</v>
      </c>
      <c r="O43" s="430">
        <f t="shared" si="2"/>
        <v>0.10140845070422536</v>
      </c>
    </row>
    <row r="44" spans="1:16" s="479" customFormat="1" ht="148.5" customHeight="1" thickBot="1" x14ac:dyDescent="0.35">
      <c r="A44" s="391" t="s">
        <v>79</v>
      </c>
      <c r="B44" s="392" t="s">
        <v>80</v>
      </c>
      <c r="C44" s="392" t="s">
        <v>78</v>
      </c>
      <c r="D44" s="457" t="s">
        <v>81</v>
      </c>
      <c r="E44" s="556" t="s">
        <v>250</v>
      </c>
      <c r="F44" s="660" t="s">
        <v>336</v>
      </c>
      <c r="G44" s="459">
        <v>16607900</v>
      </c>
      <c r="H44" s="459">
        <v>2897700</v>
      </c>
      <c r="I44" s="458">
        <v>0</v>
      </c>
      <c r="J44" s="459">
        <v>0</v>
      </c>
      <c r="K44" s="459">
        <v>0</v>
      </c>
      <c r="L44" s="661">
        <v>0</v>
      </c>
      <c r="M44" s="459">
        <f t="shared" si="11"/>
        <v>16607900</v>
      </c>
      <c r="N44" s="459">
        <f t="shared" si="12"/>
        <v>2897700</v>
      </c>
      <c r="O44" s="397">
        <f t="shared" si="2"/>
        <v>0.17447720663057942</v>
      </c>
    </row>
    <row r="45" spans="1:16" s="479" customFormat="1" ht="223.5" customHeight="1" thickBot="1" x14ac:dyDescent="0.35">
      <c r="A45" s="621" t="s">
        <v>79</v>
      </c>
      <c r="B45" s="622" t="s">
        <v>80</v>
      </c>
      <c r="C45" s="622" t="s">
        <v>78</v>
      </c>
      <c r="D45" s="646" t="s">
        <v>81</v>
      </c>
      <c r="E45" s="653" t="s">
        <v>243</v>
      </c>
      <c r="F45" s="653" t="s">
        <v>244</v>
      </c>
      <c r="G45" s="654">
        <v>1800000</v>
      </c>
      <c r="H45" s="654">
        <v>445000</v>
      </c>
      <c r="I45" s="655">
        <v>0</v>
      </c>
      <c r="J45" s="654">
        <v>0</v>
      </c>
      <c r="K45" s="654">
        <v>0</v>
      </c>
      <c r="L45" s="656">
        <v>0</v>
      </c>
      <c r="M45" s="654">
        <f t="shared" si="11"/>
        <v>1800000</v>
      </c>
      <c r="N45" s="654">
        <f t="shared" si="12"/>
        <v>445000</v>
      </c>
      <c r="O45" s="657">
        <f t="shared" si="2"/>
        <v>0.24722222222222223</v>
      </c>
    </row>
    <row r="46" spans="1:16" s="479" customFormat="1" ht="72" customHeight="1" thickBot="1" x14ac:dyDescent="0.35">
      <c r="A46" s="463" t="s">
        <v>82</v>
      </c>
      <c r="B46" s="484" t="s">
        <v>14</v>
      </c>
      <c r="C46" s="484" t="s">
        <v>14</v>
      </c>
      <c r="D46" s="633" t="s">
        <v>83</v>
      </c>
      <c r="E46" s="485" t="s">
        <v>14</v>
      </c>
      <c r="F46" s="485" t="s">
        <v>14</v>
      </c>
      <c r="G46" s="486">
        <f t="shared" ref="G46:L47" si="13">G47</f>
        <v>32000</v>
      </c>
      <c r="H46" s="486">
        <f t="shared" si="13"/>
        <v>0</v>
      </c>
      <c r="I46" s="486">
        <f t="shared" si="13"/>
        <v>0</v>
      </c>
      <c r="J46" s="486">
        <f t="shared" si="13"/>
        <v>0</v>
      </c>
      <c r="K46" s="486">
        <f t="shared" si="13"/>
        <v>0</v>
      </c>
      <c r="L46" s="486">
        <f t="shared" si="13"/>
        <v>0</v>
      </c>
      <c r="M46" s="486">
        <f t="shared" si="11"/>
        <v>32000</v>
      </c>
      <c r="N46" s="486">
        <f>N47</f>
        <v>0</v>
      </c>
      <c r="O46" s="487">
        <f t="shared" si="2"/>
        <v>0</v>
      </c>
    </row>
    <row r="47" spans="1:16" s="427" customFormat="1" ht="72.75" customHeight="1" thickBot="1" x14ac:dyDescent="0.35">
      <c r="A47" s="438" t="s">
        <v>84</v>
      </c>
      <c r="B47" s="488" t="s">
        <v>14</v>
      </c>
      <c r="C47" s="488" t="s">
        <v>14</v>
      </c>
      <c r="D47" s="634" t="s">
        <v>83</v>
      </c>
      <c r="E47" s="490" t="s">
        <v>14</v>
      </c>
      <c r="F47" s="490" t="s">
        <v>14</v>
      </c>
      <c r="G47" s="491">
        <f>G48</f>
        <v>32000</v>
      </c>
      <c r="H47" s="491">
        <f>H48</f>
        <v>0</v>
      </c>
      <c r="I47" s="491">
        <f t="shared" si="13"/>
        <v>0</v>
      </c>
      <c r="J47" s="491">
        <f t="shared" si="13"/>
        <v>0</v>
      </c>
      <c r="K47" s="491">
        <f t="shared" si="13"/>
        <v>0</v>
      </c>
      <c r="L47" s="491">
        <f t="shared" si="13"/>
        <v>0</v>
      </c>
      <c r="M47" s="491">
        <f t="shared" si="11"/>
        <v>32000</v>
      </c>
      <c r="N47" s="491">
        <f>H47+K47</f>
        <v>0</v>
      </c>
      <c r="O47" s="492">
        <f t="shared" si="2"/>
        <v>0</v>
      </c>
    </row>
    <row r="48" spans="1:16" s="495" customFormat="1" ht="93" customHeight="1" thickBot="1" x14ac:dyDescent="0.35">
      <c r="A48" s="443" t="s">
        <v>85</v>
      </c>
      <c r="B48" s="444" t="s">
        <v>86</v>
      </c>
      <c r="C48" s="444" t="s">
        <v>67</v>
      </c>
      <c r="D48" s="457" t="s">
        <v>87</v>
      </c>
      <c r="E48" s="556" t="s">
        <v>229</v>
      </c>
      <c r="F48" s="556" t="s">
        <v>230</v>
      </c>
      <c r="G48" s="445">
        <v>32000</v>
      </c>
      <c r="H48" s="493">
        <v>0</v>
      </c>
      <c r="I48" s="483">
        <v>0</v>
      </c>
      <c r="J48" s="445">
        <v>0</v>
      </c>
      <c r="K48" s="445">
        <v>0</v>
      </c>
      <c r="L48" s="447">
        <v>0</v>
      </c>
      <c r="M48" s="445">
        <f t="shared" si="11"/>
        <v>32000</v>
      </c>
      <c r="N48" s="446">
        <f>H48+K48</f>
        <v>0</v>
      </c>
      <c r="O48" s="494">
        <f t="shared" si="2"/>
        <v>0</v>
      </c>
    </row>
    <row r="49" spans="1:15" s="427" customFormat="1" ht="108" customHeight="1" thickBot="1" x14ac:dyDescent="0.35">
      <c r="A49" s="496" t="s">
        <v>88</v>
      </c>
      <c r="B49" s="484" t="s">
        <v>14</v>
      </c>
      <c r="C49" s="484" t="s">
        <v>14</v>
      </c>
      <c r="D49" s="497" t="s">
        <v>89</v>
      </c>
      <c r="E49" s="485" t="s">
        <v>14</v>
      </c>
      <c r="F49" s="485" t="s">
        <v>14</v>
      </c>
      <c r="G49" s="498">
        <f>G50</f>
        <v>29151073</v>
      </c>
      <c r="H49" s="498">
        <f t="shared" ref="H49:N49" si="14">H50</f>
        <v>4906834.6900000004</v>
      </c>
      <c r="I49" s="498">
        <f t="shared" si="14"/>
        <v>0</v>
      </c>
      <c r="J49" s="498">
        <f t="shared" si="14"/>
        <v>0</v>
      </c>
      <c r="K49" s="498">
        <f t="shared" si="14"/>
        <v>0</v>
      </c>
      <c r="L49" s="498">
        <f t="shared" si="14"/>
        <v>0</v>
      </c>
      <c r="M49" s="498">
        <f t="shared" si="14"/>
        <v>29151073</v>
      </c>
      <c r="N49" s="498">
        <f t="shared" si="14"/>
        <v>4906834.6900000004</v>
      </c>
      <c r="O49" s="468">
        <f t="shared" si="2"/>
        <v>0.16832432514576737</v>
      </c>
    </row>
    <row r="50" spans="1:15" s="451" customFormat="1" ht="93" customHeight="1" thickBot="1" x14ac:dyDescent="0.35">
      <c r="A50" s="438" t="s">
        <v>90</v>
      </c>
      <c r="B50" s="488" t="s">
        <v>14</v>
      </c>
      <c r="C50" s="488" t="s">
        <v>14</v>
      </c>
      <c r="D50" s="634" t="s">
        <v>89</v>
      </c>
      <c r="E50" s="490" t="s">
        <v>14</v>
      </c>
      <c r="F50" s="490" t="s">
        <v>14</v>
      </c>
      <c r="G50" s="441">
        <f t="shared" ref="G50:L50" si="15">G51+G52+G53+G54+G55+G56+G57+G58+G59+G60+G61+G62+G63</f>
        <v>29151073</v>
      </c>
      <c r="H50" s="441">
        <f t="shared" si="15"/>
        <v>4906834.6900000004</v>
      </c>
      <c r="I50" s="441">
        <f t="shared" si="15"/>
        <v>0</v>
      </c>
      <c r="J50" s="441">
        <f t="shared" si="15"/>
        <v>0</v>
      </c>
      <c r="K50" s="441">
        <f t="shared" si="15"/>
        <v>0</v>
      </c>
      <c r="L50" s="441">
        <f t="shared" si="15"/>
        <v>0</v>
      </c>
      <c r="M50" s="441">
        <f>G50+I50</f>
        <v>29151073</v>
      </c>
      <c r="N50" s="491">
        <f>H50+K50</f>
        <v>4906834.6900000004</v>
      </c>
      <c r="O50" s="442">
        <f t="shared" si="2"/>
        <v>0.16832432514576737</v>
      </c>
    </row>
    <row r="51" spans="1:15" s="451" customFormat="1" ht="164.25" customHeight="1" thickBot="1" x14ac:dyDescent="0.35">
      <c r="A51" s="617" t="s">
        <v>91</v>
      </c>
      <c r="B51" s="618" t="s">
        <v>92</v>
      </c>
      <c r="C51" s="618" t="s">
        <v>55</v>
      </c>
      <c r="D51" s="457" t="s">
        <v>93</v>
      </c>
      <c r="E51" s="556" t="s">
        <v>153</v>
      </c>
      <c r="F51" s="556" t="s">
        <v>231</v>
      </c>
      <c r="G51" s="658">
        <v>22500</v>
      </c>
      <c r="H51" s="658">
        <v>0</v>
      </c>
      <c r="I51" s="658">
        <v>0</v>
      </c>
      <c r="J51" s="658">
        <v>0</v>
      </c>
      <c r="K51" s="658">
        <v>0</v>
      </c>
      <c r="L51" s="658">
        <v>0</v>
      </c>
      <c r="M51" s="658">
        <f>G51+I51</f>
        <v>22500</v>
      </c>
      <c r="N51" s="659">
        <f t="shared" ref="N51:N63" si="16">H51+K51</f>
        <v>0</v>
      </c>
      <c r="O51" s="620">
        <f t="shared" si="2"/>
        <v>0</v>
      </c>
    </row>
    <row r="52" spans="1:15" s="451" customFormat="1" ht="90" customHeight="1" x14ac:dyDescent="0.3">
      <c r="A52" s="510" t="s">
        <v>94</v>
      </c>
      <c r="B52" s="420" t="s">
        <v>95</v>
      </c>
      <c r="C52" s="420" t="s">
        <v>67</v>
      </c>
      <c r="D52" s="400" t="s">
        <v>96</v>
      </c>
      <c r="E52" s="632" t="s">
        <v>264</v>
      </c>
      <c r="F52" s="632" t="s">
        <v>285</v>
      </c>
      <c r="G52" s="499">
        <v>29026</v>
      </c>
      <c r="H52" s="499">
        <v>279</v>
      </c>
      <c r="I52" s="499"/>
      <c r="J52" s="499"/>
      <c r="K52" s="499"/>
      <c r="L52" s="499"/>
      <c r="M52" s="499"/>
      <c r="N52" s="389"/>
      <c r="O52" s="422"/>
    </row>
    <row r="53" spans="1:15" s="451" customFormat="1" ht="147" customHeight="1" x14ac:dyDescent="0.3">
      <c r="A53" s="428" t="s">
        <v>94</v>
      </c>
      <c r="B53" s="416" t="s">
        <v>95</v>
      </c>
      <c r="C53" s="416" t="s">
        <v>67</v>
      </c>
      <c r="D53" s="406" t="s">
        <v>96</v>
      </c>
      <c r="E53" s="429" t="s">
        <v>152</v>
      </c>
      <c r="F53" s="429" t="s">
        <v>234</v>
      </c>
      <c r="G53" s="450">
        <v>211500</v>
      </c>
      <c r="H53" s="499">
        <v>42000</v>
      </c>
      <c r="I53" s="450">
        <v>0</v>
      </c>
      <c r="J53" s="450">
        <v>0</v>
      </c>
      <c r="K53" s="450">
        <v>0</v>
      </c>
      <c r="L53" s="450">
        <v>0</v>
      </c>
      <c r="M53" s="499">
        <f t="shared" ref="M53:M63" si="17">G53+I53</f>
        <v>211500</v>
      </c>
      <c r="N53" s="500">
        <f t="shared" si="16"/>
        <v>42000</v>
      </c>
      <c r="O53" s="422">
        <f t="shared" si="2"/>
        <v>0.19858156028368795</v>
      </c>
    </row>
    <row r="54" spans="1:15" s="451" customFormat="1" ht="163.5" customHeight="1" x14ac:dyDescent="0.3">
      <c r="A54" s="428" t="s">
        <v>97</v>
      </c>
      <c r="B54" s="416" t="s">
        <v>98</v>
      </c>
      <c r="C54" s="416" t="s">
        <v>99</v>
      </c>
      <c r="D54" s="406" t="s">
        <v>100</v>
      </c>
      <c r="E54" s="385" t="s">
        <v>153</v>
      </c>
      <c r="F54" s="429" t="s">
        <v>231</v>
      </c>
      <c r="G54" s="499">
        <v>8000</v>
      </c>
      <c r="H54" s="499">
        <v>0</v>
      </c>
      <c r="I54" s="499">
        <v>0</v>
      </c>
      <c r="J54" s="499">
        <v>0</v>
      </c>
      <c r="K54" s="499">
        <v>0</v>
      </c>
      <c r="L54" s="499">
        <v>0</v>
      </c>
      <c r="M54" s="499">
        <f t="shared" si="17"/>
        <v>8000</v>
      </c>
      <c r="N54" s="500">
        <f t="shared" si="16"/>
        <v>0</v>
      </c>
      <c r="O54" s="422">
        <f t="shared" si="2"/>
        <v>0</v>
      </c>
    </row>
    <row r="55" spans="1:15" s="451" customFormat="1" ht="162" customHeight="1" x14ac:dyDescent="0.3">
      <c r="A55" s="428" t="s">
        <v>101</v>
      </c>
      <c r="B55" s="416" t="s">
        <v>102</v>
      </c>
      <c r="C55" s="416" t="s">
        <v>99</v>
      </c>
      <c r="D55" s="406" t="s">
        <v>103</v>
      </c>
      <c r="E55" s="385" t="s">
        <v>153</v>
      </c>
      <c r="F55" s="385" t="s">
        <v>231</v>
      </c>
      <c r="G55" s="450">
        <v>3000</v>
      </c>
      <c r="H55" s="450">
        <v>0</v>
      </c>
      <c r="I55" s="450">
        <v>0</v>
      </c>
      <c r="J55" s="450">
        <v>0</v>
      </c>
      <c r="K55" s="450">
        <v>0</v>
      </c>
      <c r="L55" s="450">
        <v>0</v>
      </c>
      <c r="M55" s="450">
        <f t="shared" si="17"/>
        <v>3000</v>
      </c>
      <c r="N55" s="500">
        <f t="shared" si="16"/>
        <v>0</v>
      </c>
      <c r="O55" s="454">
        <f t="shared" si="2"/>
        <v>0</v>
      </c>
    </row>
    <row r="56" spans="1:15" s="451" customFormat="1" ht="165" customHeight="1" x14ac:dyDescent="0.3">
      <c r="A56" s="428" t="s">
        <v>104</v>
      </c>
      <c r="B56" s="416" t="s">
        <v>105</v>
      </c>
      <c r="C56" s="416" t="s">
        <v>106</v>
      </c>
      <c r="D56" s="406" t="s">
        <v>107</v>
      </c>
      <c r="E56" s="385" t="s">
        <v>153</v>
      </c>
      <c r="F56" s="385" t="s">
        <v>231</v>
      </c>
      <c r="G56" s="450">
        <v>25700</v>
      </c>
      <c r="H56" s="450">
        <v>0</v>
      </c>
      <c r="I56" s="450">
        <v>0</v>
      </c>
      <c r="J56" s="450">
        <v>0</v>
      </c>
      <c r="K56" s="450">
        <v>0</v>
      </c>
      <c r="L56" s="450">
        <v>0</v>
      </c>
      <c r="M56" s="450">
        <f t="shared" si="17"/>
        <v>25700</v>
      </c>
      <c r="N56" s="500">
        <f t="shared" si="16"/>
        <v>0</v>
      </c>
      <c r="O56" s="454">
        <f t="shared" si="2"/>
        <v>0</v>
      </c>
    </row>
    <row r="57" spans="1:15" s="451" customFormat="1" ht="167.25" customHeight="1" x14ac:dyDescent="0.3">
      <c r="A57" s="428" t="s">
        <v>109</v>
      </c>
      <c r="B57" s="416" t="s">
        <v>110</v>
      </c>
      <c r="C57" s="416" t="s">
        <v>108</v>
      </c>
      <c r="D57" s="406" t="s">
        <v>111</v>
      </c>
      <c r="E57" s="385" t="s">
        <v>153</v>
      </c>
      <c r="F57" s="385" t="s">
        <v>231</v>
      </c>
      <c r="G57" s="499">
        <v>194000</v>
      </c>
      <c r="H57" s="499">
        <v>38175</v>
      </c>
      <c r="I57" s="499">
        <v>0</v>
      </c>
      <c r="J57" s="499">
        <v>0</v>
      </c>
      <c r="K57" s="499">
        <v>0</v>
      </c>
      <c r="L57" s="499">
        <v>0</v>
      </c>
      <c r="M57" s="499">
        <f t="shared" si="17"/>
        <v>194000</v>
      </c>
      <c r="N57" s="500">
        <f t="shared" si="16"/>
        <v>38175</v>
      </c>
      <c r="O57" s="422">
        <f t="shared" si="2"/>
        <v>0.19677835051546391</v>
      </c>
    </row>
    <row r="58" spans="1:15" s="451" customFormat="1" ht="87" customHeight="1" x14ac:dyDescent="0.3">
      <c r="A58" s="428" t="s">
        <v>112</v>
      </c>
      <c r="B58" s="416" t="s">
        <v>113</v>
      </c>
      <c r="C58" s="416" t="s">
        <v>114</v>
      </c>
      <c r="D58" s="406" t="s">
        <v>115</v>
      </c>
      <c r="E58" s="385" t="s">
        <v>235</v>
      </c>
      <c r="F58" s="385" t="s">
        <v>236</v>
      </c>
      <c r="G58" s="450">
        <v>32750</v>
      </c>
      <c r="H58" s="450">
        <v>4500</v>
      </c>
      <c r="I58" s="450">
        <v>0</v>
      </c>
      <c r="J58" s="450">
        <v>0</v>
      </c>
      <c r="K58" s="450">
        <v>0</v>
      </c>
      <c r="L58" s="450">
        <v>0</v>
      </c>
      <c r="M58" s="450">
        <f t="shared" si="17"/>
        <v>32750</v>
      </c>
      <c r="N58" s="500">
        <f t="shared" si="16"/>
        <v>4500</v>
      </c>
      <c r="O58" s="430">
        <f t="shared" si="2"/>
        <v>0.13740458015267176</v>
      </c>
    </row>
    <row r="59" spans="1:15" s="451" customFormat="1" ht="94.5" customHeight="1" x14ac:dyDescent="0.3">
      <c r="A59" s="428" t="s">
        <v>116</v>
      </c>
      <c r="B59" s="416" t="s">
        <v>117</v>
      </c>
      <c r="C59" s="416" t="s">
        <v>114</v>
      </c>
      <c r="D59" s="406" t="s">
        <v>118</v>
      </c>
      <c r="E59" s="385" t="s">
        <v>235</v>
      </c>
      <c r="F59" s="385" t="s">
        <v>236</v>
      </c>
      <c r="G59" s="450">
        <v>1505330</v>
      </c>
      <c r="H59" s="450">
        <v>163282.29</v>
      </c>
      <c r="I59" s="450">
        <v>0</v>
      </c>
      <c r="J59" s="450">
        <v>0</v>
      </c>
      <c r="K59" s="450">
        <v>0</v>
      </c>
      <c r="L59" s="450">
        <v>0</v>
      </c>
      <c r="M59" s="450">
        <f t="shared" si="17"/>
        <v>1505330</v>
      </c>
      <c r="N59" s="500">
        <f t="shared" si="16"/>
        <v>163282.29</v>
      </c>
      <c r="O59" s="430">
        <f t="shared" si="2"/>
        <v>0.10846943195179795</v>
      </c>
    </row>
    <row r="60" spans="1:15" s="451" customFormat="1" ht="88.5" customHeight="1" x14ac:dyDescent="0.3">
      <c r="A60" s="419">
        <v>1015041</v>
      </c>
      <c r="B60" s="501">
        <v>5041</v>
      </c>
      <c r="C60" s="501" t="s">
        <v>114</v>
      </c>
      <c r="D60" s="502" t="s">
        <v>157</v>
      </c>
      <c r="E60" s="429" t="s">
        <v>235</v>
      </c>
      <c r="F60" s="429" t="s">
        <v>236</v>
      </c>
      <c r="G60" s="450">
        <v>25268036</v>
      </c>
      <c r="H60" s="499">
        <v>4448853.74</v>
      </c>
      <c r="I60" s="450">
        <v>0</v>
      </c>
      <c r="J60" s="450">
        <v>0</v>
      </c>
      <c r="K60" s="450">
        <v>0</v>
      </c>
      <c r="L60" s="450">
        <v>0</v>
      </c>
      <c r="M60" s="499">
        <f t="shared" si="17"/>
        <v>25268036</v>
      </c>
      <c r="N60" s="500">
        <f t="shared" si="16"/>
        <v>4448853.74</v>
      </c>
      <c r="O60" s="390">
        <f t="shared" si="2"/>
        <v>0.1760664635747709</v>
      </c>
    </row>
    <row r="61" spans="1:15" s="451" customFormat="1" ht="147.75" customHeight="1" x14ac:dyDescent="0.3">
      <c r="A61" s="428" t="s">
        <v>119</v>
      </c>
      <c r="B61" s="416" t="s">
        <v>120</v>
      </c>
      <c r="C61" s="416" t="s">
        <v>114</v>
      </c>
      <c r="D61" s="503" t="s">
        <v>121</v>
      </c>
      <c r="E61" s="429" t="s">
        <v>235</v>
      </c>
      <c r="F61" s="429" t="s">
        <v>236</v>
      </c>
      <c r="G61" s="499">
        <v>1190931</v>
      </c>
      <c r="H61" s="499">
        <v>98744.66</v>
      </c>
      <c r="I61" s="504">
        <v>0</v>
      </c>
      <c r="J61" s="504">
        <v>0</v>
      </c>
      <c r="K61" s="504">
        <v>0</v>
      </c>
      <c r="L61" s="504">
        <v>0</v>
      </c>
      <c r="M61" s="499">
        <f t="shared" si="17"/>
        <v>1190931</v>
      </c>
      <c r="N61" s="500">
        <f t="shared" si="16"/>
        <v>98744.66</v>
      </c>
      <c r="O61" s="390">
        <f t="shared" si="2"/>
        <v>8.2913837997331499E-2</v>
      </c>
    </row>
    <row r="62" spans="1:15" s="451" customFormat="1" ht="90" customHeight="1" x14ac:dyDescent="0.3">
      <c r="A62" s="428" t="s">
        <v>122</v>
      </c>
      <c r="B62" s="416" t="s">
        <v>123</v>
      </c>
      <c r="C62" s="416" t="s">
        <v>114</v>
      </c>
      <c r="D62" s="406" t="s">
        <v>124</v>
      </c>
      <c r="E62" s="429" t="s">
        <v>235</v>
      </c>
      <c r="F62" s="385" t="s">
        <v>236</v>
      </c>
      <c r="G62" s="499">
        <v>558000</v>
      </c>
      <c r="H62" s="450">
        <v>109500</v>
      </c>
      <c r="I62" s="504">
        <v>0</v>
      </c>
      <c r="J62" s="504">
        <v>0</v>
      </c>
      <c r="K62" s="504">
        <v>0</v>
      </c>
      <c r="L62" s="504">
        <v>0</v>
      </c>
      <c r="M62" s="499">
        <f t="shared" si="17"/>
        <v>558000</v>
      </c>
      <c r="N62" s="500">
        <f t="shared" si="16"/>
        <v>109500</v>
      </c>
      <c r="O62" s="422">
        <f t="shared" si="2"/>
        <v>0.19623655913978494</v>
      </c>
    </row>
    <row r="63" spans="1:15" s="451" customFormat="1" ht="150" customHeight="1" thickBot="1" x14ac:dyDescent="0.35">
      <c r="A63" s="391">
        <v>1018110</v>
      </c>
      <c r="B63" s="662">
        <v>8110</v>
      </c>
      <c r="C63" s="662" t="s">
        <v>237</v>
      </c>
      <c r="D63" s="393" t="s">
        <v>238</v>
      </c>
      <c r="E63" s="394" t="s">
        <v>239</v>
      </c>
      <c r="F63" s="395" t="s">
        <v>240</v>
      </c>
      <c r="G63" s="663">
        <v>102300</v>
      </c>
      <c r="H63" s="663">
        <v>1500</v>
      </c>
      <c r="I63" s="664">
        <v>0</v>
      </c>
      <c r="J63" s="664">
        <v>0</v>
      </c>
      <c r="K63" s="664">
        <v>0</v>
      </c>
      <c r="L63" s="664">
        <v>0</v>
      </c>
      <c r="M63" s="663">
        <f t="shared" si="17"/>
        <v>102300</v>
      </c>
      <c r="N63" s="665">
        <f t="shared" si="16"/>
        <v>1500</v>
      </c>
      <c r="O63" s="418">
        <f t="shared" si="2"/>
        <v>1.466275659824047E-2</v>
      </c>
    </row>
    <row r="64" spans="1:15" s="451" customFormat="1" ht="108" customHeight="1" thickBot="1" x14ac:dyDescent="0.35">
      <c r="A64" s="496" t="s">
        <v>125</v>
      </c>
      <c r="B64" s="484" t="s">
        <v>14</v>
      </c>
      <c r="C64" s="484" t="s">
        <v>14</v>
      </c>
      <c r="D64" s="497" t="s">
        <v>126</v>
      </c>
      <c r="E64" s="485" t="s">
        <v>14</v>
      </c>
      <c r="F64" s="485" t="s">
        <v>14</v>
      </c>
      <c r="G64" s="467">
        <f>G65</f>
        <v>51900827</v>
      </c>
      <c r="H64" s="467">
        <f t="shared" ref="H64:N64" si="18">H65</f>
        <v>8534702.6799999997</v>
      </c>
      <c r="I64" s="467">
        <f t="shared" si="18"/>
        <v>359600</v>
      </c>
      <c r="J64" s="467">
        <f t="shared" si="18"/>
        <v>0</v>
      </c>
      <c r="K64" s="467">
        <f t="shared" si="18"/>
        <v>0</v>
      </c>
      <c r="L64" s="467">
        <f t="shared" si="18"/>
        <v>0</v>
      </c>
      <c r="M64" s="467">
        <f t="shared" si="18"/>
        <v>52260427</v>
      </c>
      <c r="N64" s="467">
        <f t="shared" si="18"/>
        <v>8534702.6799999997</v>
      </c>
      <c r="O64" s="468">
        <f t="shared" si="2"/>
        <v>0.163311001649489</v>
      </c>
    </row>
    <row r="65" spans="1:15" s="451" customFormat="1" ht="108" customHeight="1" thickBot="1" x14ac:dyDescent="0.35">
      <c r="A65" s="506">
        <v>1210000</v>
      </c>
      <c r="B65" s="488" t="s">
        <v>14</v>
      </c>
      <c r="C65" s="488" t="s">
        <v>14</v>
      </c>
      <c r="D65" s="489" t="s">
        <v>126</v>
      </c>
      <c r="E65" s="490" t="s">
        <v>14</v>
      </c>
      <c r="F65" s="490" t="s">
        <v>14</v>
      </c>
      <c r="G65" s="441">
        <f t="shared" ref="G65:L65" si="19">G66+G67+G68+G69+G71+G72+G73</f>
        <v>51900827</v>
      </c>
      <c r="H65" s="441">
        <f t="shared" si="19"/>
        <v>8534702.6799999997</v>
      </c>
      <c r="I65" s="441">
        <f t="shared" si="19"/>
        <v>359600</v>
      </c>
      <c r="J65" s="441">
        <f t="shared" si="19"/>
        <v>0</v>
      </c>
      <c r="K65" s="441">
        <f t="shared" si="19"/>
        <v>0</v>
      </c>
      <c r="L65" s="441">
        <f t="shared" si="19"/>
        <v>0</v>
      </c>
      <c r="M65" s="441">
        <f>G65+I65</f>
        <v>52260427</v>
      </c>
      <c r="N65" s="441">
        <f>H65+K65</f>
        <v>8534702.6799999997</v>
      </c>
      <c r="O65" s="442">
        <f t="shared" si="2"/>
        <v>0.163311001649489</v>
      </c>
    </row>
    <row r="66" spans="1:15" s="427" customFormat="1" ht="146.25" customHeight="1" x14ac:dyDescent="0.3">
      <c r="A66" s="621" t="s">
        <v>129</v>
      </c>
      <c r="B66" s="622" t="s">
        <v>130</v>
      </c>
      <c r="C66" s="622" t="s">
        <v>131</v>
      </c>
      <c r="D66" s="646" t="s">
        <v>132</v>
      </c>
      <c r="E66" s="623" t="s">
        <v>154</v>
      </c>
      <c r="F66" s="623" t="s">
        <v>333</v>
      </c>
      <c r="G66" s="448">
        <v>8474</v>
      </c>
      <c r="H66" s="684">
        <v>0</v>
      </c>
      <c r="I66" s="448">
        <v>0</v>
      </c>
      <c r="J66" s="448">
        <v>0</v>
      </c>
      <c r="K66" s="448">
        <v>0</v>
      </c>
      <c r="L66" s="679">
        <v>0</v>
      </c>
      <c r="M66" s="448">
        <f>G66+I66</f>
        <v>8474</v>
      </c>
      <c r="N66" s="388">
        <f>H66+K66</f>
        <v>0</v>
      </c>
      <c r="O66" s="624">
        <f>N66/M66</f>
        <v>0</v>
      </c>
    </row>
    <row r="67" spans="1:15" s="427" customFormat="1" ht="146.25" customHeight="1" x14ac:dyDescent="0.3">
      <c r="A67" s="428">
        <v>1216012</v>
      </c>
      <c r="B67" s="416">
        <v>6012</v>
      </c>
      <c r="C67" s="508" t="s">
        <v>27</v>
      </c>
      <c r="D67" s="509" t="s">
        <v>246</v>
      </c>
      <c r="E67" s="385" t="s">
        <v>154</v>
      </c>
      <c r="F67" s="385" t="s">
        <v>333</v>
      </c>
      <c r="G67" s="461">
        <v>5671150</v>
      </c>
      <c r="H67" s="507">
        <v>0</v>
      </c>
      <c r="I67" s="461">
        <v>0</v>
      </c>
      <c r="J67" s="461">
        <v>0</v>
      </c>
      <c r="K67" s="461">
        <v>0</v>
      </c>
      <c r="L67" s="476">
        <v>0</v>
      </c>
      <c r="M67" s="461">
        <f>G67+I67</f>
        <v>5671150</v>
      </c>
      <c r="N67" s="389">
        <f>H67+K67</f>
        <v>0</v>
      </c>
      <c r="O67" s="422">
        <f>N67/M67</f>
        <v>0</v>
      </c>
    </row>
    <row r="68" spans="1:15" s="451" customFormat="1" ht="144" customHeight="1" x14ac:dyDescent="0.3">
      <c r="A68" s="428" t="s">
        <v>133</v>
      </c>
      <c r="B68" s="416" t="s">
        <v>134</v>
      </c>
      <c r="C68" s="416" t="s">
        <v>27</v>
      </c>
      <c r="D68" s="406" t="s">
        <v>135</v>
      </c>
      <c r="E68" s="385" t="s">
        <v>154</v>
      </c>
      <c r="F68" s="385" t="s">
        <v>333</v>
      </c>
      <c r="G68" s="449">
        <v>1231641</v>
      </c>
      <c r="H68" s="450">
        <v>205557.68</v>
      </c>
      <c r="I68" s="449">
        <v>0</v>
      </c>
      <c r="J68" s="449">
        <v>0</v>
      </c>
      <c r="K68" s="449">
        <v>0</v>
      </c>
      <c r="L68" s="449">
        <v>0</v>
      </c>
      <c r="M68" s="449">
        <f t="shared" ref="M68:M73" si="20">G68+I68</f>
        <v>1231641</v>
      </c>
      <c r="N68" s="409">
        <f t="shared" ref="N68:N74" si="21">H68+K68</f>
        <v>205557.68</v>
      </c>
      <c r="O68" s="430">
        <f t="shared" ref="O68:O75" si="22">N68/M68</f>
        <v>0.16689739948572677</v>
      </c>
    </row>
    <row r="69" spans="1:15" s="427" customFormat="1" ht="142.5" customHeight="1" x14ac:dyDescent="0.3">
      <c r="A69" s="428" t="s">
        <v>136</v>
      </c>
      <c r="B69" s="416" t="s">
        <v>26</v>
      </c>
      <c r="C69" s="416" t="s">
        <v>27</v>
      </c>
      <c r="D69" s="406" t="s">
        <v>28</v>
      </c>
      <c r="E69" s="385" t="s">
        <v>154</v>
      </c>
      <c r="F69" s="385" t="s">
        <v>333</v>
      </c>
      <c r="G69" s="461">
        <v>35374609</v>
      </c>
      <c r="H69" s="461">
        <v>7869749.79</v>
      </c>
      <c r="I69" s="461">
        <v>0</v>
      </c>
      <c r="J69" s="461">
        <v>0</v>
      </c>
      <c r="K69" s="449">
        <v>0</v>
      </c>
      <c r="L69" s="449">
        <f>K69</f>
        <v>0</v>
      </c>
      <c r="M69" s="461">
        <f t="shared" si="20"/>
        <v>35374609</v>
      </c>
      <c r="N69" s="389">
        <f t="shared" si="21"/>
        <v>7869749.79</v>
      </c>
      <c r="O69" s="390">
        <f t="shared" si="22"/>
        <v>0.22246888410837276</v>
      </c>
    </row>
    <row r="70" spans="1:15" s="427" customFormat="1" ht="144" hidden="1" x14ac:dyDescent="0.3">
      <c r="A70" s="428" t="s">
        <v>136</v>
      </c>
      <c r="B70" s="416" t="s">
        <v>26</v>
      </c>
      <c r="C70" s="416" t="s">
        <v>27</v>
      </c>
      <c r="D70" s="406" t="s">
        <v>28</v>
      </c>
      <c r="E70" s="385" t="s">
        <v>520</v>
      </c>
      <c r="F70" s="385" t="s">
        <v>521</v>
      </c>
      <c r="G70" s="449">
        <v>279487</v>
      </c>
      <c r="H70" s="449">
        <v>31060.28</v>
      </c>
      <c r="I70" s="500">
        <v>0</v>
      </c>
      <c r="J70" s="449">
        <v>0</v>
      </c>
      <c r="K70" s="449">
        <v>0</v>
      </c>
      <c r="L70" s="449">
        <f>K70</f>
        <v>0</v>
      </c>
      <c r="M70" s="461">
        <f t="shared" si="20"/>
        <v>279487</v>
      </c>
      <c r="N70" s="389">
        <f t="shared" si="21"/>
        <v>31060.28</v>
      </c>
      <c r="O70" s="390">
        <f t="shared" si="22"/>
        <v>0.11113318329653973</v>
      </c>
    </row>
    <row r="71" spans="1:15" s="427" customFormat="1" ht="312" customHeight="1" thickBot="1" x14ac:dyDescent="0.35">
      <c r="A71" s="685">
        <v>1216071</v>
      </c>
      <c r="B71" s="618">
        <v>6071</v>
      </c>
      <c r="C71" s="686" t="s">
        <v>286</v>
      </c>
      <c r="D71" s="687" t="s">
        <v>284</v>
      </c>
      <c r="E71" s="394" t="s">
        <v>154</v>
      </c>
      <c r="F71" s="394" t="s">
        <v>333</v>
      </c>
      <c r="G71" s="652">
        <v>7328850</v>
      </c>
      <c r="H71" s="459">
        <v>0</v>
      </c>
      <c r="I71" s="619">
        <v>0</v>
      </c>
      <c r="J71" s="652">
        <v>0</v>
      </c>
      <c r="K71" s="459">
        <v>0</v>
      </c>
      <c r="L71" s="459">
        <v>0</v>
      </c>
      <c r="M71" s="652">
        <f t="shared" si="20"/>
        <v>7328850</v>
      </c>
      <c r="N71" s="619">
        <f t="shared" si="21"/>
        <v>0</v>
      </c>
      <c r="O71" s="688">
        <f t="shared" si="22"/>
        <v>0</v>
      </c>
    </row>
    <row r="72" spans="1:15" s="427" customFormat="1" ht="143.25" customHeight="1" x14ac:dyDescent="0.3">
      <c r="A72" s="621" t="s">
        <v>137</v>
      </c>
      <c r="B72" s="622" t="s">
        <v>138</v>
      </c>
      <c r="C72" s="622" t="s">
        <v>139</v>
      </c>
      <c r="D72" s="646" t="s">
        <v>140</v>
      </c>
      <c r="E72" s="623" t="s">
        <v>154</v>
      </c>
      <c r="F72" s="647" t="s">
        <v>333</v>
      </c>
      <c r="G72" s="448">
        <v>2286103</v>
      </c>
      <c r="H72" s="448">
        <v>459395.21</v>
      </c>
      <c r="I72" s="678">
        <v>0</v>
      </c>
      <c r="J72" s="448">
        <v>0</v>
      </c>
      <c r="K72" s="448">
        <v>0</v>
      </c>
      <c r="L72" s="679">
        <v>0</v>
      </c>
      <c r="M72" s="448">
        <f>G72+I72</f>
        <v>2286103</v>
      </c>
      <c r="N72" s="388">
        <f t="shared" si="21"/>
        <v>459395.21</v>
      </c>
      <c r="O72" s="630">
        <f t="shared" si="22"/>
        <v>0.20095123010643004</v>
      </c>
    </row>
    <row r="73" spans="1:15" s="479" customFormat="1" ht="108" customHeight="1" thickBot="1" x14ac:dyDescent="0.35">
      <c r="A73" s="443" t="s">
        <v>141</v>
      </c>
      <c r="B73" s="444" t="s">
        <v>142</v>
      </c>
      <c r="C73" s="444" t="s">
        <v>143</v>
      </c>
      <c r="D73" s="406" t="s">
        <v>144</v>
      </c>
      <c r="E73" s="385" t="s">
        <v>251</v>
      </c>
      <c r="F73" s="511" t="s">
        <v>252</v>
      </c>
      <c r="G73" s="445">
        <v>0</v>
      </c>
      <c r="H73" s="445">
        <v>0</v>
      </c>
      <c r="I73" s="445">
        <v>359600</v>
      </c>
      <c r="J73" s="445">
        <v>0</v>
      </c>
      <c r="K73" s="445">
        <v>0</v>
      </c>
      <c r="L73" s="447">
        <v>0</v>
      </c>
      <c r="M73" s="445">
        <f t="shared" si="20"/>
        <v>359600</v>
      </c>
      <c r="N73" s="446">
        <f t="shared" si="21"/>
        <v>0</v>
      </c>
      <c r="O73" s="494">
        <f t="shared" si="22"/>
        <v>0</v>
      </c>
    </row>
    <row r="74" spans="1:15" s="479" customFormat="1" ht="106.5" customHeight="1" thickBot="1" x14ac:dyDescent="0.35">
      <c r="A74" s="496" t="s">
        <v>145</v>
      </c>
      <c r="B74" s="484" t="s">
        <v>14</v>
      </c>
      <c r="C74" s="484" t="s">
        <v>14</v>
      </c>
      <c r="D74" s="497" t="s">
        <v>146</v>
      </c>
      <c r="E74" s="485" t="s">
        <v>14</v>
      </c>
      <c r="F74" s="485" t="s">
        <v>14</v>
      </c>
      <c r="G74" s="467">
        <v>0</v>
      </c>
      <c r="H74" s="486">
        <v>0</v>
      </c>
      <c r="I74" s="486">
        <f>I75</f>
        <v>4750801</v>
      </c>
      <c r="J74" s="486">
        <f>J75</f>
        <v>4750801</v>
      </c>
      <c r="K74" s="486">
        <f>K75</f>
        <v>1138852.19</v>
      </c>
      <c r="L74" s="486">
        <f>L75</f>
        <v>1138852.19</v>
      </c>
      <c r="M74" s="467">
        <f>G74+I74</f>
        <v>4750801</v>
      </c>
      <c r="N74" s="486">
        <f t="shared" si="21"/>
        <v>1138852.19</v>
      </c>
      <c r="O74" s="468">
        <f t="shared" si="22"/>
        <v>0.23971793177613626</v>
      </c>
    </row>
    <row r="75" spans="1:15" s="427" customFormat="1" ht="72" customHeight="1" thickBot="1" x14ac:dyDescent="0.35">
      <c r="A75" s="512">
        <v>1510000</v>
      </c>
      <c r="B75" s="513" t="s">
        <v>14</v>
      </c>
      <c r="C75" s="513" t="s">
        <v>14</v>
      </c>
      <c r="D75" s="514" t="s">
        <v>146</v>
      </c>
      <c r="E75" s="515" t="s">
        <v>14</v>
      </c>
      <c r="F75" s="515" t="s">
        <v>14</v>
      </c>
      <c r="G75" s="441">
        <v>0</v>
      </c>
      <c r="H75" s="474">
        <v>0</v>
      </c>
      <c r="I75" s="441">
        <f>SUM(I76:I78)</f>
        <v>4750801</v>
      </c>
      <c r="J75" s="441">
        <f>SUM(J76:J78)</f>
        <v>4750801</v>
      </c>
      <c r="K75" s="441">
        <f>SUM(K76:K78)</f>
        <v>1138852.19</v>
      </c>
      <c r="L75" s="441">
        <f>SUM(L76:L78)</f>
        <v>1138852.19</v>
      </c>
      <c r="M75" s="441">
        <f>G75+I75</f>
        <v>4750801</v>
      </c>
      <c r="N75" s="491">
        <f>H75+K75</f>
        <v>1138852.19</v>
      </c>
      <c r="O75" s="442">
        <f t="shared" si="22"/>
        <v>0.23971793177613626</v>
      </c>
    </row>
    <row r="76" spans="1:15" s="427" customFormat="1" ht="187.5" customHeight="1" x14ac:dyDescent="0.3">
      <c r="A76" s="516" t="s">
        <v>253</v>
      </c>
      <c r="B76" s="505" t="s">
        <v>105</v>
      </c>
      <c r="C76" s="505" t="s">
        <v>106</v>
      </c>
      <c r="D76" s="517" t="s">
        <v>254</v>
      </c>
      <c r="E76" s="385" t="s">
        <v>255</v>
      </c>
      <c r="F76" s="408" t="s">
        <v>335</v>
      </c>
      <c r="G76" s="518">
        <v>0</v>
      </c>
      <c r="H76" s="499">
        <v>0</v>
      </c>
      <c r="I76" s="499">
        <v>1600956</v>
      </c>
      <c r="J76" s="499">
        <f>I76</f>
        <v>1600956</v>
      </c>
      <c r="K76" s="499">
        <v>1138852.19</v>
      </c>
      <c r="L76" s="499">
        <f t="shared" ref="L76:L81" si="23">K76</f>
        <v>1138852.19</v>
      </c>
      <c r="M76" s="450">
        <f t="shared" ref="M76:M81" si="24">G76+I76</f>
        <v>1600956</v>
      </c>
      <c r="N76" s="500">
        <f t="shared" ref="N76:N81" si="25">H76+K76</f>
        <v>1138852.19</v>
      </c>
      <c r="O76" s="422">
        <f t="shared" si="2"/>
        <v>0.71135758259439985</v>
      </c>
    </row>
    <row r="77" spans="1:15" s="519" customFormat="1" ht="147" customHeight="1" thickBot="1" x14ac:dyDescent="0.35">
      <c r="A77" s="680" t="s">
        <v>522</v>
      </c>
      <c r="B77" s="662" t="s">
        <v>26</v>
      </c>
      <c r="C77" s="662" t="s">
        <v>27</v>
      </c>
      <c r="D77" s="681" t="s">
        <v>135</v>
      </c>
      <c r="E77" s="394" t="s">
        <v>154</v>
      </c>
      <c r="F77" s="394" t="s">
        <v>333</v>
      </c>
      <c r="G77" s="682">
        <v>0</v>
      </c>
      <c r="H77" s="683">
        <v>0</v>
      </c>
      <c r="I77" s="683">
        <v>1011118</v>
      </c>
      <c r="J77" s="683">
        <f>I77</f>
        <v>1011118</v>
      </c>
      <c r="K77" s="683">
        <v>0</v>
      </c>
      <c r="L77" s="396">
        <f t="shared" si="23"/>
        <v>0</v>
      </c>
      <c r="M77" s="663">
        <f t="shared" si="24"/>
        <v>1011118</v>
      </c>
      <c r="N77" s="665">
        <f t="shared" si="25"/>
        <v>0</v>
      </c>
      <c r="O77" s="418">
        <f t="shared" si="2"/>
        <v>0</v>
      </c>
    </row>
    <row r="78" spans="1:15" s="519" customFormat="1" ht="192.75" customHeight="1" thickBot="1" x14ac:dyDescent="0.35">
      <c r="A78" s="666" t="s">
        <v>320</v>
      </c>
      <c r="B78" s="667" t="s">
        <v>321</v>
      </c>
      <c r="C78" s="668" t="s">
        <v>322</v>
      </c>
      <c r="D78" s="669" t="s">
        <v>325</v>
      </c>
      <c r="E78" s="670" t="s">
        <v>326</v>
      </c>
      <c r="F78" s="670" t="s">
        <v>334</v>
      </c>
      <c r="G78" s="671"/>
      <c r="H78" s="672"/>
      <c r="I78" s="672">
        <v>2138727</v>
      </c>
      <c r="J78" s="673">
        <f>I78</f>
        <v>2138727</v>
      </c>
      <c r="K78" s="672">
        <v>0</v>
      </c>
      <c r="L78" s="674">
        <f t="shared" si="23"/>
        <v>0</v>
      </c>
      <c r="M78" s="675">
        <f t="shared" si="24"/>
        <v>2138727</v>
      </c>
      <c r="N78" s="674">
        <f t="shared" si="25"/>
        <v>0</v>
      </c>
      <c r="O78" s="676">
        <f t="shared" si="2"/>
        <v>0</v>
      </c>
    </row>
    <row r="79" spans="1:15" s="519" customFormat="1" ht="78" customHeight="1" thickBot="1" x14ac:dyDescent="0.35">
      <c r="A79" s="520">
        <v>2700000</v>
      </c>
      <c r="B79" s="521"/>
      <c r="C79" s="521"/>
      <c r="D79" s="522" t="s">
        <v>205</v>
      </c>
      <c r="E79" s="485"/>
      <c r="F79" s="485"/>
      <c r="G79" s="523">
        <f>G80</f>
        <v>5407680</v>
      </c>
      <c r="H79" s="523">
        <f t="shared" ref="H79:K80" si="26">H80</f>
        <v>0</v>
      </c>
      <c r="I79" s="523">
        <f t="shared" si="26"/>
        <v>0</v>
      </c>
      <c r="J79" s="523">
        <f t="shared" si="26"/>
        <v>0</v>
      </c>
      <c r="K79" s="523">
        <f t="shared" si="26"/>
        <v>0</v>
      </c>
      <c r="L79" s="524">
        <f t="shared" si="23"/>
        <v>0</v>
      </c>
      <c r="M79" s="498">
        <f t="shared" si="24"/>
        <v>5407680</v>
      </c>
      <c r="N79" s="486">
        <f t="shared" si="25"/>
        <v>0</v>
      </c>
      <c r="O79" s="487">
        <f t="shared" si="2"/>
        <v>0</v>
      </c>
    </row>
    <row r="80" spans="1:15" s="519" customFormat="1" ht="71.25" customHeight="1" x14ac:dyDescent="0.3">
      <c r="A80" s="677">
        <v>2710000</v>
      </c>
      <c r="B80" s="525"/>
      <c r="C80" s="525"/>
      <c r="D80" s="526" t="s">
        <v>205</v>
      </c>
      <c r="E80" s="386"/>
      <c r="F80" s="386"/>
      <c r="G80" s="527">
        <f>G81</f>
        <v>5407680</v>
      </c>
      <c r="H80" s="527">
        <f t="shared" si="26"/>
        <v>0</v>
      </c>
      <c r="I80" s="527">
        <f t="shared" si="26"/>
        <v>0</v>
      </c>
      <c r="J80" s="527">
        <f t="shared" si="26"/>
        <v>0</v>
      </c>
      <c r="K80" s="527">
        <f t="shared" si="26"/>
        <v>0</v>
      </c>
      <c r="L80" s="389">
        <f t="shared" si="23"/>
        <v>0</v>
      </c>
      <c r="M80" s="499">
        <f t="shared" si="24"/>
        <v>5407680</v>
      </c>
      <c r="N80" s="389">
        <f t="shared" si="25"/>
        <v>0</v>
      </c>
      <c r="O80" s="422">
        <f t="shared" si="2"/>
        <v>0</v>
      </c>
    </row>
    <row r="81" spans="1:256" s="519" customFormat="1" ht="186.75" customHeight="1" thickBot="1" x14ac:dyDescent="0.35">
      <c r="A81" s="974">
        <v>2717413</v>
      </c>
      <c r="B81" s="975">
        <v>7413</v>
      </c>
      <c r="C81" s="508" t="s">
        <v>249</v>
      </c>
      <c r="D81" s="976" t="s">
        <v>248</v>
      </c>
      <c r="E81" s="976" t="s">
        <v>247</v>
      </c>
      <c r="F81" s="976" t="s">
        <v>283</v>
      </c>
      <c r="G81" s="977">
        <v>5407680</v>
      </c>
      <c r="H81" s="978">
        <v>0</v>
      </c>
      <c r="I81" s="978">
        <v>0</v>
      </c>
      <c r="J81" s="978">
        <f>I81</f>
        <v>0</v>
      </c>
      <c r="K81" s="978">
        <v>0</v>
      </c>
      <c r="L81" s="979">
        <f t="shared" si="23"/>
        <v>0</v>
      </c>
      <c r="M81" s="980">
        <f t="shared" si="24"/>
        <v>5407680</v>
      </c>
      <c r="N81" s="981">
        <f t="shared" si="25"/>
        <v>0</v>
      </c>
      <c r="O81" s="982">
        <f t="shared" si="2"/>
        <v>0</v>
      </c>
    </row>
    <row r="82" spans="1:256" s="528" customFormat="1" ht="24" customHeight="1" thickBot="1" x14ac:dyDescent="0.35">
      <c r="A82" s="377" t="s">
        <v>210</v>
      </c>
      <c r="B82" s="983" t="s">
        <v>317</v>
      </c>
      <c r="C82" s="984" t="s">
        <v>317</v>
      </c>
      <c r="D82" s="984" t="s">
        <v>148</v>
      </c>
      <c r="E82" s="985" t="s">
        <v>317</v>
      </c>
      <c r="F82" s="986" t="s">
        <v>317</v>
      </c>
      <c r="G82" s="987">
        <f t="shared" ref="G82:L82" si="27">G18+G30+G39+G46+G49+G64+G74+G79</f>
        <v>164013331</v>
      </c>
      <c r="H82" s="987">
        <f t="shared" si="27"/>
        <v>29962852.369999997</v>
      </c>
      <c r="I82" s="987">
        <f t="shared" si="27"/>
        <v>5482801</v>
      </c>
      <c r="J82" s="987">
        <f t="shared" si="27"/>
        <v>5123201</v>
      </c>
      <c r="K82" s="987">
        <f t="shared" si="27"/>
        <v>1321229.19</v>
      </c>
      <c r="L82" s="987">
        <f t="shared" si="27"/>
        <v>1321229.19</v>
      </c>
      <c r="M82" s="987">
        <f>G82+I82</f>
        <v>169496132</v>
      </c>
      <c r="N82" s="486">
        <f>H82+K82</f>
        <v>31284081.559999999</v>
      </c>
      <c r="O82" s="468">
        <f t="shared" si="2"/>
        <v>0.18457106478394444</v>
      </c>
    </row>
    <row r="83" spans="1:256" s="530" customFormat="1" ht="15" customHeight="1" x14ac:dyDescent="0.3">
      <c r="A83" s="529"/>
      <c r="C83" s="531"/>
      <c r="D83" s="531"/>
      <c r="E83" s="532"/>
      <c r="F83" s="532"/>
      <c r="G83" s="533"/>
      <c r="H83" s="534"/>
      <c r="I83" s="535"/>
      <c r="J83" s="533"/>
      <c r="K83" s="536"/>
      <c r="L83" s="337"/>
      <c r="M83" s="337"/>
      <c r="N83" s="337"/>
      <c r="O83" s="537"/>
    </row>
    <row r="84" spans="1:256" s="544" customFormat="1" ht="49.5" customHeight="1" x14ac:dyDescent="0.35">
      <c r="A84" s="1122" t="s">
        <v>433</v>
      </c>
      <c r="B84" s="1122"/>
      <c r="C84" s="1122"/>
      <c r="D84" s="1122"/>
      <c r="E84" s="538"/>
      <c r="F84" s="538"/>
      <c r="G84" s="538"/>
      <c r="H84" s="538"/>
      <c r="I84" s="538"/>
      <c r="J84" s="538" t="s">
        <v>501</v>
      </c>
      <c r="K84" s="538"/>
      <c r="L84" s="539"/>
      <c r="M84" s="540"/>
      <c r="N84" s="538"/>
      <c r="O84" s="538"/>
      <c r="P84" s="541"/>
      <c r="Q84" s="542"/>
      <c r="R84" s="543"/>
      <c r="S84" s="543"/>
      <c r="T84" s="543"/>
      <c r="U84" s="543"/>
      <c r="V84" s="543"/>
      <c r="W84" s="543"/>
      <c r="X84" s="543"/>
      <c r="Y84" s="543"/>
      <c r="Z84" s="543"/>
      <c r="AA84" s="543"/>
      <c r="AB84" s="543"/>
      <c r="AC84" s="543"/>
      <c r="AD84" s="543"/>
      <c r="AE84" s="543"/>
      <c r="AF84" s="543"/>
      <c r="AG84" s="543"/>
      <c r="AH84" s="543"/>
      <c r="AI84" s="543"/>
      <c r="AJ84" s="543"/>
      <c r="AK84" s="543"/>
      <c r="AL84" s="543"/>
      <c r="AM84" s="543"/>
      <c r="AN84" s="543"/>
      <c r="AO84" s="543"/>
      <c r="AP84" s="543"/>
      <c r="AQ84" s="543"/>
      <c r="AR84" s="543"/>
      <c r="AS84" s="543"/>
      <c r="AT84" s="543"/>
      <c r="AU84" s="543"/>
      <c r="AV84" s="543"/>
      <c r="AW84" s="543"/>
      <c r="AX84" s="543"/>
      <c r="AY84" s="543"/>
      <c r="AZ84" s="543"/>
      <c r="BA84" s="543"/>
      <c r="BB84" s="543"/>
      <c r="BC84" s="543"/>
      <c r="BD84" s="543"/>
      <c r="BE84" s="543"/>
      <c r="BF84" s="543"/>
      <c r="BG84" s="543"/>
      <c r="BH84" s="543"/>
      <c r="BI84" s="543"/>
      <c r="BJ84" s="543"/>
      <c r="BK84" s="543"/>
      <c r="BL84" s="543"/>
      <c r="BM84" s="543"/>
      <c r="BN84" s="543"/>
      <c r="BO84" s="543"/>
      <c r="BP84" s="543"/>
      <c r="BQ84" s="543"/>
      <c r="BR84" s="543"/>
      <c r="BS84" s="543"/>
      <c r="BT84" s="543"/>
      <c r="BU84" s="543"/>
      <c r="BV84" s="543"/>
      <c r="BW84" s="543"/>
      <c r="BX84" s="543"/>
      <c r="BY84" s="543"/>
      <c r="BZ84" s="543"/>
      <c r="CA84" s="543"/>
      <c r="CB84" s="543"/>
      <c r="CC84" s="543"/>
      <c r="CD84" s="543"/>
      <c r="CE84" s="543"/>
      <c r="CF84" s="543"/>
      <c r="CG84" s="543"/>
      <c r="CH84" s="543"/>
      <c r="CI84" s="543"/>
      <c r="CJ84" s="543"/>
      <c r="CK84" s="543"/>
      <c r="CL84" s="543"/>
      <c r="CM84" s="543"/>
      <c r="CN84" s="543"/>
      <c r="CO84" s="543"/>
      <c r="CP84" s="543"/>
      <c r="CQ84" s="543"/>
      <c r="CR84" s="543"/>
      <c r="CS84" s="543"/>
      <c r="CT84" s="543"/>
      <c r="CU84" s="543"/>
      <c r="CV84" s="543"/>
      <c r="CW84" s="543"/>
      <c r="CX84" s="543"/>
      <c r="CY84" s="543"/>
      <c r="CZ84" s="543"/>
      <c r="DA84" s="543"/>
      <c r="DB84" s="543"/>
      <c r="DC84" s="543"/>
      <c r="DD84" s="543"/>
      <c r="DE84" s="543"/>
      <c r="DF84" s="543"/>
      <c r="DG84" s="543"/>
      <c r="DH84" s="543"/>
      <c r="DI84" s="543"/>
      <c r="DJ84" s="543"/>
      <c r="DK84" s="543"/>
      <c r="DL84" s="543"/>
      <c r="DM84" s="543"/>
      <c r="DN84" s="543"/>
      <c r="DO84" s="543"/>
      <c r="DP84" s="543"/>
      <c r="DQ84" s="543"/>
      <c r="DR84" s="543"/>
      <c r="DS84" s="543"/>
      <c r="DT84" s="543"/>
      <c r="DU84" s="543"/>
      <c r="DV84" s="543"/>
      <c r="DW84" s="543"/>
      <c r="DX84" s="543"/>
      <c r="DY84" s="543"/>
      <c r="DZ84" s="543"/>
      <c r="EA84" s="543"/>
      <c r="EB84" s="543"/>
      <c r="EC84" s="543"/>
      <c r="ED84" s="543"/>
      <c r="EE84" s="543"/>
      <c r="EF84" s="543"/>
      <c r="EG84" s="543"/>
      <c r="EH84" s="543"/>
      <c r="EI84" s="543"/>
      <c r="EJ84" s="543"/>
      <c r="EK84" s="543"/>
      <c r="EL84" s="543"/>
      <c r="EM84" s="543"/>
      <c r="EN84" s="543"/>
      <c r="EO84" s="543"/>
      <c r="EP84" s="543"/>
      <c r="EQ84" s="543"/>
      <c r="ER84" s="543"/>
      <c r="ES84" s="543"/>
      <c r="ET84" s="543"/>
      <c r="EU84" s="543"/>
      <c r="EV84" s="543"/>
      <c r="EW84" s="543"/>
      <c r="EX84" s="543"/>
      <c r="EY84" s="543"/>
      <c r="EZ84" s="543"/>
      <c r="FA84" s="543"/>
      <c r="FB84" s="543"/>
      <c r="FC84" s="543"/>
      <c r="FD84" s="543"/>
      <c r="FE84" s="543"/>
      <c r="FF84" s="543"/>
      <c r="FG84" s="543"/>
      <c r="FH84" s="543"/>
      <c r="FI84" s="543"/>
      <c r="FJ84" s="543"/>
      <c r="FK84" s="543"/>
      <c r="FL84" s="543"/>
      <c r="FM84" s="543"/>
      <c r="FN84" s="543"/>
      <c r="FO84" s="543"/>
      <c r="FP84" s="543"/>
      <c r="FQ84" s="543"/>
      <c r="FR84" s="543"/>
      <c r="FS84" s="543"/>
      <c r="FT84" s="543"/>
      <c r="FU84" s="543"/>
      <c r="FV84" s="543"/>
      <c r="FW84" s="543"/>
      <c r="FX84" s="543"/>
      <c r="FY84" s="543"/>
      <c r="FZ84" s="543"/>
      <c r="GA84" s="543"/>
      <c r="GB84" s="543"/>
      <c r="GC84" s="543"/>
      <c r="GD84" s="543"/>
      <c r="GE84" s="543"/>
      <c r="GF84" s="543"/>
      <c r="GG84" s="543"/>
      <c r="GH84" s="543"/>
      <c r="GI84" s="543"/>
      <c r="GJ84" s="543"/>
      <c r="GK84" s="543"/>
      <c r="GL84" s="543"/>
      <c r="GM84" s="543"/>
      <c r="GN84" s="543"/>
      <c r="GO84" s="543"/>
      <c r="GP84" s="543"/>
      <c r="GQ84" s="543"/>
      <c r="GR84" s="543"/>
      <c r="GS84" s="543"/>
      <c r="GT84" s="543"/>
      <c r="GU84" s="543"/>
      <c r="GV84" s="543"/>
      <c r="GW84" s="543"/>
      <c r="GX84" s="543"/>
      <c r="GY84" s="543"/>
      <c r="GZ84" s="543"/>
      <c r="HA84" s="543"/>
      <c r="HB84" s="543"/>
      <c r="HC84" s="543"/>
      <c r="HD84" s="543"/>
      <c r="HE84" s="543"/>
      <c r="HF84" s="543"/>
      <c r="HG84" s="543"/>
      <c r="HH84" s="543"/>
      <c r="HI84" s="543"/>
      <c r="HJ84" s="543"/>
      <c r="HK84" s="543"/>
      <c r="HL84" s="543"/>
      <c r="HM84" s="543"/>
      <c r="HN84" s="543"/>
      <c r="HO84" s="543"/>
      <c r="HP84" s="543"/>
      <c r="HQ84" s="543"/>
      <c r="HR84" s="543"/>
      <c r="HS84" s="543"/>
      <c r="HT84" s="543"/>
      <c r="HU84" s="543"/>
      <c r="HV84" s="543"/>
      <c r="HW84" s="543"/>
      <c r="HX84" s="543"/>
      <c r="HY84" s="543"/>
      <c r="HZ84" s="543"/>
      <c r="IA84" s="543"/>
      <c r="IB84" s="543"/>
      <c r="IC84" s="543"/>
      <c r="ID84" s="543"/>
      <c r="IE84" s="543"/>
      <c r="IF84" s="543"/>
      <c r="IG84" s="543"/>
      <c r="IH84" s="543"/>
      <c r="II84" s="543"/>
      <c r="IJ84" s="543"/>
      <c r="IK84" s="543"/>
      <c r="IL84" s="543"/>
      <c r="IM84" s="543"/>
      <c r="IN84" s="543"/>
      <c r="IO84" s="543"/>
      <c r="IP84" s="543"/>
      <c r="IQ84" s="543"/>
      <c r="IR84" s="543"/>
      <c r="IS84" s="543"/>
      <c r="IT84" s="543"/>
      <c r="IU84" s="543"/>
      <c r="IV84" s="543"/>
    </row>
    <row r="85" spans="1:256" s="530" customFormat="1" ht="33" customHeight="1" x14ac:dyDescent="0.3">
      <c r="C85" s="531"/>
      <c r="D85" s="545"/>
      <c r="E85" s="315"/>
      <c r="F85" s="315"/>
      <c r="H85" s="533"/>
      <c r="I85" s="546"/>
      <c r="J85" s="533"/>
      <c r="K85" s="533"/>
      <c r="L85" s="547"/>
      <c r="M85" s="547"/>
      <c r="N85" s="337"/>
      <c r="O85" s="537"/>
    </row>
    <row r="86" spans="1:256" s="530" customFormat="1" ht="33" customHeight="1" x14ac:dyDescent="0.3">
      <c r="C86" s="531"/>
      <c r="D86" s="545"/>
      <c r="E86" s="315"/>
      <c r="F86" s="315"/>
      <c r="H86" s="548"/>
      <c r="I86" s="546"/>
      <c r="J86" s="533"/>
      <c r="K86" s="533"/>
      <c r="L86" s="547"/>
      <c r="M86" s="547"/>
      <c r="N86" s="337"/>
      <c r="O86" s="537"/>
    </row>
    <row r="87" spans="1:256" s="5" customFormat="1" x14ac:dyDescent="0.25">
      <c r="A87" s="530"/>
      <c r="C87" s="4"/>
      <c r="G87" s="549"/>
      <c r="H87" s="548"/>
      <c r="I87" s="550"/>
      <c r="J87" s="549"/>
      <c r="K87" s="551"/>
      <c r="L87" s="549"/>
      <c r="M87" s="549"/>
      <c r="N87" s="552"/>
      <c r="O87" s="553"/>
    </row>
    <row r="88" spans="1:256" x14ac:dyDescent="0.3">
      <c r="A88" s="530"/>
      <c r="H88" s="548"/>
    </row>
    <row r="89" spans="1:256" x14ac:dyDescent="0.3">
      <c r="A89" s="5"/>
      <c r="G89" s="554"/>
      <c r="H89" s="549"/>
      <c r="I89" s="554"/>
      <c r="J89" s="554"/>
      <c r="K89" s="554"/>
      <c r="L89" s="554"/>
      <c r="N89" s="554"/>
    </row>
    <row r="91" spans="1:256" x14ac:dyDescent="0.3">
      <c r="G91" s="549"/>
      <c r="H91" s="554"/>
      <c r="I91" s="555"/>
    </row>
    <row r="92" spans="1:256" x14ac:dyDescent="0.3">
      <c r="I92" s="555"/>
    </row>
  </sheetData>
  <mergeCells count="13">
    <mergeCell ref="I15:L15"/>
    <mergeCell ref="M15:O15"/>
    <mergeCell ref="A84:D84"/>
    <mergeCell ref="G10:I10"/>
    <mergeCell ref="A13:C13"/>
    <mergeCell ref="A14:C14"/>
    <mergeCell ref="A15:A16"/>
    <mergeCell ref="B15:B16"/>
    <mergeCell ref="C15:C16"/>
    <mergeCell ref="D15:D16"/>
    <mergeCell ref="E15:E16"/>
    <mergeCell ref="F15:F16"/>
    <mergeCell ref="G15:H15"/>
  </mergeCells>
  <pageMargins left="1.1811023622047245" right="0.39370078740157483" top="0.78740157480314965" bottom="0.78740157480314965"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7"/>
  <sheetViews>
    <sheetView view="pageBreakPreview" zoomScale="60" zoomScaleNormal="50" workbookViewId="0">
      <selection activeCell="I2" sqref="I2"/>
    </sheetView>
  </sheetViews>
  <sheetFormatPr defaultColWidth="9.33203125" defaultRowHeight="13.8" x14ac:dyDescent="0.25"/>
  <cols>
    <col min="1" max="1" width="15" style="72" customWidth="1"/>
    <col min="2" max="2" width="12.6640625" style="73" customWidth="1"/>
    <col min="3" max="3" width="11.6640625" style="74" customWidth="1"/>
    <col min="4" max="4" width="53.33203125" style="75" customWidth="1"/>
    <col min="5" max="5" width="61.109375" style="76" customWidth="1"/>
    <col min="6" max="6" width="15.33203125" style="74" customWidth="1"/>
    <col min="7" max="7" width="22" style="150" customWidth="1"/>
    <col min="8" max="8" width="18.5546875" style="150" customWidth="1"/>
    <col min="9" max="9" width="13.88671875" style="150" customWidth="1"/>
    <col min="10" max="11" width="23.109375" style="78" customWidth="1"/>
    <col min="12" max="12" width="16.33203125" style="78" customWidth="1"/>
    <col min="13" max="13" width="9.33203125" style="72"/>
    <col min="14" max="14" width="16.88671875" style="72" bestFit="1" customWidth="1"/>
    <col min="15" max="15" width="9.33203125" style="72"/>
    <col min="16" max="16" width="13.6640625" style="72" bestFit="1" customWidth="1"/>
    <col min="17" max="257" width="9.33203125" style="72"/>
    <col min="258" max="258" width="15" style="72" customWidth="1"/>
    <col min="259" max="259" width="12.6640625" style="72" customWidth="1"/>
    <col min="260" max="260" width="11.6640625" style="72" customWidth="1"/>
    <col min="261" max="261" width="44.88671875" style="72" customWidth="1"/>
    <col min="262" max="262" width="54.6640625" style="72" customWidth="1"/>
    <col min="263" max="263" width="15.33203125" style="72" customWidth="1"/>
    <col min="264" max="265" width="19.33203125" style="72" customWidth="1"/>
    <col min="266" max="266" width="13.88671875" style="72" customWidth="1"/>
    <col min="267" max="267" width="25.33203125" style="72" customWidth="1"/>
    <col min="268" max="268" width="16.33203125" style="72" customWidth="1"/>
    <col min="269" max="513" width="9.33203125" style="72"/>
    <col min="514" max="514" width="15" style="72" customWidth="1"/>
    <col min="515" max="515" width="12.6640625" style="72" customWidth="1"/>
    <col min="516" max="516" width="11.6640625" style="72" customWidth="1"/>
    <col min="517" max="517" width="44.88671875" style="72" customWidth="1"/>
    <col min="518" max="518" width="54.6640625" style="72" customWidth="1"/>
    <col min="519" max="519" width="15.33203125" style="72" customWidth="1"/>
    <col min="520" max="521" width="19.33203125" style="72" customWidth="1"/>
    <col min="522" max="522" width="13.88671875" style="72" customWidth="1"/>
    <col min="523" max="523" width="25.33203125" style="72" customWidth="1"/>
    <col min="524" max="524" width="16.33203125" style="72" customWidth="1"/>
    <col min="525" max="769" width="9.33203125" style="72"/>
    <col min="770" max="770" width="15" style="72" customWidth="1"/>
    <col min="771" max="771" width="12.6640625" style="72" customWidth="1"/>
    <col min="772" max="772" width="11.6640625" style="72" customWidth="1"/>
    <col min="773" max="773" width="44.88671875" style="72" customWidth="1"/>
    <col min="774" max="774" width="54.6640625" style="72" customWidth="1"/>
    <col min="775" max="775" width="15.33203125" style="72" customWidth="1"/>
    <col min="776" max="777" width="19.33203125" style="72" customWidth="1"/>
    <col min="778" max="778" width="13.88671875" style="72" customWidth="1"/>
    <col min="779" max="779" width="25.33203125" style="72" customWidth="1"/>
    <col min="780" max="780" width="16.33203125" style="72" customWidth="1"/>
    <col min="781" max="1025" width="9.33203125" style="72"/>
    <col min="1026" max="1026" width="15" style="72" customWidth="1"/>
    <col min="1027" max="1027" width="12.6640625" style="72" customWidth="1"/>
    <col min="1028" max="1028" width="11.6640625" style="72" customWidth="1"/>
    <col min="1029" max="1029" width="44.88671875" style="72" customWidth="1"/>
    <col min="1030" max="1030" width="54.6640625" style="72" customWidth="1"/>
    <col min="1031" max="1031" width="15.33203125" style="72" customWidth="1"/>
    <col min="1032" max="1033" width="19.33203125" style="72" customWidth="1"/>
    <col min="1034" max="1034" width="13.88671875" style="72" customWidth="1"/>
    <col min="1035" max="1035" width="25.33203125" style="72" customWidth="1"/>
    <col min="1036" max="1036" width="16.33203125" style="72" customWidth="1"/>
    <col min="1037" max="1281" width="9.33203125" style="72"/>
    <col min="1282" max="1282" width="15" style="72" customWidth="1"/>
    <col min="1283" max="1283" width="12.6640625" style="72" customWidth="1"/>
    <col min="1284" max="1284" width="11.6640625" style="72" customWidth="1"/>
    <col min="1285" max="1285" width="44.88671875" style="72" customWidth="1"/>
    <col min="1286" max="1286" width="54.6640625" style="72" customWidth="1"/>
    <col min="1287" max="1287" width="15.33203125" style="72" customWidth="1"/>
    <col min="1288" max="1289" width="19.33203125" style="72" customWidth="1"/>
    <col min="1290" max="1290" width="13.88671875" style="72" customWidth="1"/>
    <col min="1291" max="1291" width="25.33203125" style="72" customWidth="1"/>
    <col min="1292" max="1292" width="16.33203125" style="72" customWidth="1"/>
    <col min="1293" max="1537" width="9.33203125" style="72"/>
    <col min="1538" max="1538" width="15" style="72" customWidth="1"/>
    <col min="1539" max="1539" width="12.6640625" style="72" customWidth="1"/>
    <col min="1540" max="1540" width="11.6640625" style="72" customWidth="1"/>
    <col min="1541" max="1541" width="44.88671875" style="72" customWidth="1"/>
    <col min="1542" max="1542" width="54.6640625" style="72" customWidth="1"/>
    <col min="1543" max="1543" width="15.33203125" style="72" customWidth="1"/>
    <col min="1544" max="1545" width="19.33203125" style="72" customWidth="1"/>
    <col min="1546" max="1546" width="13.88671875" style="72" customWidth="1"/>
    <col min="1547" max="1547" width="25.33203125" style="72" customWidth="1"/>
    <col min="1548" max="1548" width="16.33203125" style="72" customWidth="1"/>
    <col min="1549" max="1793" width="9.33203125" style="72"/>
    <col min="1794" max="1794" width="15" style="72" customWidth="1"/>
    <col min="1795" max="1795" width="12.6640625" style="72" customWidth="1"/>
    <col min="1796" max="1796" width="11.6640625" style="72" customWidth="1"/>
    <col min="1797" max="1797" width="44.88671875" style="72" customWidth="1"/>
    <col min="1798" max="1798" width="54.6640625" style="72" customWidth="1"/>
    <col min="1799" max="1799" width="15.33203125" style="72" customWidth="1"/>
    <col min="1800" max="1801" width="19.33203125" style="72" customWidth="1"/>
    <col min="1802" max="1802" width="13.88671875" style="72" customWidth="1"/>
    <col min="1803" max="1803" width="25.33203125" style="72" customWidth="1"/>
    <col min="1804" max="1804" width="16.33203125" style="72" customWidth="1"/>
    <col min="1805" max="2049" width="9.33203125" style="72"/>
    <col min="2050" max="2050" width="15" style="72" customWidth="1"/>
    <col min="2051" max="2051" width="12.6640625" style="72" customWidth="1"/>
    <col min="2052" max="2052" width="11.6640625" style="72" customWidth="1"/>
    <col min="2053" max="2053" width="44.88671875" style="72" customWidth="1"/>
    <col min="2054" max="2054" width="54.6640625" style="72" customWidth="1"/>
    <col min="2055" max="2055" width="15.33203125" style="72" customWidth="1"/>
    <col min="2056" max="2057" width="19.33203125" style="72" customWidth="1"/>
    <col min="2058" max="2058" width="13.88671875" style="72" customWidth="1"/>
    <col min="2059" max="2059" width="25.33203125" style="72" customWidth="1"/>
    <col min="2060" max="2060" width="16.33203125" style="72" customWidth="1"/>
    <col min="2061" max="2305" width="9.33203125" style="72"/>
    <col min="2306" max="2306" width="15" style="72" customWidth="1"/>
    <col min="2307" max="2307" width="12.6640625" style="72" customWidth="1"/>
    <col min="2308" max="2308" width="11.6640625" style="72" customWidth="1"/>
    <col min="2309" max="2309" width="44.88671875" style="72" customWidth="1"/>
    <col min="2310" max="2310" width="54.6640625" style="72" customWidth="1"/>
    <col min="2311" max="2311" width="15.33203125" style="72" customWidth="1"/>
    <col min="2312" max="2313" width="19.33203125" style="72" customWidth="1"/>
    <col min="2314" max="2314" width="13.88671875" style="72" customWidth="1"/>
    <col min="2315" max="2315" width="25.33203125" style="72" customWidth="1"/>
    <col min="2316" max="2316" width="16.33203125" style="72" customWidth="1"/>
    <col min="2317" max="2561" width="9.33203125" style="72"/>
    <col min="2562" max="2562" width="15" style="72" customWidth="1"/>
    <col min="2563" max="2563" width="12.6640625" style="72" customWidth="1"/>
    <col min="2564" max="2564" width="11.6640625" style="72" customWidth="1"/>
    <col min="2565" max="2565" width="44.88671875" style="72" customWidth="1"/>
    <col min="2566" max="2566" width="54.6640625" style="72" customWidth="1"/>
    <col min="2567" max="2567" width="15.33203125" style="72" customWidth="1"/>
    <col min="2568" max="2569" width="19.33203125" style="72" customWidth="1"/>
    <col min="2570" max="2570" width="13.88671875" style="72" customWidth="1"/>
    <col min="2571" max="2571" width="25.33203125" style="72" customWidth="1"/>
    <col min="2572" max="2572" width="16.33203125" style="72" customWidth="1"/>
    <col min="2573" max="2817" width="9.33203125" style="72"/>
    <col min="2818" max="2818" width="15" style="72" customWidth="1"/>
    <col min="2819" max="2819" width="12.6640625" style="72" customWidth="1"/>
    <col min="2820" max="2820" width="11.6640625" style="72" customWidth="1"/>
    <col min="2821" max="2821" width="44.88671875" style="72" customWidth="1"/>
    <col min="2822" max="2822" width="54.6640625" style="72" customWidth="1"/>
    <col min="2823" max="2823" width="15.33203125" style="72" customWidth="1"/>
    <col min="2824" max="2825" width="19.33203125" style="72" customWidth="1"/>
    <col min="2826" max="2826" width="13.88671875" style="72" customWidth="1"/>
    <col min="2827" max="2827" width="25.33203125" style="72" customWidth="1"/>
    <col min="2828" max="2828" width="16.33203125" style="72" customWidth="1"/>
    <col min="2829" max="3073" width="9.33203125" style="72"/>
    <col min="3074" max="3074" width="15" style="72" customWidth="1"/>
    <col min="3075" max="3075" width="12.6640625" style="72" customWidth="1"/>
    <col min="3076" max="3076" width="11.6640625" style="72" customWidth="1"/>
    <col min="3077" max="3077" width="44.88671875" style="72" customWidth="1"/>
    <col min="3078" max="3078" width="54.6640625" style="72" customWidth="1"/>
    <col min="3079" max="3079" width="15.33203125" style="72" customWidth="1"/>
    <col min="3080" max="3081" width="19.33203125" style="72" customWidth="1"/>
    <col min="3082" max="3082" width="13.88671875" style="72" customWidth="1"/>
    <col min="3083" max="3083" width="25.33203125" style="72" customWidth="1"/>
    <col min="3084" max="3084" width="16.33203125" style="72" customWidth="1"/>
    <col min="3085" max="3329" width="9.33203125" style="72"/>
    <col min="3330" max="3330" width="15" style="72" customWidth="1"/>
    <col min="3331" max="3331" width="12.6640625" style="72" customWidth="1"/>
    <col min="3332" max="3332" width="11.6640625" style="72" customWidth="1"/>
    <col min="3333" max="3333" width="44.88671875" style="72" customWidth="1"/>
    <col min="3334" max="3334" width="54.6640625" style="72" customWidth="1"/>
    <col min="3335" max="3335" width="15.33203125" style="72" customWidth="1"/>
    <col min="3336" max="3337" width="19.33203125" style="72" customWidth="1"/>
    <col min="3338" max="3338" width="13.88671875" style="72" customWidth="1"/>
    <col min="3339" max="3339" width="25.33203125" style="72" customWidth="1"/>
    <col min="3340" max="3340" width="16.33203125" style="72" customWidth="1"/>
    <col min="3341" max="3585" width="9.33203125" style="72"/>
    <col min="3586" max="3586" width="15" style="72" customWidth="1"/>
    <col min="3587" max="3587" width="12.6640625" style="72" customWidth="1"/>
    <col min="3588" max="3588" width="11.6640625" style="72" customWidth="1"/>
    <col min="3589" max="3589" width="44.88671875" style="72" customWidth="1"/>
    <col min="3590" max="3590" width="54.6640625" style="72" customWidth="1"/>
    <col min="3591" max="3591" width="15.33203125" style="72" customWidth="1"/>
    <col min="3592" max="3593" width="19.33203125" style="72" customWidth="1"/>
    <col min="3594" max="3594" width="13.88671875" style="72" customWidth="1"/>
    <col min="3595" max="3595" width="25.33203125" style="72" customWidth="1"/>
    <col min="3596" max="3596" width="16.33203125" style="72" customWidth="1"/>
    <col min="3597" max="3841" width="9.33203125" style="72"/>
    <col min="3842" max="3842" width="15" style="72" customWidth="1"/>
    <col min="3843" max="3843" width="12.6640625" style="72" customWidth="1"/>
    <col min="3844" max="3844" width="11.6640625" style="72" customWidth="1"/>
    <col min="3845" max="3845" width="44.88671875" style="72" customWidth="1"/>
    <col min="3846" max="3846" width="54.6640625" style="72" customWidth="1"/>
    <col min="3847" max="3847" width="15.33203125" style="72" customWidth="1"/>
    <col min="3848" max="3849" width="19.33203125" style="72" customWidth="1"/>
    <col min="3850" max="3850" width="13.88671875" style="72" customWidth="1"/>
    <col min="3851" max="3851" width="25.33203125" style="72" customWidth="1"/>
    <col min="3852" max="3852" width="16.33203125" style="72" customWidth="1"/>
    <col min="3853" max="4097" width="9.33203125" style="72"/>
    <col min="4098" max="4098" width="15" style="72" customWidth="1"/>
    <col min="4099" max="4099" width="12.6640625" style="72" customWidth="1"/>
    <col min="4100" max="4100" width="11.6640625" style="72" customWidth="1"/>
    <col min="4101" max="4101" width="44.88671875" style="72" customWidth="1"/>
    <col min="4102" max="4102" width="54.6640625" style="72" customWidth="1"/>
    <col min="4103" max="4103" width="15.33203125" style="72" customWidth="1"/>
    <col min="4104" max="4105" width="19.33203125" style="72" customWidth="1"/>
    <col min="4106" max="4106" width="13.88671875" style="72" customWidth="1"/>
    <col min="4107" max="4107" width="25.33203125" style="72" customWidth="1"/>
    <col min="4108" max="4108" width="16.33203125" style="72" customWidth="1"/>
    <col min="4109" max="4353" width="9.33203125" style="72"/>
    <col min="4354" max="4354" width="15" style="72" customWidth="1"/>
    <col min="4355" max="4355" width="12.6640625" style="72" customWidth="1"/>
    <col min="4356" max="4356" width="11.6640625" style="72" customWidth="1"/>
    <col min="4357" max="4357" width="44.88671875" style="72" customWidth="1"/>
    <col min="4358" max="4358" width="54.6640625" style="72" customWidth="1"/>
    <col min="4359" max="4359" width="15.33203125" style="72" customWidth="1"/>
    <col min="4360" max="4361" width="19.33203125" style="72" customWidth="1"/>
    <col min="4362" max="4362" width="13.88671875" style="72" customWidth="1"/>
    <col min="4363" max="4363" width="25.33203125" style="72" customWidth="1"/>
    <col min="4364" max="4364" width="16.33203125" style="72" customWidth="1"/>
    <col min="4365" max="4609" width="9.33203125" style="72"/>
    <col min="4610" max="4610" width="15" style="72" customWidth="1"/>
    <col min="4611" max="4611" width="12.6640625" style="72" customWidth="1"/>
    <col min="4612" max="4612" width="11.6640625" style="72" customWidth="1"/>
    <col min="4613" max="4613" width="44.88671875" style="72" customWidth="1"/>
    <col min="4614" max="4614" width="54.6640625" style="72" customWidth="1"/>
    <col min="4615" max="4615" width="15.33203125" style="72" customWidth="1"/>
    <col min="4616" max="4617" width="19.33203125" style="72" customWidth="1"/>
    <col min="4618" max="4618" width="13.88671875" style="72" customWidth="1"/>
    <col min="4619" max="4619" width="25.33203125" style="72" customWidth="1"/>
    <col min="4620" max="4620" width="16.33203125" style="72" customWidth="1"/>
    <col min="4621" max="4865" width="9.33203125" style="72"/>
    <col min="4866" max="4866" width="15" style="72" customWidth="1"/>
    <col min="4867" max="4867" width="12.6640625" style="72" customWidth="1"/>
    <col min="4868" max="4868" width="11.6640625" style="72" customWidth="1"/>
    <col min="4869" max="4869" width="44.88671875" style="72" customWidth="1"/>
    <col min="4870" max="4870" width="54.6640625" style="72" customWidth="1"/>
    <col min="4871" max="4871" width="15.33203125" style="72" customWidth="1"/>
    <col min="4872" max="4873" width="19.33203125" style="72" customWidth="1"/>
    <col min="4874" max="4874" width="13.88671875" style="72" customWidth="1"/>
    <col min="4875" max="4875" width="25.33203125" style="72" customWidth="1"/>
    <col min="4876" max="4876" width="16.33203125" style="72" customWidth="1"/>
    <col min="4877" max="5121" width="9.33203125" style="72"/>
    <col min="5122" max="5122" width="15" style="72" customWidth="1"/>
    <col min="5123" max="5123" width="12.6640625" style="72" customWidth="1"/>
    <col min="5124" max="5124" width="11.6640625" style="72" customWidth="1"/>
    <col min="5125" max="5125" width="44.88671875" style="72" customWidth="1"/>
    <col min="5126" max="5126" width="54.6640625" style="72" customWidth="1"/>
    <col min="5127" max="5127" width="15.33203125" style="72" customWidth="1"/>
    <col min="5128" max="5129" width="19.33203125" style="72" customWidth="1"/>
    <col min="5130" max="5130" width="13.88671875" style="72" customWidth="1"/>
    <col min="5131" max="5131" width="25.33203125" style="72" customWidth="1"/>
    <col min="5132" max="5132" width="16.33203125" style="72" customWidth="1"/>
    <col min="5133" max="5377" width="9.33203125" style="72"/>
    <col min="5378" max="5378" width="15" style="72" customWidth="1"/>
    <col min="5379" max="5379" width="12.6640625" style="72" customWidth="1"/>
    <col min="5380" max="5380" width="11.6640625" style="72" customWidth="1"/>
    <col min="5381" max="5381" width="44.88671875" style="72" customWidth="1"/>
    <col min="5382" max="5382" width="54.6640625" style="72" customWidth="1"/>
    <col min="5383" max="5383" width="15.33203125" style="72" customWidth="1"/>
    <col min="5384" max="5385" width="19.33203125" style="72" customWidth="1"/>
    <col min="5386" max="5386" width="13.88671875" style="72" customWidth="1"/>
    <col min="5387" max="5387" width="25.33203125" style="72" customWidth="1"/>
    <col min="5388" max="5388" width="16.33203125" style="72" customWidth="1"/>
    <col min="5389" max="5633" width="9.33203125" style="72"/>
    <col min="5634" max="5634" width="15" style="72" customWidth="1"/>
    <col min="5635" max="5635" width="12.6640625" style="72" customWidth="1"/>
    <col min="5636" max="5636" width="11.6640625" style="72" customWidth="1"/>
    <col min="5637" max="5637" width="44.88671875" style="72" customWidth="1"/>
    <col min="5638" max="5638" width="54.6640625" style="72" customWidth="1"/>
    <col min="5639" max="5639" width="15.33203125" style="72" customWidth="1"/>
    <col min="5640" max="5641" width="19.33203125" style="72" customWidth="1"/>
    <col min="5642" max="5642" width="13.88671875" style="72" customWidth="1"/>
    <col min="5643" max="5643" width="25.33203125" style="72" customWidth="1"/>
    <col min="5644" max="5644" width="16.33203125" style="72" customWidth="1"/>
    <col min="5645" max="5889" width="9.33203125" style="72"/>
    <col min="5890" max="5890" width="15" style="72" customWidth="1"/>
    <col min="5891" max="5891" width="12.6640625" style="72" customWidth="1"/>
    <col min="5892" max="5892" width="11.6640625" style="72" customWidth="1"/>
    <col min="5893" max="5893" width="44.88671875" style="72" customWidth="1"/>
    <col min="5894" max="5894" width="54.6640625" style="72" customWidth="1"/>
    <col min="5895" max="5895" width="15.33203125" style="72" customWidth="1"/>
    <col min="5896" max="5897" width="19.33203125" style="72" customWidth="1"/>
    <col min="5898" max="5898" width="13.88671875" style="72" customWidth="1"/>
    <col min="5899" max="5899" width="25.33203125" style="72" customWidth="1"/>
    <col min="5900" max="5900" width="16.33203125" style="72" customWidth="1"/>
    <col min="5901" max="6145" width="9.33203125" style="72"/>
    <col min="6146" max="6146" width="15" style="72" customWidth="1"/>
    <col min="6147" max="6147" width="12.6640625" style="72" customWidth="1"/>
    <col min="6148" max="6148" width="11.6640625" style="72" customWidth="1"/>
    <col min="6149" max="6149" width="44.88671875" style="72" customWidth="1"/>
    <col min="6150" max="6150" width="54.6640625" style="72" customWidth="1"/>
    <col min="6151" max="6151" width="15.33203125" style="72" customWidth="1"/>
    <col min="6152" max="6153" width="19.33203125" style="72" customWidth="1"/>
    <col min="6154" max="6154" width="13.88671875" style="72" customWidth="1"/>
    <col min="6155" max="6155" width="25.33203125" style="72" customWidth="1"/>
    <col min="6156" max="6156" width="16.33203125" style="72" customWidth="1"/>
    <col min="6157" max="6401" width="9.33203125" style="72"/>
    <col min="6402" max="6402" width="15" style="72" customWidth="1"/>
    <col min="6403" max="6403" width="12.6640625" style="72" customWidth="1"/>
    <col min="6404" max="6404" width="11.6640625" style="72" customWidth="1"/>
    <col min="6405" max="6405" width="44.88671875" style="72" customWidth="1"/>
    <col min="6406" max="6406" width="54.6640625" style="72" customWidth="1"/>
    <col min="6407" max="6407" width="15.33203125" style="72" customWidth="1"/>
    <col min="6408" max="6409" width="19.33203125" style="72" customWidth="1"/>
    <col min="6410" max="6410" width="13.88671875" style="72" customWidth="1"/>
    <col min="6411" max="6411" width="25.33203125" style="72" customWidth="1"/>
    <col min="6412" max="6412" width="16.33203125" style="72" customWidth="1"/>
    <col min="6413" max="6657" width="9.33203125" style="72"/>
    <col min="6658" max="6658" width="15" style="72" customWidth="1"/>
    <col min="6659" max="6659" width="12.6640625" style="72" customWidth="1"/>
    <col min="6660" max="6660" width="11.6640625" style="72" customWidth="1"/>
    <col min="6661" max="6661" width="44.88671875" style="72" customWidth="1"/>
    <col min="6662" max="6662" width="54.6640625" style="72" customWidth="1"/>
    <col min="6663" max="6663" width="15.33203125" style="72" customWidth="1"/>
    <col min="6664" max="6665" width="19.33203125" style="72" customWidth="1"/>
    <col min="6666" max="6666" width="13.88671875" style="72" customWidth="1"/>
    <col min="6667" max="6667" width="25.33203125" style="72" customWidth="1"/>
    <col min="6668" max="6668" width="16.33203125" style="72" customWidth="1"/>
    <col min="6669" max="6913" width="9.33203125" style="72"/>
    <col min="6914" max="6914" width="15" style="72" customWidth="1"/>
    <col min="6915" max="6915" width="12.6640625" style="72" customWidth="1"/>
    <col min="6916" max="6916" width="11.6640625" style="72" customWidth="1"/>
    <col min="6917" max="6917" width="44.88671875" style="72" customWidth="1"/>
    <col min="6918" max="6918" width="54.6640625" style="72" customWidth="1"/>
    <col min="6919" max="6919" width="15.33203125" style="72" customWidth="1"/>
    <col min="6920" max="6921" width="19.33203125" style="72" customWidth="1"/>
    <col min="6922" max="6922" width="13.88671875" style="72" customWidth="1"/>
    <col min="6923" max="6923" width="25.33203125" style="72" customWidth="1"/>
    <col min="6924" max="6924" width="16.33203125" style="72" customWidth="1"/>
    <col min="6925" max="7169" width="9.33203125" style="72"/>
    <col min="7170" max="7170" width="15" style="72" customWidth="1"/>
    <col min="7171" max="7171" width="12.6640625" style="72" customWidth="1"/>
    <col min="7172" max="7172" width="11.6640625" style="72" customWidth="1"/>
    <col min="7173" max="7173" width="44.88671875" style="72" customWidth="1"/>
    <col min="7174" max="7174" width="54.6640625" style="72" customWidth="1"/>
    <col min="7175" max="7175" width="15.33203125" style="72" customWidth="1"/>
    <col min="7176" max="7177" width="19.33203125" style="72" customWidth="1"/>
    <col min="7178" max="7178" width="13.88671875" style="72" customWidth="1"/>
    <col min="7179" max="7179" width="25.33203125" style="72" customWidth="1"/>
    <col min="7180" max="7180" width="16.33203125" style="72" customWidth="1"/>
    <col min="7181" max="7425" width="9.33203125" style="72"/>
    <col min="7426" max="7426" width="15" style="72" customWidth="1"/>
    <col min="7427" max="7427" width="12.6640625" style="72" customWidth="1"/>
    <col min="7428" max="7428" width="11.6640625" style="72" customWidth="1"/>
    <col min="7429" max="7429" width="44.88671875" style="72" customWidth="1"/>
    <col min="7430" max="7430" width="54.6640625" style="72" customWidth="1"/>
    <col min="7431" max="7431" width="15.33203125" style="72" customWidth="1"/>
    <col min="7432" max="7433" width="19.33203125" style="72" customWidth="1"/>
    <col min="7434" max="7434" width="13.88671875" style="72" customWidth="1"/>
    <col min="7435" max="7435" width="25.33203125" style="72" customWidth="1"/>
    <col min="7436" max="7436" width="16.33203125" style="72" customWidth="1"/>
    <col min="7437" max="7681" width="9.33203125" style="72"/>
    <col min="7682" max="7682" width="15" style="72" customWidth="1"/>
    <col min="7683" max="7683" width="12.6640625" style="72" customWidth="1"/>
    <col min="7684" max="7684" width="11.6640625" style="72" customWidth="1"/>
    <col min="7685" max="7685" width="44.88671875" style="72" customWidth="1"/>
    <col min="7686" max="7686" width="54.6640625" style="72" customWidth="1"/>
    <col min="7687" max="7687" width="15.33203125" style="72" customWidth="1"/>
    <col min="7688" max="7689" width="19.33203125" style="72" customWidth="1"/>
    <col min="7690" max="7690" width="13.88671875" style="72" customWidth="1"/>
    <col min="7691" max="7691" width="25.33203125" style="72" customWidth="1"/>
    <col min="7692" max="7692" width="16.33203125" style="72" customWidth="1"/>
    <col min="7693" max="7937" width="9.33203125" style="72"/>
    <col min="7938" max="7938" width="15" style="72" customWidth="1"/>
    <col min="7939" max="7939" width="12.6640625" style="72" customWidth="1"/>
    <col min="7940" max="7940" width="11.6640625" style="72" customWidth="1"/>
    <col min="7941" max="7941" width="44.88671875" style="72" customWidth="1"/>
    <col min="7942" max="7942" width="54.6640625" style="72" customWidth="1"/>
    <col min="7943" max="7943" width="15.33203125" style="72" customWidth="1"/>
    <col min="7944" max="7945" width="19.33203125" style="72" customWidth="1"/>
    <col min="7946" max="7946" width="13.88671875" style="72" customWidth="1"/>
    <col min="7947" max="7947" width="25.33203125" style="72" customWidth="1"/>
    <col min="7948" max="7948" width="16.33203125" style="72" customWidth="1"/>
    <col min="7949" max="8193" width="9.33203125" style="72"/>
    <col min="8194" max="8194" width="15" style="72" customWidth="1"/>
    <col min="8195" max="8195" width="12.6640625" style="72" customWidth="1"/>
    <col min="8196" max="8196" width="11.6640625" style="72" customWidth="1"/>
    <col min="8197" max="8197" width="44.88671875" style="72" customWidth="1"/>
    <col min="8198" max="8198" width="54.6640625" style="72" customWidth="1"/>
    <col min="8199" max="8199" width="15.33203125" style="72" customWidth="1"/>
    <col min="8200" max="8201" width="19.33203125" style="72" customWidth="1"/>
    <col min="8202" max="8202" width="13.88671875" style="72" customWidth="1"/>
    <col min="8203" max="8203" width="25.33203125" style="72" customWidth="1"/>
    <col min="8204" max="8204" width="16.33203125" style="72" customWidth="1"/>
    <col min="8205" max="8449" width="9.33203125" style="72"/>
    <col min="8450" max="8450" width="15" style="72" customWidth="1"/>
    <col min="8451" max="8451" width="12.6640625" style="72" customWidth="1"/>
    <col min="8452" max="8452" width="11.6640625" style="72" customWidth="1"/>
    <col min="8453" max="8453" width="44.88671875" style="72" customWidth="1"/>
    <col min="8454" max="8454" width="54.6640625" style="72" customWidth="1"/>
    <col min="8455" max="8455" width="15.33203125" style="72" customWidth="1"/>
    <col min="8456" max="8457" width="19.33203125" style="72" customWidth="1"/>
    <col min="8458" max="8458" width="13.88671875" style="72" customWidth="1"/>
    <col min="8459" max="8459" width="25.33203125" style="72" customWidth="1"/>
    <col min="8460" max="8460" width="16.33203125" style="72" customWidth="1"/>
    <col min="8461" max="8705" width="9.33203125" style="72"/>
    <col min="8706" max="8706" width="15" style="72" customWidth="1"/>
    <col min="8707" max="8707" width="12.6640625" style="72" customWidth="1"/>
    <col min="8708" max="8708" width="11.6640625" style="72" customWidth="1"/>
    <col min="8709" max="8709" width="44.88671875" style="72" customWidth="1"/>
    <col min="8710" max="8710" width="54.6640625" style="72" customWidth="1"/>
    <col min="8711" max="8711" width="15.33203125" style="72" customWidth="1"/>
    <col min="8712" max="8713" width="19.33203125" style="72" customWidth="1"/>
    <col min="8714" max="8714" width="13.88671875" style="72" customWidth="1"/>
    <col min="8715" max="8715" width="25.33203125" style="72" customWidth="1"/>
    <col min="8716" max="8716" width="16.33203125" style="72" customWidth="1"/>
    <col min="8717" max="8961" width="9.33203125" style="72"/>
    <col min="8962" max="8962" width="15" style="72" customWidth="1"/>
    <col min="8963" max="8963" width="12.6640625" style="72" customWidth="1"/>
    <col min="8964" max="8964" width="11.6640625" style="72" customWidth="1"/>
    <col min="8965" max="8965" width="44.88671875" style="72" customWidth="1"/>
    <col min="8966" max="8966" width="54.6640625" style="72" customWidth="1"/>
    <col min="8967" max="8967" width="15.33203125" style="72" customWidth="1"/>
    <col min="8968" max="8969" width="19.33203125" style="72" customWidth="1"/>
    <col min="8970" max="8970" width="13.88671875" style="72" customWidth="1"/>
    <col min="8971" max="8971" width="25.33203125" style="72" customWidth="1"/>
    <col min="8972" max="8972" width="16.33203125" style="72" customWidth="1"/>
    <col min="8973" max="9217" width="9.33203125" style="72"/>
    <col min="9218" max="9218" width="15" style="72" customWidth="1"/>
    <col min="9219" max="9219" width="12.6640625" style="72" customWidth="1"/>
    <col min="9220" max="9220" width="11.6640625" style="72" customWidth="1"/>
    <col min="9221" max="9221" width="44.88671875" style="72" customWidth="1"/>
    <col min="9222" max="9222" width="54.6640625" style="72" customWidth="1"/>
    <col min="9223" max="9223" width="15.33203125" style="72" customWidth="1"/>
    <col min="9224" max="9225" width="19.33203125" style="72" customWidth="1"/>
    <col min="9226" max="9226" width="13.88671875" style="72" customWidth="1"/>
    <col min="9227" max="9227" width="25.33203125" style="72" customWidth="1"/>
    <col min="9228" max="9228" width="16.33203125" style="72" customWidth="1"/>
    <col min="9229" max="9473" width="9.33203125" style="72"/>
    <col min="9474" max="9474" width="15" style="72" customWidth="1"/>
    <col min="9475" max="9475" width="12.6640625" style="72" customWidth="1"/>
    <col min="9476" max="9476" width="11.6640625" style="72" customWidth="1"/>
    <col min="9477" max="9477" width="44.88671875" style="72" customWidth="1"/>
    <col min="9478" max="9478" width="54.6640625" style="72" customWidth="1"/>
    <col min="9479" max="9479" width="15.33203125" style="72" customWidth="1"/>
    <col min="9480" max="9481" width="19.33203125" style="72" customWidth="1"/>
    <col min="9482" max="9482" width="13.88671875" style="72" customWidth="1"/>
    <col min="9483" max="9483" width="25.33203125" style="72" customWidth="1"/>
    <col min="9484" max="9484" width="16.33203125" style="72" customWidth="1"/>
    <col min="9485" max="9729" width="9.33203125" style="72"/>
    <col min="9730" max="9730" width="15" style="72" customWidth="1"/>
    <col min="9731" max="9731" width="12.6640625" style="72" customWidth="1"/>
    <col min="9732" max="9732" width="11.6640625" style="72" customWidth="1"/>
    <col min="9733" max="9733" width="44.88671875" style="72" customWidth="1"/>
    <col min="9734" max="9734" width="54.6640625" style="72" customWidth="1"/>
    <col min="9735" max="9735" width="15.33203125" style="72" customWidth="1"/>
    <col min="9736" max="9737" width="19.33203125" style="72" customWidth="1"/>
    <col min="9738" max="9738" width="13.88671875" style="72" customWidth="1"/>
    <col min="9739" max="9739" width="25.33203125" style="72" customWidth="1"/>
    <col min="9740" max="9740" width="16.33203125" style="72" customWidth="1"/>
    <col min="9741" max="9985" width="9.33203125" style="72"/>
    <col min="9986" max="9986" width="15" style="72" customWidth="1"/>
    <col min="9987" max="9987" width="12.6640625" style="72" customWidth="1"/>
    <col min="9988" max="9988" width="11.6640625" style="72" customWidth="1"/>
    <col min="9989" max="9989" width="44.88671875" style="72" customWidth="1"/>
    <col min="9990" max="9990" width="54.6640625" style="72" customWidth="1"/>
    <col min="9991" max="9991" width="15.33203125" style="72" customWidth="1"/>
    <col min="9992" max="9993" width="19.33203125" style="72" customWidth="1"/>
    <col min="9994" max="9994" width="13.88671875" style="72" customWidth="1"/>
    <col min="9995" max="9995" width="25.33203125" style="72" customWidth="1"/>
    <col min="9996" max="9996" width="16.33203125" style="72" customWidth="1"/>
    <col min="9997" max="10241" width="9.33203125" style="72"/>
    <col min="10242" max="10242" width="15" style="72" customWidth="1"/>
    <col min="10243" max="10243" width="12.6640625" style="72" customWidth="1"/>
    <col min="10244" max="10244" width="11.6640625" style="72" customWidth="1"/>
    <col min="10245" max="10245" width="44.88671875" style="72" customWidth="1"/>
    <col min="10246" max="10246" width="54.6640625" style="72" customWidth="1"/>
    <col min="10247" max="10247" width="15.33203125" style="72" customWidth="1"/>
    <col min="10248" max="10249" width="19.33203125" style="72" customWidth="1"/>
    <col min="10250" max="10250" width="13.88671875" style="72" customWidth="1"/>
    <col min="10251" max="10251" width="25.33203125" style="72" customWidth="1"/>
    <col min="10252" max="10252" width="16.33203125" style="72" customWidth="1"/>
    <col min="10253" max="10497" width="9.33203125" style="72"/>
    <col min="10498" max="10498" width="15" style="72" customWidth="1"/>
    <col min="10499" max="10499" width="12.6640625" style="72" customWidth="1"/>
    <col min="10500" max="10500" width="11.6640625" style="72" customWidth="1"/>
    <col min="10501" max="10501" width="44.88671875" style="72" customWidth="1"/>
    <col min="10502" max="10502" width="54.6640625" style="72" customWidth="1"/>
    <col min="10503" max="10503" width="15.33203125" style="72" customWidth="1"/>
    <col min="10504" max="10505" width="19.33203125" style="72" customWidth="1"/>
    <col min="10506" max="10506" width="13.88671875" style="72" customWidth="1"/>
    <col min="10507" max="10507" width="25.33203125" style="72" customWidth="1"/>
    <col min="10508" max="10508" width="16.33203125" style="72" customWidth="1"/>
    <col min="10509" max="10753" width="9.33203125" style="72"/>
    <col min="10754" max="10754" width="15" style="72" customWidth="1"/>
    <col min="10755" max="10755" width="12.6640625" style="72" customWidth="1"/>
    <col min="10756" max="10756" width="11.6640625" style="72" customWidth="1"/>
    <col min="10757" max="10757" width="44.88671875" style="72" customWidth="1"/>
    <col min="10758" max="10758" width="54.6640625" style="72" customWidth="1"/>
    <col min="10759" max="10759" width="15.33203125" style="72" customWidth="1"/>
    <col min="10760" max="10761" width="19.33203125" style="72" customWidth="1"/>
    <col min="10762" max="10762" width="13.88671875" style="72" customWidth="1"/>
    <col min="10763" max="10763" width="25.33203125" style="72" customWidth="1"/>
    <col min="10764" max="10764" width="16.33203125" style="72" customWidth="1"/>
    <col min="10765" max="11009" width="9.33203125" style="72"/>
    <col min="11010" max="11010" width="15" style="72" customWidth="1"/>
    <col min="11011" max="11011" width="12.6640625" style="72" customWidth="1"/>
    <col min="11012" max="11012" width="11.6640625" style="72" customWidth="1"/>
    <col min="11013" max="11013" width="44.88671875" style="72" customWidth="1"/>
    <col min="11014" max="11014" width="54.6640625" style="72" customWidth="1"/>
    <col min="11015" max="11015" width="15.33203125" style="72" customWidth="1"/>
    <col min="11016" max="11017" width="19.33203125" style="72" customWidth="1"/>
    <col min="11018" max="11018" width="13.88671875" style="72" customWidth="1"/>
    <col min="11019" max="11019" width="25.33203125" style="72" customWidth="1"/>
    <col min="11020" max="11020" width="16.33203125" style="72" customWidth="1"/>
    <col min="11021" max="11265" width="9.33203125" style="72"/>
    <col min="11266" max="11266" width="15" style="72" customWidth="1"/>
    <col min="11267" max="11267" width="12.6640625" style="72" customWidth="1"/>
    <col min="11268" max="11268" width="11.6640625" style="72" customWidth="1"/>
    <col min="11269" max="11269" width="44.88671875" style="72" customWidth="1"/>
    <col min="11270" max="11270" width="54.6640625" style="72" customWidth="1"/>
    <col min="11271" max="11271" width="15.33203125" style="72" customWidth="1"/>
    <col min="11272" max="11273" width="19.33203125" style="72" customWidth="1"/>
    <col min="11274" max="11274" width="13.88671875" style="72" customWidth="1"/>
    <col min="11275" max="11275" width="25.33203125" style="72" customWidth="1"/>
    <col min="11276" max="11276" width="16.33203125" style="72" customWidth="1"/>
    <col min="11277" max="11521" width="9.33203125" style="72"/>
    <col min="11522" max="11522" width="15" style="72" customWidth="1"/>
    <col min="11523" max="11523" width="12.6640625" style="72" customWidth="1"/>
    <col min="11524" max="11524" width="11.6640625" style="72" customWidth="1"/>
    <col min="11525" max="11525" width="44.88671875" style="72" customWidth="1"/>
    <col min="11526" max="11526" width="54.6640625" style="72" customWidth="1"/>
    <col min="11527" max="11527" width="15.33203125" style="72" customWidth="1"/>
    <col min="11528" max="11529" width="19.33203125" style="72" customWidth="1"/>
    <col min="11530" max="11530" width="13.88671875" style="72" customWidth="1"/>
    <col min="11531" max="11531" width="25.33203125" style="72" customWidth="1"/>
    <col min="11532" max="11532" width="16.33203125" style="72" customWidth="1"/>
    <col min="11533" max="11777" width="9.33203125" style="72"/>
    <col min="11778" max="11778" width="15" style="72" customWidth="1"/>
    <col min="11779" max="11779" width="12.6640625" style="72" customWidth="1"/>
    <col min="11780" max="11780" width="11.6640625" style="72" customWidth="1"/>
    <col min="11781" max="11781" width="44.88671875" style="72" customWidth="1"/>
    <col min="11782" max="11782" width="54.6640625" style="72" customWidth="1"/>
    <col min="11783" max="11783" width="15.33203125" style="72" customWidth="1"/>
    <col min="11784" max="11785" width="19.33203125" style="72" customWidth="1"/>
    <col min="11786" max="11786" width="13.88671875" style="72" customWidth="1"/>
    <col min="11787" max="11787" width="25.33203125" style="72" customWidth="1"/>
    <col min="11788" max="11788" width="16.33203125" style="72" customWidth="1"/>
    <col min="11789" max="12033" width="9.33203125" style="72"/>
    <col min="12034" max="12034" width="15" style="72" customWidth="1"/>
    <col min="12035" max="12035" width="12.6640625" style="72" customWidth="1"/>
    <col min="12036" max="12036" width="11.6640625" style="72" customWidth="1"/>
    <col min="12037" max="12037" width="44.88671875" style="72" customWidth="1"/>
    <col min="12038" max="12038" width="54.6640625" style="72" customWidth="1"/>
    <col min="12039" max="12039" width="15.33203125" style="72" customWidth="1"/>
    <col min="12040" max="12041" width="19.33203125" style="72" customWidth="1"/>
    <col min="12042" max="12042" width="13.88671875" style="72" customWidth="1"/>
    <col min="12043" max="12043" width="25.33203125" style="72" customWidth="1"/>
    <col min="12044" max="12044" width="16.33203125" style="72" customWidth="1"/>
    <col min="12045" max="12289" width="9.33203125" style="72"/>
    <col min="12290" max="12290" width="15" style="72" customWidth="1"/>
    <col min="12291" max="12291" width="12.6640625" style="72" customWidth="1"/>
    <col min="12292" max="12292" width="11.6640625" style="72" customWidth="1"/>
    <col min="12293" max="12293" width="44.88671875" style="72" customWidth="1"/>
    <col min="12294" max="12294" width="54.6640625" style="72" customWidth="1"/>
    <col min="12295" max="12295" width="15.33203125" style="72" customWidth="1"/>
    <col min="12296" max="12297" width="19.33203125" style="72" customWidth="1"/>
    <col min="12298" max="12298" width="13.88671875" style="72" customWidth="1"/>
    <col min="12299" max="12299" width="25.33203125" style="72" customWidth="1"/>
    <col min="12300" max="12300" width="16.33203125" style="72" customWidth="1"/>
    <col min="12301" max="12545" width="9.33203125" style="72"/>
    <col min="12546" max="12546" width="15" style="72" customWidth="1"/>
    <col min="12547" max="12547" width="12.6640625" style="72" customWidth="1"/>
    <col min="12548" max="12548" width="11.6640625" style="72" customWidth="1"/>
    <col min="12549" max="12549" width="44.88671875" style="72" customWidth="1"/>
    <col min="12550" max="12550" width="54.6640625" style="72" customWidth="1"/>
    <col min="12551" max="12551" width="15.33203125" style="72" customWidth="1"/>
    <col min="12552" max="12553" width="19.33203125" style="72" customWidth="1"/>
    <col min="12554" max="12554" width="13.88671875" style="72" customWidth="1"/>
    <col min="12555" max="12555" width="25.33203125" style="72" customWidth="1"/>
    <col min="12556" max="12556" width="16.33203125" style="72" customWidth="1"/>
    <col min="12557" max="12801" width="9.33203125" style="72"/>
    <col min="12802" max="12802" width="15" style="72" customWidth="1"/>
    <col min="12803" max="12803" width="12.6640625" style="72" customWidth="1"/>
    <col min="12804" max="12804" width="11.6640625" style="72" customWidth="1"/>
    <col min="12805" max="12805" width="44.88671875" style="72" customWidth="1"/>
    <col min="12806" max="12806" width="54.6640625" style="72" customWidth="1"/>
    <col min="12807" max="12807" width="15.33203125" style="72" customWidth="1"/>
    <col min="12808" max="12809" width="19.33203125" style="72" customWidth="1"/>
    <col min="12810" max="12810" width="13.88671875" style="72" customWidth="1"/>
    <col min="12811" max="12811" width="25.33203125" style="72" customWidth="1"/>
    <col min="12812" max="12812" width="16.33203125" style="72" customWidth="1"/>
    <col min="12813" max="13057" width="9.33203125" style="72"/>
    <col min="13058" max="13058" width="15" style="72" customWidth="1"/>
    <col min="13059" max="13059" width="12.6640625" style="72" customWidth="1"/>
    <col min="13060" max="13060" width="11.6640625" style="72" customWidth="1"/>
    <col min="13061" max="13061" width="44.88671875" style="72" customWidth="1"/>
    <col min="13062" max="13062" width="54.6640625" style="72" customWidth="1"/>
    <col min="13063" max="13063" width="15.33203125" style="72" customWidth="1"/>
    <col min="13064" max="13065" width="19.33203125" style="72" customWidth="1"/>
    <col min="13066" max="13066" width="13.88671875" style="72" customWidth="1"/>
    <col min="13067" max="13067" width="25.33203125" style="72" customWidth="1"/>
    <col min="13068" max="13068" width="16.33203125" style="72" customWidth="1"/>
    <col min="13069" max="13313" width="9.33203125" style="72"/>
    <col min="13314" max="13314" width="15" style="72" customWidth="1"/>
    <col min="13315" max="13315" width="12.6640625" style="72" customWidth="1"/>
    <col min="13316" max="13316" width="11.6640625" style="72" customWidth="1"/>
    <col min="13317" max="13317" width="44.88671875" style="72" customWidth="1"/>
    <col min="13318" max="13318" width="54.6640625" style="72" customWidth="1"/>
    <col min="13319" max="13319" width="15.33203125" style="72" customWidth="1"/>
    <col min="13320" max="13321" width="19.33203125" style="72" customWidth="1"/>
    <col min="13322" max="13322" width="13.88671875" style="72" customWidth="1"/>
    <col min="13323" max="13323" width="25.33203125" style="72" customWidth="1"/>
    <col min="13324" max="13324" width="16.33203125" style="72" customWidth="1"/>
    <col min="13325" max="13569" width="9.33203125" style="72"/>
    <col min="13570" max="13570" width="15" style="72" customWidth="1"/>
    <col min="13571" max="13571" width="12.6640625" style="72" customWidth="1"/>
    <col min="13572" max="13572" width="11.6640625" style="72" customWidth="1"/>
    <col min="13573" max="13573" width="44.88671875" style="72" customWidth="1"/>
    <col min="13574" max="13574" width="54.6640625" style="72" customWidth="1"/>
    <col min="13575" max="13575" width="15.33203125" style="72" customWidth="1"/>
    <col min="13576" max="13577" width="19.33203125" style="72" customWidth="1"/>
    <col min="13578" max="13578" width="13.88671875" style="72" customWidth="1"/>
    <col min="13579" max="13579" width="25.33203125" style="72" customWidth="1"/>
    <col min="13580" max="13580" width="16.33203125" style="72" customWidth="1"/>
    <col min="13581" max="13825" width="9.33203125" style="72"/>
    <col min="13826" max="13826" width="15" style="72" customWidth="1"/>
    <col min="13827" max="13827" width="12.6640625" style="72" customWidth="1"/>
    <col min="13828" max="13828" width="11.6640625" style="72" customWidth="1"/>
    <col min="13829" max="13829" width="44.88671875" style="72" customWidth="1"/>
    <col min="13830" max="13830" width="54.6640625" style="72" customWidth="1"/>
    <col min="13831" max="13831" width="15.33203125" style="72" customWidth="1"/>
    <col min="13832" max="13833" width="19.33203125" style="72" customWidth="1"/>
    <col min="13834" max="13834" width="13.88671875" style="72" customWidth="1"/>
    <col min="13835" max="13835" width="25.33203125" style="72" customWidth="1"/>
    <col min="13836" max="13836" width="16.33203125" style="72" customWidth="1"/>
    <col min="13837" max="14081" width="9.33203125" style="72"/>
    <col min="14082" max="14082" width="15" style="72" customWidth="1"/>
    <col min="14083" max="14083" width="12.6640625" style="72" customWidth="1"/>
    <col min="14084" max="14084" width="11.6640625" style="72" customWidth="1"/>
    <col min="14085" max="14085" width="44.88671875" style="72" customWidth="1"/>
    <col min="14086" max="14086" width="54.6640625" style="72" customWidth="1"/>
    <col min="14087" max="14087" width="15.33203125" style="72" customWidth="1"/>
    <col min="14088" max="14089" width="19.33203125" style="72" customWidth="1"/>
    <col min="14090" max="14090" width="13.88671875" style="72" customWidth="1"/>
    <col min="14091" max="14091" width="25.33203125" style="72" customWidth="1"/>
    <col min="14092" max="14092" width="16.33203125" style="72" customWidth="1"/>
    <col min="14093" max="14337" width="9.33203125" style="72"/>
    <col min="14338" max="14338" width="15" style="72" customWidth="1"/>
    <col min="14339" max="14339" width="12.6640625" style="72" customWidth="1"/>
    <col min="14340" max="14340" width="11.6640625" style="72" customWidth="1"/>
    <col min="14341" max="14341" width="44.88671875" style="72" customWidth="1"/>
    <col min="14342" max="14342" width="54.6640625" style="72" customWidth="1"/>
    <col min="14343" max="14343" width="15.33203125" style="72" customWidth="1"/>
    <col min="14344" max="14345" width="19.33203125" style="72" customWidth="1"/>
    <col min="14346" max="14346" width="13.88671875" style="72" customWidth="1"/>
    <col min="14347" max="14347" width="25.33203125" style="72" customWidth="1"/>
    <col min="14348" max="14348" width="16.33203125" style="72" customWidth="1"/>
    <col min="14349" max="14593" width="9.33203125" style="72"/>
    <col min="14594" max="14594" width="15" style="72" customWidth="1"/>
    <col min="14595" max="14595" width="12.6640625" style="72" customWidth="1"/>
    <col min="14596" max="14596" width="11.6640625" style="72" customWidth="1"/>
    <col min="14597" max="14597" width="44.88671875" style="72" customWidth="1"/>
    <col min="14598" max="14598" width="54.6640625" style="72" customWidth="1"/>
    <col min="14599" max="14599" width="15.33203125" style="72" customWidth="1"/>
    <col min="14600" max="14601" width="19.33203125" style="72" customWidth="1"/>
    <col min="14602" max="14602" width="13.88671875" style="72" customWidth="1"/>
    <col min="14603" max="14603" width="25.33203125" style="72" customWidth="1"/>
    <col min="14604" max="14604" width="16.33203125" style="72" customWidth="1"/>
    <col min="14605" max="14849" width="9.33203125" style="72"/>
    <col min="14850" max="14850" width="15" style="72" customWidth="1"/>
    <col min="14851" max="14851" width="12.6640625" style="72" customWidth="1"/>
    <col min="14852" max="14852" width="11.6640625" style="72" customWidth="1"/>
    <col min="14853" max="14853" width="44.88671875" style="72" customWidth="1"/>
    <col min="14854" max="14854" width="54.6640625" style="72" customWidth="1"/>
    <col min="14855" max="14855" width="15.33203125" style="72" customWidth="1"/>
    <col min="14856" max="14857" width="19.33203125" style="72" customWidth="1"/>
    <col min="14858" max="14858" width="13.88671875" style="72" customWidth="1"/>
    <col min="14859" max="14859" width="25.33203125" style="72" customWidth="1"/>
    <col min="14860" max="14860" width="16.33203125" style="72" customWidth="1"/>
    <col min="14861" max="15105" width="9.33203125" style="72"/>
    <col min="15106" max="15106" width="15" style="72" customWidth="1"/>
    <col min="15107" max="15107" width="12.6640625" style="72" customWidth="1"/>
    <col min="15108" max="15108" width="11.6640625" style="72" customWidth="1"/>
    <col min="15109" max="15109" width="44.88671875" style="72" customWidth="1"/>
    <col min="15110" max="15110" width="54.6640625" style="72" customWidth="1"/>
    <col min="15111" max="15111" width="15.33203125" style="72" customWidth="1"/>
    <col min="15112" max="15113" width="19.33203125" style="72" customWidth="1"/>
    <col min="15114" max="15114" width="13.88671875" style="72" customWidth="1"/>
    <col min="15115" max="15115" width="25.33203125" style="72" customWidth="1"/>
    <col min="15116" max="15116" width="16.33203125" style="72" customWidth="1"/>
    <col min="15117" max="15361" width="9.33203125" style="72"/>
    <col min="15362" max="15362" width="15" style="72" customWidth="1"/>
    <col min="15363" max="15363" width="12.6640625" style="72" customWidth="1"/>
    <col min="15364" max="15364" width="11.6640625" style="72" customWidth="1"/>
    <col min="15365" max="15365" width="44.88671875" style="72" customWidth="1"/>
    <col min="15366" max="15366" width="54.6640625" style="72" customWidth="1"/>
    <col min="15367" max="15367" width="15.33203125" style="72" customWidth="1"/>
    <col min="15368" max="15369" width="19.33203125" style="72" customWidth="1"/>
    <col min="15370" max="15370" width="13.88671875" style="72" customWidth="1"/>
    <col min="15371" max="15371" width="25.33203125" style="72" customWidth="1"/>
    <col min="15372" max="15372" width="16.33203125" style="72" customWidth="1"/>
    <col min="15373" max="15617" width="9.33203125" style="72"/>
    <col min="15618" max="15618" width="15" style="72" customWidth="1"/>
    <col min="15619" max="15619" width="12.6640625" style="72" customWidth="1"/>
    <col min="15620" max="15620" width="11.6640625" style="72" customWidth="1"/>
    <col min="15621" max="15621" width="44.88671875" style="72" customWidth="1"/>
    <col min="15622" max="15622" width="54.6640625" style="72" customWidth="1"/>
    <col min="15623" max="15623" width="15.33203125" style="72" customWidth="1"/>
    <col min="15624" max="15625" width="19.33203125" style="72" customWidth="1"/>
    <col min="15626" max="15626" width="13.88671875" style="72" customWidth="1"/>
    <col min="15627" max="15627" width="25.33203125" style="72" customWidth="1"/>
    <col min="15628" max="15628" width="16.33203125" style="72" customWidth="1"/>
    <col min="15629" max="15873" width="9.33203125" style="72"/>
    <col min="15874" max="15874" width="15" style="72" customWidth="1"/>
    <col min="15875" max="15875" width="12.6640625" style="72" customWidth="1"/>
    <col min="15876" max="15876" width="11.6640625" style="72" customWidth="1"/>
    <col min="15877" max="15877" width="44.88671875" style="72" customWidth="1"/>
    <col min="15878" max="15878" width="54.6640625" style="72" customWidth="1"/>
    <col min="15879" max="15879" width="15.33203125" style="72" customWidth="1"/>
    <col min="15880" max="15881" width="19.33203125" style="72" customWidth="1"/>
    <col min="15882" max="15882" width="13.88671875" style="72" customWidth="1"/>
    <col min="15883" max="15883" width="25.33203125" style="72" customWidth="1"/>
    <col min="15884" max="15884" width="16.33203125" style="72" customWidth="1"/>
    <col min="15885" max="16129" width="9.33203125" style="72"/>
    <col min="16130" max="16130" width="15" style="72" customWidth="1"/>
    <col min="16131" max="16131" width="12.6640625" style="72" customWidth="1"/>
    <col min="16132" max="16132" width="11.6640625" style="72" customWidth="1"/>
    <col min="16133" max="16133" width="44.88671875" style="72" customWidth="1"/>
    <col min="16134" max="16134" width="54.6640625" style="72" customWidth="1"/>
    <col min="16135" max="16135" width="15.33203125" style="72" customWidth="1"/>
    <col min="16136" max="16137" width="19.33203125" style="72" customWidth="1"/>
    <col min="16138" max="16138" width="13.88671875" style="72" customWidth="1"/>
    <col min="16139" max="16139" width="25.33203125" style="72" customWidth="1"/>
    <col min="16140" max="16140" width="16.33203125" style="72" customWidth="1"/>
    <col min="16141" max="16384" width="9.33203125" style="72"/>
  </cols>
  <sheetData>
    <row r="2" spans="1:12" ht="15.6" x14ac:dyDescent="0.25">
      <c r="I2" s="456" t="s">
        <v>526</v>
      </c>
      <c r="J2" s="4"/>
      <c r="K2" s="4"/>
    </row>
    <row r="3" spans="1:12" ht="15.6" x14ac:dyDescent="0.3">
      <c r="I3" s="238" t="s">
        <v>524</v>
      </c>
      <c r="J3" s="4"/>
      <c r="K3" s="4"/>
    </row>
    <row r="4" spans="1:12" ht="15.6" x14ac:dyDescent="0.25">
      <c r="I4" s="689" t="s">
        <v>558</v>
      </c>
      <c r="J4" s="7"/>
      <c r="K4" s="690"/>
    </row>
    <row r="5" spans="1:12" ht="15.6" x14ac:dyDescent="0.3">
      <c r="I5" s="691" t="s">
        <v>559</v>
      </c>
      <c r="J5" s="71"/>
      <c r="K5" s="690"/>
    </row>
    <row r="6" spans="1:12" ht="15.6" x14ac:dyDescent="0.25">
      <c r="I6" s="1137"/>
      <c r="J6" s="1137"/>
      <c r="K6" s="455"/>
    </row>
    <row r="7" spans="1:12" ht="15.6" x14ac:dyDescent="0.25">
      <c r="G7" s="76"/>
      <c r="H7" s="76"/>
      <c r="I7" s="151"/>
      <c r="L7" s="72"/>
    </row>
    <row r="8" spans="1:12" s="77" customFormat="1" ht="15.6" x14ac:dyDescent="0.3">
      <c r="A8" s="72"/>
      <c r="B8" s="73"/>
      <c r="C8" s="74"/>
      <c r="D8" s="75"/>
      <c r="E8" s="76"/>
      <c r="F8" s="74"/>
      <c r="G8" s="76"/>
      <c r="H8" s="76"/>
      <c r="I8" s="76"/>
      <c r="L8" s="80"/>
    </row>
    <row r="9" spans="1:12" ht="27" customHeight="1" x14ac:dyDescent="0.25">
      <c r="A9" s="1145" t="s">
        <v>527</v>
      </c>
      <c r="B9" s="1145"/>
      <c r="C9" s="1145"/>
      <c r="D9" s="1145"/>
      <c r="E9" s="1145"/>
      <c r="F9" s="1145"/>
      <c r="G9" s="1145"/>
      <c r="H9" s="1145"/>
      <c r="I9" s="1145"/>
      <c r="J9" s="1145"/>
      <c r="K9" s="1145"/>
      <c r="L9" s="1145"/>
    </row>
    <row r="10" spans="1:12" ht="28.35" customHeight="1" x14ac:dyDescent="0.25">
      <c r="A10" s="1124">
        <v>1559100000</v>
      </c>
      <c r="B10" s="1124"/>
      <c r="C10" s="1124"/>
      <c r="D10" s="1146"/>
      <c r="E10" s="1146"/>
      <c r="F10" s="1146"/>
      <c r="G10" s="1146"/>
      <c r="H10" s="1146"/>
      <c r="I10" s="1146"/>
      <c r="J10" s="1146"/>
      <c r="K10" s="1146"/>
      <c r="L10" s="1146"/>
    </row>
    <row r="11" spans="1:12" ht="22.2" customHeight="1" thickBot="1" x14ac:dyDescent="0.3">
      <c r="A11" s="1147" t="s">
        <v>0</v>
      </c>
      <c r="B11" s="1147"/>
      <c r="C11" s="1147"/>
      <c r="D11" s="614"/>
      <c r="E11" s="614"/>
      <c r="F11" s="82"/>
      <c r="G11" s="614"/>
      <c r="H11" s="614"/>
      <c r="I11" s="614"/>
      <c r="J11" s="614"/>
      <c r="K11" s="614"/>
      <c r="L11" s="83" t="s">
        <v>287</v>
      </c>
    </row>
    <row r="12" spans="1:12" s="77" customFormat="1" ht="77.25" customHeight="1" x14ac:dyDescent="0.3">
      <c r="A12" s="1148" t="s">
        <v>8</v>
      </c>
      <c r="B12" s="1150" t="s">
        <v>9</v>
      </c>
      <c r="C12" s="1150" t="s">
        <v>288</v>
      </c>
      <c r="D12" s="1150" t="s">
        <v>289</v>
      </c>
      <c r="E12" s="1150" t="s">
        <v>290</v>
      </c>
      <c r="F12" s="1150" t="s">
        <v>291</v>
      </c>
      <c r="G12" s="1150" t="s">
        <v>292</v>
      </c>
      <c r="H12" s="1152" t="s">
        <v>293</v>
      </c>
      <c r="I12" s="1150" t="s">
        <v>294</v>
      </c>
      <c r="J12" s="1152" t="s">
        <v>295</v>
      </c>
      <c r="K12" s="1154" t="s">
        <v>488</v>
      </c>
      <c r="L12" s="1156" t="s">
        <v>296</v>
      </c>
    </row>
    <row r="13" spans="1:12" s="77" customFormat="1" ht="93.75" customHeight="1" thickBot="1" x14ac:dyDescent="0.35">
      <c r="A13" s="1149"/>
      <c r="B13" s="1151"/>
      <c r="C13" s="1151"/>
      <c r="D13" s="1151"/>
      <c r="E13" s="1151"/>
      <c r="F13" s="1151"/>
      <c r="G13" s="1151"/>
      <c r="H13" s="1153"/>
      <c r="I13" s="1151"/>
      <c r="J13" s="1153"/>
      <c r="K13" s="1155"/>
      <c r="L13" s="1157"/>
    </row>
    <row r="14" spans="1:12" s="85" customFormat="1" ht="24" customHeight="1" thickBot="1" x14ac:dyDescent="0.35">
      <c r="A14" s="734" t="s">
        <v>297</v>
      </c>
      <c r="B14" s="84" t="s">
        <v>298</v>
      </c>
      <c r="C14" s="84" t="s">
        <v>299</v>
      </c>
      <c r="D14" s="84" t="s">
        <v>484</v>
      </c>
      <c r="E14" s="84" t="s">
        <v>300</v>
      </c>
      <c r="F14" s="84" t="s">
        <v>301</v>
      </c>
      <c r="G14" s="84" t="s">
        <v>302</v>
      </c>
      <c r="H14" s="84" t="s">
        <v>303</v>
      </c>
      <c r="I14" s="84" t="s">
        <v>304</v>
      </c>
      <c r="J14" s="84" t="s">
        <v>305</v>
      </c>
      <c r="K14" s="84" t="s">
        <v>528</v>
      </c>
      <c r="L14" s="735" t="s">
        <v>529</v>
      </c>
    </row>
    <row r="15" spans="1:12" s="85" customFormat="1" ht="76.95" customHeight="1" x14ac:dyDescent="0.3">
      <c r="A15" s="728" t="s">
        <v>13</v>
      </c>
      <c r="B15" s="729"/>
      <c r="C15" s="729"/>
      <c r="D15" s="730" t="s">
        <v>306</v>
      </c>
      <c r="E15" s="731"/>
      <c r="F15" s="108"/>
      <c r="G15" s="732"/>
      <c r="H15" s="732"/>
      <c r="I15" s="732"/>
      <c r="J15" s="733">
        <f>J16</f>
        <v>784300</v>
      </c>
      <c r="K15" s="733">
        <f>K16</f>
        <v>182377</v>
      </c>
      <c r="L15" s="109"/>
    </row>
    <row r="16" spans="1:12" s="85" customFormat="1" ht="67.95" customHeight="1" x14ac:dyDescent="0.3">
      <c r="A16" s="719" t="s">
        <v>16</v>
      </c>
      <c r="B16" s="695"/>
      <c r="C16" s="695"/>
      <c r="D16" s="119" t="s">
        <v>306</v>
      </c>
      <c r="E16" s="693"/>
      <c r="F16" s="694"/>
      <c r="G16" s="696"/>
      <c r="H16" s="696"/>
      <c r="I16" s="696"/>
      <c r="J16" s="697">
        <f>SUM(J17:J20)</f>
        <v>784300</v>
      </c>
      <c r="K16" s="697">
        <f>SUM(K17:K20)</f>
        <v>182377</v>
      </c>
      <c r="L16" s="720"/>
    </row>
    <row r="17" spans="1:12" s="85" customFormat="1" ht="133.19999999999999" customHeight="1" x14ac:dyDescent="0.3">
      <c r="A17" s="88" t="s">
        <v>167</v>
      </c>
      <c r="B17" s="89" t="s">
        <v>168</v>
      </c>
      <c r="C17" s="89" t="s">
        <v>17</v>
      </c>
      <c r="D17" s="90" t="s">
        <v>169</v>
      </c>
      <c r="E17" s="91" t="s">
        <v>307</v>
      </c>
      <c r="F17" s="92"/>
      <c r="G17" s="93"/>
      <c r="H17" s="93"/>
      <c r="I17" s="93"/>
      <c r="J17" s="94">
        <v>338000</v>
      </c>
      <c r="K17" s="94"/>
      <c r="L17" s="95"/>
    </row>
    <row r="18" spans="1:12" s="85" customFormat="1" ht="91.95" customHeight="1" x14ac:dyDescent="0.3">
      <c r="A18" s="96" t="s">
        <v>22</v>
      </c>
      <c r="B18" s="97" t="s">
        <v>23</v>
      </c>
      <c r="C18" s="97" t="s">
        <v>24</v>
      </c>
      <c r="D18" s="98" t="s">
        <v>25</v>
      </c>
      <c r="E18" s="91" t="s">
        <v>307</v>
      </c>
      <c r="F18" s="92"/>
      <c r="G18" s="93"/>
      <c r="H18" s="93"/>
      <c r="I18" s="93"/>
      <c r="J18" s="94">
        <v>372400</v>
      </c>
      <c r="K18" s="94">
        <v>182377</v>
      </c>
      <c r="L18" s="95"/>
    </row>
    <row r="19" spans="1:12" s="85" customFormat="1" ht="84" customHeight="1" x14ac:dyDescent="0.3">
      <c r="A19" s="613" t="s">
        <v>259</v>
      </c>
      <c r="B19" s="99">
        <v>7650</v>
      </c>
      <c r="C19" s="99" t="s">
        <v>172</v>
      </c>
      <c r="D19" s="98" t="s">
        <v>260</v>
      </c>
      <c r="E19" s="91" t="s">
        <v>308</v>
      </c>
      <c r="F19" s="92"/>
      <c r="G19" s="93"/>
      <c r="H19" s="93"/>
      <c r="I19" s="93"/>
      <c r="J19" s="94">
        <v>57000</v>
      </c>
      <c r="K19" s="94"/>
      <c r="L19" s="95"/>
    </row>
    <row r="20" spans="1:12" s="85" customFormat="1" ht="148.94999999999999" customHeight="1" x14ac:dyDescent="0.3">
      <c r="A20" s="613" t="s">
        <v>261</v>
      </c>
      <c r="B20" s="99" t="s">
        <v>262</v>
      </c>
      <c r="C20" s="99" t="s">
        <v>172</v>
      </c>
      <c r="D20" s="98" t="s">
        <v>263</v>
      </c>
      <c r="E20" s="91" t="s">
        <v>308</v>
      </c>
      <c r="F20" s="92"/>
      <c r="G20" s="93"/>
      <c r="H20" s="93"/>
      <c r="I20" s="93"/>
      <c r="J20" s="94">
        <v>16900</v>
      </c>
      <c r="K20" s="94"/>
      <c r="L20" s="95"/>
    </row>
    <row r="21" spans="1:12" s="85" customFormat="1" ht="85.2" customHeight="1" x14ac:dyDescent="0.3">
      <c r="A21" s="721" t="s">
        <v>68</v>
      </c>
      <c r="B21" s="698" t="s">
        <v>14</v>
      </c>
      <c r="C21" s="698" t="s">
        <v>14</v>
      </c>
      <c r="D21" s="699" t="s">
        <v>69</v>
      </c>
      <c r="E21" s="91"/>
      <c r="F21" s="92"/>
      <c r="G21" s="93"/>
      <c r="H21" s="93"/>
      <c r="I21" s="93"/>
      <c r="J21" s="700">
        <f>J22</f>
        <v>126500</v>
      </c>
      <c r="K21" s="700">
        <f>K22</f>
        <v>72869</v>
      </c>
      <c r="L21" s="95"/>
    </row>
    <row r="22" spans="1:12" s="85" customFormat="1" ht="83.4" customHeight="1" x14ac:dyDescent="0.3">
      <c r="A22" s="722" t="s">
        <v>70</v>
      </c>
      <c r="B22" s="701" t="s">
        <v>14</v>
      </c>
      <c r="C22" s="701" t="s">
        <v>14</v>
      </c>
      <c r="D22" s="702" t="s">
        <v>69</v>
      </c>
      <c r="E22" s="91"/>
      <c r="F22" s="92"/>
      <c r="G22" s="93"/>
      <c r="H22" s="93"/>
      <c r="I22" s="93"/>
      <c r="J22" s="697">
        <f>J23+J24</f>
        <v>126500</v>
      </c>
      <c r="K22" s="697">
        <f>K23+K24</f>
        <v>72869</v>
      </c>
      <c r="L22" s="95"/>
    </row>
    <row r="23" spans="1:12" s="85" customFormat="1" ht="72" customHeight="1" x14ac:dyDescent="0.3">
      <c r="A23" s="96" t="s">
        <v>182</v>
      </c>
      <c r="B23" s="97" t="s">
        <v>44</v>
      </c>
      <c r="C23" s="97" t="s">
        <v>17</v>
      </c>
      <c r="D23" s="98" t="s">
        <v>176</v>
      </c>
      <c r="E23" s="91" t="s">
        <v>307</v>
      </c>
      <c r="F23" s="92"/>
      <c r="G23" s="93"/>
      <c r="H23" s="93"/>
      <c r="I23" s="93"/>
      <c r="J23" s="94">
        <v>46000</v>
      </c>
      <c r="K23" s="94"/>
      <c r="L23" s="95"/>
    </row>
    <row r="24" spans="1:12" s="85" customFormat="1" ht="75" customHeight="1" x14ac:dyDescent="0.3">
      <c r="A24" s="96" t="s">
        <v>183</v>
      </c>
      <c r="B24" s="97" t="s">
        <v>184</v>
      </c>
      <c r="C24" s="97" t="s">
        <v>46</v>
      </c>
      <c r="D24" s="98" t="s">
        <v>185</v>
      </c>
      <c r="E24" s="91" t="s">
        <v>307</v>
      </c>
      <c r="F24" s="92"/>
      <c r="G24" s="93"/>
      <c r="H24" s="93"/>
      <c r="I24" s="93"/>
      <c r="J24" s="94">
        <v>80500</v>
      </c>
      <c r="K24" s="94">
        <v>72869</v>
      </c>
      <c r="L24" s="95"/>
    </row>
    <row r="25" spans="1:12" s="85" customFormat="1" ht="95.4" customHeight="1" x14ac:dyDescent="0.3">
      <c r="A25" s="721" t="s">
        <v>88</v>
      </c>
      <c r="B25" s="698" t="s">
        <v>14</v>
      </c>
      <c r="C25" s="698" t="s">
        <v>14</v>
      </c>
      <c r="D25" s="699" t="s">
        <v>89</v>
      </c>
      <c r="E25" s="91"/>
      <c r="F25" s="92"/>
      <c r="G25" s="93"/>
      <c r="H25" s="93"/>
      <c r="I25" s="93"/>
      <c r="J25" s="700">
        <f>J26</f>
        <v>150299</v>
      </c>
      <c r="K25" s="700">
        <f>K26</f>
        <v>0</v>
      </c>
      <c r="L25" s="95"/>
    </row>
    <row r="26" spans="1:12" s="85" customFormat="1" ht="91.95" customHeight="1" x14ac:dyDescent="0.3">
      <c r="A26" s="722" t="s">
        <v>90</v>
      </c>
      <c r="B26" s="701" t="s">
        <v>14</v>
      </c>
      <c r="C26" s="701" t="s">
        <v>14</v>
      </c>
      <c r="D26" s="702" t="s">
        <v>89</v>
      </c>
      <c r="E26" s="104"/>
      <c r="F26" s="105"/>
      <c r="G26" s="106"/>
      <c r="H26" s="106"/>
      <c r="I26" s="106"/>
      <c r="J26" s="697">
        <f>J27+J28+J29+J30</f>
        <v>150299</v>
      </c>
      <c r="K26" s="697">
        <f>K27+K28+K29+K30</f>
        <v>0</v>
      </c>
      <c r="L26" s="107"/>
    </row>
    <row r="27" spans="1:12" s="85" customFormat="1" ht="64.95" customHeight="1" x14ac:dyDescent="0.3">
      <c r="A27" s="96" t="s">
        <v>91</v>
      </c>
      <c r="B27" s="97" t="s">
        <v>92</v>
      </c>
      <c r="C27" s="97" t="s">
        <v>55</v>
      </c>
      <c r="D27" s="98" t="s">
        <v>93</v>
      </c>
      <c r="E27" s="91" t="s">
        <v>307</v>
      </c>
      <c r="F27" s="105"/>
      <c r="G27" s="106"/>
      <c r="H27" s="106"/>
      <c r="I27" s="106"/>
      <c r="J27" s="94">
        <v>27000</v>
      </c>
      <c r="K27" s="94"/>
      <c r="L27" s="107"/>
    </row>
    <row r="28" spans="1:12" s="85" customFormat="1" ht="74.400000000000006" customHeight="1" x14ac:dyDescent="0.3">
      <c r="A28" s="96" t="s">
        <v>97</v>
      </c>
      <c r="B28" s="97" t="s">
        <v>98</v>
      </c>
      <c r="C28" s="97" t="s">
        <v>99</v>
      </c>
      <c r="D28" s="98" t="s">
        <v>100</v>
      </c>
      <c r="E28" s="91" t="s">
        <v>307</v>
      </c>
      <c r="F28" s="105"/>
      <c r="G28" s="106"/>
      <c r="H28" s="106"/>
      <c r="I28" s="106"/>
      <c r="J28" s="94">
        <v>50000</v>
      </c>
      <c r="K28" s="94"/>
      <c r="L28" s="107"/>
    </row>
    <row r="29" spans="1:12" s="85" customFormat="1" ht="62.4" customHeight="1" x14ac:dyDescent="0.3">
      <c r="A29" s="96" t="s">
        <v>101</v>
      </c>
      <c r="B29" s="97" t="s">
        <v>102</v>
      </c>
      <c r="C29" s="97" t="s">
        <v>99</v>
      </c>
      <c r="D29" s="98" t="s">
        <v>103</v>
      </c>
      <c r="E29" s="91" t="s">
        <v>307</v>
      </c>
      <c r="F29" s="105"/>
      <c r="G29" s="106"/>
      <c r="H29" s="106"/>
      <c r="I29" s="106"/>
      <c r="J29" s="94">
        <v>50299</v>
      </c>
      <c r="K29" s="94"/>
      <c r="L29" s="107"/>
    </row>
    <row r="30" spans="1:12" s="85" customFormat="1" ht="65.400000000000006" customHeight="1" x14ac:dyDescent="0.3">
      <c r="A30" s="96" t="s">
        <v>194</v>
      </c>
      <c r="B30" s="97" t="s">
        <v>195</v>
      </c>
      <c r="C30" s="97" t="s">
        <v>108</v>
      </c>
      <c r="D30" s="98" t="s">
        <v>196</v>
      </c>
      <c r="E30" s="91" t="s">
        <v>307</v>
      </c>
      <c r="F30" s="105"/>
      <c r="G30" s="106"/>
      <c r="H30" s="106"/>
      <c r="I30" s="106"/>
      <c r="J30" s="94">
        <v>23000</v>
      </c>
      <c r="K30" s="94"/>
      <c r="L30" s="107"/>
    </row>
    <row r="31" spans="1:12" s="85" customFormat="1" ht="101.4" customHeight="1" x14ac:dyDescent="0.3">
      <c r="A31" s="717" t="s">
        <v>125</v>
      </c>
      <c r="B31" s="692"/>
      <c r="C31" s="692"/>
      <c r="D31" s="703" t="s">
        <v>309</v>
      </c>
      <c r="E31" s="704"/>
      <c r="F31" s="694"/>
      <c r="G31" s="705"/>
      <c r="H31" s="705"/>
      <c r="I31" s="705"/>
      <c r="J31" s="706">
        <f>J32</f>
        <v>23000</v>
      </c>
      <c r="K31" s="706">
        <f>K32</f>
        <v>0</v>
      </c>
      <c r="L31" s="718"/>
    </row>
    <row r="32" spans="1:12" s="85" customFormat="1" ht="77.25" customHeight="1" x14ac:dyDescent="0.3">
      <c r="A32" s="719" t="s">
        <v>127</v>
      </c>
      <c r="B32" s="695"/>
      <c r="C32" s="695"/>
      <c r="D32" s="707" t="s">
        <v>309</v>
      </c>
      <c r="E32" s="708"/>
      <c r="F32" s="694"/>
      <c r="G32" s="705"/>
      <c r="H32" s="705"/>
      <c r="I32" s="705"/>
      <c r="J32" s="709">
        <f>SUM(J33:J33)</f>
        <v>23000</v>
      </c>
      <c r="K32" s="709">
        <f>SUM(K33:K33)</f>
        <v>0</v>
      </c>
      <c r="L32" s="718"/>
    </row>
    <row r="33" spans="1:14" s="85" customFormat="1" ht="75" customHeight="1" x14ac:dyDescent="0.3">
      <c r="A33" s="88" t="s">
        <v>128</v>
      </c>
      <c r="B33" s="89" t="s">
        <v>44</v>
      </c>
      <c r="C33" s="89" t="s">
        <v>17</v>
      </c>
      <c r="D33" s="90" t="s">
        <v>310</v>
      </c>
      <c r="E33" s="91" t="s">
        <v>307</v>
      </c>
      <c r="F33" s="710"/>
      <c r="G33" s="705"/>
      <c r="H33" s="705"/>
      <c r="I33" s="705"/>
      <c r="J33" s="94">
        <v>23000</v>
      </c>
      <c r="K33" s="94"/>
      <c r="L33" s="718"/>
    </row>
    <row r="34" spans="1:14" s="85" customFormat="1" ht="79.95" customHeight="1" x14ac:dyDescent="0.3">
      <c r="A34" s="717" t="s">
        <v>145</v>
      </c>
      <c r="B34" s="711"/>
      <c r="C34" s="711"/>
      <c r="D34" s="712" t="s">
        <v>311</v>
      </c>
      <c r="E34" s="713"/>
      <c r="F34" s="711"/>
      <c r="G34" s="714"/>
      <c r="H34" s="714"/>
      <c r="I34" s="714"/>
      <c r="J34" s="700">
        <f>J35</f>
        <v>4750801</v>
      </c>
      <c r="K34" s="700">
        <f>K35</f>
        <v>1138852.19</v>
      </c>
      <c r="L34" s="723"/>
    </row>
    <row r="35" spans="1:14" s="85" customFormat="1" ht="82.95" customHeight="1" x14ac:dyDescent="0.3">
      <c r="A35" s="719" t="s">
        <v>147</v>
      </c>
      <c r="B35" s="92"/>
      <c r="C35" s="105"/>
      <c r="D35" s="152" t="s">
        <v>311</v>
      </c>
      <c r="E35" s="713"/>
      <c r="F35" s="711"/>
      <c r="G35" s="121"/>
      <c r="H35" s="121"/>
      <c r="I35" s="121"/>
      <c r="J35" s="121">
        <f>J36+J38+J40+J43</f>
        <v>4750801</v>
      </c>
      <c r="K35" s="121">
        <f>K36+K38+K40+K43</f>
        <v>1138852.19</v>
      </c>
      <c r="L35" s="724"/>
    </row>
    <row r="36" spans="1:14" s="85" customFormat="1" ht="112.2" customHeight="1" x14ac:dyDescent="0.3">
      <c r="A36" s="1142">
        <v>1514060</v>
      </c>
      <c r="B36" s="1143">
        <v>4060</v>
      </c>
      <c r="C36" s="1144" t="s">
        <v>106</v>
      </c>
      <c r="D36" s="1158" t="s">
        <v>107</v>
      </c>
      <c r="E36" s="161" t="s">
        <v>312</v>
      </c>
      <c r="F36" s="1159" t="s">
        <v>313</v>
      </c>
      <c r="G36" s="110">
        <v>6065841</v>
      </c>
      <c r="H36" s="154">
        <v>2726948.29</v>
      </c>
      <c r="I36" s="111">
        <f>H36/G36</f>
        <v>0.44955815525003046</v>
      </c>
      <c r="J36" s="162">
        <f>2295144-694188</f>
        <v>1600956</v>
      </c>
      <c r="K36" s="162">
        <v>1138852.19</v>
      </c>
      <c r="L36" s="112">
        <f>(H36+K36)/G36</f>
        <v>0.63730659606804729</v>
      </c>
    </row>
    <row r="37" spans="1:14" s="116" customFormat="1" ht="24" customHeight="1" x14ac:dyDescent="0.35">
      <c r="A37" s="1142"/>
      <c r="B37" s="1143"/>
      <c r="C37" s="1144"/>
      <c r="D37" s="1158"/>
      <c r="E37" s="163" t="s">
        <v>314</v>
      </c>
      <c r="F37" s="1159"/>
      <c r="G37" s="113">
        <v>181142</v>
      </c>
      <c r="H37" s="157">
        <v>178959.68</v>
      </c>
      <c r="I37" s="114">
        <v>1</v>
      </c>
      <c r="J37" s="162"/>
      <c r="K37" s="162"/>
      <c r="L37" s="115">
        <v>1</v>
      </c>
    </row>
    <row r="38" spans="1:14" s="85" customFormat="1" ht="139.19999999999999" hidden="1" customHeight="1" thickBot="1" x14ac:dyDescent="0.35">
      <c r="A38" s="1160">
        <v>1516012</v>
      </c>
      <c r="B38" s="1143">
        <v>6012</v>
      </c>
      <c r="C38" s="1144" t="s">
        <v>27</v>
      </c>
      <c r="D38" s="1161" t="s">
        <v>246</v>
      </c>
      <c r="E38" s="90" t="s">
        <v>315</v>
      </c>
      <c r="F38" s="1141" t="s">
        <v>324</v>
      </c>
      <c r="G38" s="117">
        <v>15864964</v>
      </c>
      <c r="H38" s="156">
        <f>280376+269446</f>
        <v>549822</v>
      </c>
      <c r="I38" s="155">
        <f>H38/G38</f>
        <v>3.4656366065501314E-2</v>
      </c>
      <c r="J38" s="118">
        <f>1444539-1444539</f>
        <v>0</v>
      </c>
      <c r="K38" s="118"/>
      <c r="L38" s="167">
        <f>(J38+H38)/G38</f>
        <v>3.4656366065501314E-2</v>
      </c>
    </row>
    <row r="39" spans="1:14" s="85" customFormat="1" ht="28.5" hidden="1" customHeight="1" x14ac:dyDescent="0.3">
      <c r="A39" s="1160"/>
      <c r="B39" s="1143"/>
      <c r="C39" s="1144"/>
      <c r="D39" s="1161"/>
      <c r="E39" s="119" t="s">
        <v>316</v>
      </c>
      <c r="F39" s="1141"/>
      <c r="G39" s="113">
        <v>304420</v>
      </c>
      <c r="H39" s="152">
        <v>269445.49</v>
      </c>
      <c r="I39" s="153">
        <v>1</v>
      </c>
      <c r="J39" s="121"/>
      <c r="K39" s="121"/>
      <c r="L39" s="115">
        <v>1</v>
      </c>
    </row>
    <row r="40" spans="1:14" s="85" customFormat="1" ht="99" customHeight="1" x14ac:dyDescent="0.3">
      <c r="A40" s="1142">
        <v>1516030</v>
      </c>
      <c r="B40" s="1143">
        <v>6030</v>
      </c>
      <c r="C40" s="1144" t="s">
        <v>27</v>
      </c>
      <c r="D40" s="1161" t="s">
        <v>28</v>
      </c>
      <c r="E40" s="90" t="s">
        <v>330</v>
      </c>
      <c r="F40" s="1141" t="s">
        <v>318</v>
      </c>
      <c r="G40" s="117">
        <v>3777567</v>
      </c>
      <c r="H40" s="164">
        <f>1516531+123811</f>
        <v>1640342</v>
      </c>
      <c r="I40" s="165">
        <f>H40/G40</f>
        <v>0.43423240408442787</v>
      </c>
      <c r="J40" s="154">
        <v>1011118</v>
      </c>
      <c r="K40" s="154"/>
      <c r="L40" s="725">
        <f>(K40+H40)/G40</f>
        <v>0.43423240408442787</v>
      </c>
    </row>
    <row r="41" spans="1:14" s="85" customFormat="1" ht="31.95" customHeight="1" x14ac:dyDescent="0.3">
      <c r="A41" s="1142"/>
      <c r="B41" s="1143"/>
      <c r="C41" s="1144"/>
      <c r="D41" s="1161"/>
      <c r="E41" s="163" t="s">
        <v>331</v>
      </c>
      <c r="F41" s="1141"/>
      <c r="G41" s="113">
        <v>49800</v>
      </c>
      <c r="H41" s="166">
        <v>49763</v>
      </c>
      <c r="I41" s="153">
        <v>1</v>
      </c>
      <c r="J41" s="154"/>
      <c r="K41" s="154"/>
      <c r="L41" s="168">
        <v>1</v>
      </c>
    </row>
    <row r="42" spans="1:14" s="85" customFormat="1" ht="42" x14ac:dyDescent="0.3">
      <c r="A42" s="1142"/>
      <c r="B42" s="1143"/>
      <c r="C42" s="1144"/>
      <c r="D42" s="1161"/>
      <c r="E42" s="163" t="s">
        <v>323</v>
      </c>
      <c r="F42" s="1141"/>
      <c r="G42" s="121">
        <v>140204</v>
      </c>
      <c r="H42" s="121">
        <v>123810.91</v>
      </c>
      <c r="I42" s="153">
        <v>1</v>
      </c>
      <c r="J42" s="154"/>
      <c r="K42" s="154"/>
      <c r="L42" s="168">
        <v>1</v>
      </c>
    </row>
    <row r="43" spans="1:14" s="85" customFormat="1" ht="145.94999999999999" customHeight="1" x14ac:dyDescent="0.3">
      <c r="A43" s="1138" t="s">
        <v>320</v>
      </c>
      <c r="B43" s="1139" t="s">
        <v>321</v>
      </c>
      <c r="C43" s="1139" t="s">
        <v>322</v>
      </c>
      <c r="D43" s="1140" t="s">
        <v>325</v>
      </c>
      <c r="E43" s="90" t="s">
        <v>329</v>
      </c>
      <c r="F43" s="1141" t="s">
        <v>313</v>
      </c>
      <c r="G43" s="117">
        <v>6435596</v>
      </c>
      <c r="H43" s="164">
        <v>3693192</v>
      </c>
      <c r="I43" s="165">
        <f>H43/G43</f>
        <v>0.57386945979828441</v>
      </c>
      <c r="J43" s="154">
        <v>2138727</v>
      </c>
      <c r="K43" s="154"/>
      <c r="L43" s="726">
        <f>(K43+H43)/G43</f>
        <v>0.57386945979828441</v>
      </c>
    </row>
    <row r="44" spans="1:14" s="85" customFormat="1" ht="21" x14ac:dyDescent="0.3">
      <c r="A44" s="1138"/>
      <c r="B44" s="1139"/>
      <c r="C44" s="1139"/>
      <c r="D44" s="1140"/>
      <c r="E44" s="163" t="s">
        <v>319</v>
      </c>
      <c r="F44" s="1141"/>
      <c r="G44" s="113">
        <v>169440</v>
      </c>
      <c r="H44" s="166">
        <v>167500</v>
      </c>
      <c r="I44" s="153">
        <v>1</v>
      </c>
      <c r="J44" s="154"/>
      <c r="K44" s="154"/>
      <c r="L44" s="115">
        <v>1</v>
      </c>
    </row>
    <row r="45" spans="1:14" s="85" customFormat="1" ht="85.2" customHeight="1" x14ac:dyDescent="0.3">
      <c r="A45" s="721" t="s">
        <v>208</v>
      </c>
      <c r="B45" s="698" t="s">
        <v>14</v>
      </c>
      <c r="C45" s="698" t="s">
        <v>14</v>
      </c>
      <c r="D45" s="699" t="s">
        <v>209</v>
      </c>
      <c r="E45" s="90"/>
      <c r="F45" s="611"/>
      <c r="G45" s="715"/>
      <c r="H45" s="152"/>
      <c r="I45" s="716"/>
      <c r="J45" s="714">
        <f>J46</f>
        <v>23000</v>
      </c>
      <c r="K45" s="714">
        <f>K46</f>
        <v>23000</v>
      </c>
      <c r="L45" s="727"/>
    </row>
    <row r="46" spans="1:14" s="85" customFormat="1" ht="88.95" customHeight="1" x14ac:dyDescent="0.3">
      <c r="A46" s="722" t="s">
        <v>210</v>
      </c>
      <c r="B46" s="701" t="s">
        <v>14</v>
      </c>
      <c r="C46" s="701" t="s">
        <v>14</v>
      </c>
      <c r="D46" s="702" t="s">
        <v>209</v>
      </c>
      <c r="E46" s="90"/>
      <c r="F46" s="611"/>
      <c r="G46" s="715"/>
      <c r="H46" s="152"/>
      <c r="I46" s="716"/>
      <c r="J46" s="121">
        <f>J47</f>
        <v>23000</v>
      </c>
      <c r="K46" s="121">
        <f>K47</f>
        <v>23000</v>
      </c>
      <c r="L46" s="727"/>
    </row>
    <row r="47" spans="1:14" s="85" customFormat="1" ht="99" customHeight="1" thickBot="1" x14ac:dyDescent="0.35">
      <c r="A47" s="100" t="s">
        <v>211</v>
      </c>
      <c r="B47" s="101" t="s">
        <v>44</v>
      </c>
      <c r="C47" s="101" t="s">
        <v>17</v>
      </c>
      <c r="D47" s="102" t="s">
        <v>176</v>
      </c>
      <c r="E47" s="103" t="s">
        <v>307</v>
      </c>
      <c r="F47" s="612"/>
      <c r="G47" s="122"/>
      <c r="H47" s="120"/>
      <c r="I47" s="123"/>
      <c r="J47" s="124">
        <v>23000</v>
      </c>
      <c r="K47" s="124">
        <v>23000</v>
      </c>
      <c r="L47" s="125"/>
    </row>
    <row r="48" spans="1:14" ht="31.95" customHeight="1" thickBot="1" x14ac:dyDescent="0.3">
      <c r="A48" s="736" t="s">
        <v>317</v>
      </c>
      <c r="B48" s="87" t="s">
        <v>317</v>
      </c>
      <c r="C48" s="87" t="s">
        <v>317</v>
      </c>
      <c r="D48" s="86" t="s">
        <v>148</v>
      </c>
      <c r="E48" s="126" t="s">
        <v>317</v>
      </c>
      <c r="F48" s="127" t="s">
        <v>317</v>
      </c>
      <c r="G48" s="128" t="s">
        <v>317</v>
      </c>
      <c r="H48" s="128" t="s">
        <v>317</v>
      </c>
      <c r="I48" s="128" t="s">
        <v>317</v>
      </c>
      <c r="J48" s="129">
        <f>J15+J21+J25+J31+J34+J45</f>
        <v>5857900</v>
      </c>
      <c r="K48" s="129">
        <f>K15+K21+K25+K31+K34+K45</f>
        <v>1417098.19</v>
      </c>
      <c r="L48" s="130" t="s">
        <v>317</v>
      </c>
      <c r="N48" s="131"/>
    </row>
    <row r="49" spans="1:17" ht="20.399999999999999" x14ac:dyDescent="0.25">
      <c r="A49" s="132"/>
      <c r="B49" s="133"/>
      <c r="C49" s="133"/>
      <c r="D49" s="134"/>
      <c r="E49" s="135"/>
      <c r="F49" s="136"/>
      <c r="G49" s="137"/>
      <c r="H49" s="137"/>
      <c r="I49" s="137"/>
      <c r="J49" s="138"/>
      <c r="K49" s="138"/>
      <c r="L49" s="139"/>
    </row>
    <row r="50" spans="1:17" s="27" customFormat="1" ht="18" x14ac:dyDescent="0.3">
      <c r="A50" s="1136" t="s">
        <v>433</v>
      </c>
      <c r="B50" s="1136"/>
      <c r="C50" s="1136"/>
      <c r="D50" s="1136"/>
      <c r="E50" s="610"/>
      <c r="F50" s="610"/>
      <c r="G50" s="610"/>
      <c r="H50" s="610"/>
      <c r="I50" s="610"/>
      <c r="J50" s="610" t="s">
        <v>501</v>
      </c>
      <c r="K50" s="610"/>
      <c r="L50" s="610"/>
      <c r="M50" s="24"/>
      <c r="N50" s="610"/>
      <c r="O50" s="610"/>
      <c r="P50" s="25"/>
      <c r="Q50" s="26"/>
    </row>
    <row r="52" spans="1:17" s="20" customFormat="1" ht="76.5" customHeight="1" x14ac:dyDescent="0.4">
      <c r="A52" s="140"/>
      <c r="B52" s="140"/>
      <c r="G52" s="141"/>
      <c r="J52" s="142"/>
      <c r="K52" s="142"/>
    </row>
    <row r="53" spans="1:17" s="144" customFormat="1" ht="81" customHeight="1" x14ac:dyDescent="0.4">
      <c r="A53" s="143"/>
      <c r="B53" s="143"/>
    </row>
    <row r="54" spans="1:17" s="145" customFormat="1" ht="62.25" customHeight="1" x14ac:dyDescent="0.4">
      <c r="B54" s="146"/>
      <c r="C54" s="147"/>
      <c r="E54" s="148"/>
      <c r="F54" s="147"/>
      <c r="G54" s="141"/>
      <c r="H54" s="141"/>
      <c r="I54" s="141"/>
      <c r="J54" s="149"/>
      <c r="K54" s="149"/>
      <c r="L54" s="149"/>
    </row>
    <row r="55" spans="1:17" x14ac:dyDescent="0.25">
      <c r="B55" s="72"/>
      <c r="C55" s="72"/>
      <c r="D55" s="72"/>
      <c r="E55" s="72"/>
      <c r="F55" s="72"/>
      <c r="G55" s="72"/>
      <c r="H55" s="72"/>
      <c r="I55" s="72"/>
      <c r="J55" s="72"/>
      <c r="K55" s="72"/>
      <c r="L55" s="72"/>
    </row>
    <row r="56" spans="1:17" x14ac:dyDescent="0.25">
      <c r="B56" s="72"/>
      <c r="C56" s="72"/>
      <c r="D56" s="72"/>
      <c r="E56" s="72"/>
      <c r="F56" s="72"/>
      <c r="G56" s="72"/>
      <c r="H56" s="72"/>
      <c r="I56" s="72"/>
      <c r="J56" s="72"/>
      <c r="K56" s="72"/>
      <c r="L56" s="72"/>
    </row>
    <row r="57" spans="1:17" ht="28.95" customHeight="1" x14ac:dyDescent="0.25"/>
  </sheetData>
  <mergeCells count="38">
    <mergeCell ref="A40:A42"/>
    <mergeCell ref="B40:B42"/>
    <mergeCell ref="C40:C42"/>
    <mergeCell ref="D40:D42"/>
    <mergeCell ref="F40:F42"/>
    <mergeCell ref="D36:D37"/>
    <mergeCell ref="F36:F37"/>
    <mergeCell ref="A38:A39"/>
    <mergeCell ref="B38:B39"/>
    <mergeCell ref="C38:C39"/>
    <mergeCell ref="D38:D39"/>
    <mergeCell ref="F38:F39"/>
    <mergeCell ref="H12:H13"/>
    <mergeCell ref="I12:I13"/>
    <mergeCell ref="J12:J13"/>
    <mergeCell ref="K12:K13"/>
    <mergeCell ref="L12:L13"/>
    <mergeCell ref="C12:C13"/>
    <mergeCell ref="D12:D13"/>
    <mergeCell ref="E12:E13"/>
    <mergeCell ref="F12:F13"/>
    <mergeCell ref="G12:G13"/>
    <mergeCell ref="A50:D50"/>
    <mergeCell ref="I6:J6"/>
    <mergeCell ref="A43:A44"/>
    <mergeCell ref="B43:B44"/>
    <mergeCell ref="C43:C44"/>
    <mergeCell ref="D43:D44"/>
    <mergeCell ref="F43:F44"/>
    <mergeCell ref="A36:A37"/>
    <mergeCell ref="B36:B37"/>
    <mergeCell ref="C36:C37"/>
    <mergeCell ref="A9:L9"/>
    <mergeCell ref="A10:C10"/>
    <mergeCell ref="D10:L10"/>
    <mergeCell ref="A11:C11"/>
    <mergeCell ref="A12:A13"/>
    <mergeCell ref="B12:B13"/>
  </mergeCells>
  <pageMargins left="1.1811023622047245" right="0.39370078740157483" top="0.78740157480314965" bottom="0.78740157480314965" header="0.31496062992125984" footer="0.31496062992125984"/>
  <pageSetup paperSize="9" scale="48" orientation="landscape" r:id="rId1"/>
  <rowBreaks count="3" manualBreakCount="3">
    <brk id="30" max="11" man="1"/>
    <brk id="42" max="11" man="1"/>
    <brk id="50"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80" zoomScaleNormal="100" zoomScaleSheetLayoutView="80" workbookViewId="0">
      <selection activeCell="F22" sqref="F22"/>
    </sheetView>
  </sheetViews>
  <sheetFormatPr defaultRowHeight="15.6" x14ac:dyDescent="0.3"/>
  <cols>
    <col min="1" max="1" width="12.88671875" style="77" customWidth="1"/>
    <col min="2" max="2" width="13" style="77" customWidth="1"/>
    <col min="3" max="3" width="13.44140625" style="237" customWidth="1"/>
    <col min="4" max="4" width="25.5546875" style="77" customWidth="1"/>
    <col min="5" max="5" width="50.5546875" style="77" customWidth="1"/>
    <col min="6" max="6" width="19.109375" style="77" customWidth="1"/>
    <col min="7" max="7" width="16.44140625" style="77" customWidth="1"/>
    <col min="8" max="8" width="13.6640625" style="77" customWidth="1"/>
    <col min="9" max="256" width="9.109375" style="77"/>
    <col min="257" max="257" width="12.88671875" style="77" customWidth="1"/>
    <col min="258" max="258" width="13" style="77" customWidth="1"/>
    <col min="259" max="259" width="13.44140625" style="77" customWidth="1"/>
    <col min="260" max="260" width="25.5546875" style="77" customWidth="1"/>
    <col min="261" max="261" width="50.5546875" style="77" customWidth="1"/>
    <col min="262" max="262" width="19.109375" style="77" customWidth="1"/>
    <col min="263" max="263" width="16.44140625" style="77" customWidth="1"/>
    <col min="264" max="264" width="13.6640625" style="77" customWidth="1"/>
    <col min="265" max="512" width="9.109375" style="77"/>
    <col min="513" max="513" width="12.88671875" style="77" customWidth="1"/>
    <col min="514" max="514" width="13" style="77" customWidth="1"/>
    <col min="515" max="515" width="13.44140625" style="77" customWidth="1"/>
    <col min="516" max="516" width="25.5546875" style="77" customWidth="1"/>
    <col min="517" max="517" width="50.5546875" style="77" customWidth="1"/>
    <col min="518" max="518" width="19.109375" style="77" customWidth="1"/>
    <col min="519" max="519" width="16.44140625" style="77" customWidth="1"/>
    <col min="520" max="520" width="13.6640625" style="77" customWidth="1"/>
    <col min="521" max="768" width="9.109375" style="77"/>
    <col min="769" max="769" width="12.88671875" style="77" customWidth="1"/>
    <col min="770" max="770" width="13" style="77" customWidth="1"/>
    <col min="771" max="771" width="13.44140625" style="77" customWidth="1"/>
    <col min="772" max="772" width="25.5546875" style="77" customWidth="1"/>
    <col min="773" max="773" width="50.5546875" style="77" customWidth="1"/>
    <col min="774" max="774" width="19.109375" style="77" customWidth="1"/>
    <col min="775" max="775" width="16.44140625" style="77" customWidth="1"/>
    <col min="776" max="776" width="13.6640625" style="77" customWidth="1"/>
    <col min="777" max="1024" width="9.109375" style="77"/>
    <col min="1025" max="1025" width="12.88671875" style="77" customWidth="1"/>
    <col min="1026" max="1026" width="13" style="77" customWidth="1"/>
    <col min="1027" max="1027" width="13.44140625" style="77" customWidth="1"/>
    <col min="1028" max="1028" width="25.5546875" style="77" customWidth="1"/>
    <col min="1029" max="1029" width="50.5546875" style="77" customWidth="1"/>
    <col min="1030" max="1030" width="19.109375" style="77" customWidth="1"/>
    <col min="1031" max="1031" width="16.44140625" style="77" customWidth="1"/>
    <col min="1032" max="1032" width="13.6640625" style="77" customWidth="1"/>
    <col min="1033" max="1280" width="9.109375" style="77"/>
    <col min="1281" max="1281" width="12.88671875" style="77" customWidth="1"/>
    <col min="1282" max="1282" width="13" style="77" customWidth="1"/>
    <col min="1283" max="1283" width="13.44140625" style="77" customWidth="1"/>
    <col min="1284" max="1284" width="25.5546875" style="77" customWidth="1"/>
    <col min="1285" max="1285" width="50.5546875" style="77" customWidth="1"/>
    <col min="1286" max="1286" width="19.109375" style="77" customWidth="1"/>
    <col min="1287" max="1287" width="16.44140625" style="77" customWidth="1"/>
    <col min="1288" max="1288" width="13.6640625" style="77" customWidth="1"/>
    <col min="1289" max="1536" width="9.109375" style="77"/>
    <col min="1537" max="1537" width="12.88671875" style="77" customWidth="1"/>
    <col min="1538" max="1538" width="13" style="77" customWidth="1"/>
    <col min="1539" max="1539" width="13.44140625" style="77" customWidth="1"/>
    <col min="1540" max="1540" width="25.5546875" style="77" customWidth="1"/>
    <col min="1541" max="1541" width="50.5546875" style="77" customWidth="1"/>
    <col min="1542" max="1542" width="19.109375" style="77" customWidth="1"/>
    <col min="1543" max="1543" width="16.44140625" style="77" customWidth="1"/>
    <col min="1544" max="1544" width="13.6640625" style="77" customWidth="1"/>
    <col min="1545" max="1792" width="9.109375" style="77"/>
    <col min="1793" max="1793" width="12.88671875" style="77" customWidth="1"/>
    <col min="1794" max="1794" width="13" style="77" customWidth="1"/>
    <col min="1795" max="1795" width="13.44140625" style="77" customWidth="1"/>
    <col min="1796" max="1796" width="25.5546875" style="77" customWidth="1"/>
    <col min="1797" max="1797" width="50.5546875" style="77" customWidth="1"/>
    <col min="1798" max="1798" width="19.109375" style="77" customWidth="1"/>
    <col min="1799" max="1799" width="16.44140625" style="77" customWidth="1"/>
    <col min="1800" max="1800" width="13.6640625" style="77" customWidth="1"/>
    <col min="1801" max="2048" width="9.109375" style="77"/>
    <col min="2049" max="2049" width="12.88671875" style="77" customWidth="1"/>
    <col min="2050" max="2050" width="13" style="77" customWidth="1"/>
    <col min="2051" max="2051" width="13.44140625" style="77" customWidth="1"/>
    <col min="2052" max="2052" width="25.5546875" style="77" customWidth="1"/>
    <col min="2053" max="2053" width="50.5546875" style="77" customWidth="1"/>
    <col min="2054" max="2054" width="19.109375" style="77" customWidth="1"/>
    <col min="2055" max="2055" width="16.44140625" style="77" customWidth="1"/>
    <col min="2056" max="2056" width="13.6640625" style="77" customWidth="1"/>
    <col min="2057" max="2304" width="9.109375" style="77"/>
    <col min="2305" max="2305" width="12.88671875" style="77" customWidth="1"/>
    <col min="2306" max="2306" width="13" style="77" customWidth="1"/>
    <col min="2307" max="2307" width="13.44140625" style="77" customWidth="1"/>
    <col min="2308" max="2308" width="25.5546875" style="77" customWidth="1"/>
    <col min="2309" max="2309" width="50.5546875" style="77" customWidth="1"/>
    <col min="2310" max="2310" width="19.109375" style="77" customWidth="1"/>
    <col min="2311" max="2311" width="16.44140625" style="77" customWidth="1"/>
    <col min="2312" max="2312" width="13.6640625" style="77" customWidth="1"/>
    <col min="2313" max="2560" width="9.109375" style="77"/>
    <col min="2561" max="2561" width="12.88671875" style="77" customWidth="1"/>
    <col min="2562" max="2562" width="13" style="77" customWidth="1"/>
    <col min="2563" max="2563" width="13.44140625" style="77" customWidth="1"/>
    <col min="2564" max="2564" width="25.5546875" style="77" customWidth="1"/>
    <col min="2565" max="2565" width="50.5546875" style="77" customWidth="1"/>
    <col min="2566" max="2566" width="19.109375" style="77" customWidth="1"/>
    <col min="2567" max="2567" width="16.44140625" style="77" customWidth="1"/>
    <col min="2568" max="2568" width="13.6640625" style="77" customWidth="1"/>
    <col min="2569" max="2816" width="9.109375" style="77"/>
    <col min="2817" max="2817" width="12.88671875" style="77" customWidth="1"/>
    <col min="2818" max="2818" width="13" style="77" customWidth="1"/>
    <col min="2819" max="2819" width="13.44140625" style="77" customWidth="1"/>
    <col min="2820" max="2820" width="25.5546875" style="77" customWidth="1"/>
    <col min="2821" max="2821" width="50.5546875" style="77" customWidth="1"/>
    <col min="2822" max="2822" width="19.109375" style="77" customWidth="1"/>
    <col min="2823" max="2823" width="16.44140625" style="77" customWidth="1"/>
    <col min="2824" max="2824" width="13.6640625" style="77" customWidth="1"/>
    <col min="2825" max="3072" width="9.109375" style="77"/>
    <col min="3073" max="3073" width="12.88671875" style="77" customWidth="1"/>
    <col min="3074" max="3074" width="13" style="77" customWidth="1"/>
    <col min="3075" max="3075" width="13.44140625" style="77" customWidth="1"/>
    <col min="3076" max="3076" width="25.5546875" style="77" customWidth="1"/>
    <col min="3077" max="3077" width="50.5546875" style="77" customWidth="1"/>
    <col min="3078" max="3078" width="19.109375" style="77" customWidth="1"/>
    <col min="3079" max="3079" width="16.44140625" style="77" customWidth="1"/>
    <col min="3080" max="3080" width="13.6640625" style="77" customWidth="1"/>
    <col min="3081" max="3328" width="9.109375" style="77"/>
    <col min="3329" max="3329" width="12.88671875" style="77" customWidth="1"/>
    <col min="3330" max="3330" width="13" style="77" customWidth="1"/>
    <col min="3331" max="3331" width="13.44140625" style="77" customWidth="1"/>
    <col min="3332" max="3332" width="25.5546875" style="77" customWidth="1"/>
    <col min="3333" max="3333" width="50.5546875" style="77" customWidth="1"/>
    <col min="3334" max="3334" width="19.109375" style="77" customWidth="1"/>
    <col min="3335" max="3335" width="16.44140625" style="77" customWidth="1"/>
    <col min="3336" max="3336" width="13.6640625" style="77" customWidth="1"/>
    <col min="3337" max="3584" width="9.109375" style="77"/>
    <col min="3585" max="3585" width="12.88671875" style="77" customWidth="1"/>
    <col min="3586" max="3586" width="13" style="77" customWidth="1"/>
    <col min="3587" max="3587" width="13.44140625" style="77" customWidth="1"/>
    <col min="3588" max="3588" width="25.5546875" style="77" customWidth="1"/>
    <col min="3589" max="3589" width="50.5546875" style="77" customWidth="1"/>
    <col min="3590" max="3590" width="19.109375" style="77" customWidth="1"/>
    <col min="3591" max="3591" width="16.44140625" style="77" customWidth="1"/>
    <col min="3592" max="3592" width="13.6640625" style="77" customWidth="1"/>
    <col min="3593" max="3840" width="9.109375" style="77"/>
    <col min="3841" max="3841" width="12.88671875" style="77" customWidth="1"/>
    <col min="3842" max="3842" width="13" style="77" customWidth="1"/>
    <col min="3843" max="3843" width="13.44140625" style="77" customWidth="1"/>
    <col min="3844" max="3844" width="25.5546875" style="77" customWidth="1"/>
    <col min="3845" max="3845" width="50.5546875" style="77" customWidth="1"/>
    <col min="3846" max="3846" width="19.109375" style="77" customWidth="1"/>
    <col min="3847" max="3847" width="16.44140625" style="77" customWidth="1"/>
    <col min="3848" max="3848" width="13.6640625" style="77" customWidth="1"/>
    <col min="3849" max="4096" width="9.109375" style="77"/>
    <col min="4097" max="4097" width="12.88671875" style="77" customWidth="1"/>
    <col min="4098" max="4098" width="13" style="77" customWidth="1"/>
    <col min="4099" max="4099" width="13.44140625" style="77" customWidth="1"/>
    <col min="4100" max="4100" width="25.5546875" style="77" customWidth="1"/>
    <col min="4101" max="4101" width="50.5546875" style="77" customWidth="1"/>
    <col min="4102" max="4102" width="19.109375" style="77" customWidth="1"/>
    <col min="4103" max="4103" width="16.44140625" style="77" customWidth="1"/>
    <col min="4104" max="4104" width="13.6640625" style="77" customWidth="1"/>
    <col min="4105" max="4352" width="9.109375" style="77"/>
    <col min="4353" max="4353" width="12.88671875" style="77" customWidth="1"/>
    <col min="4354" max="4354" width="13" style="77" customWidth="1"/>
    <col min="4355" max="4355" width="13.44140625" style="77" customWidth="1"/>
    <col min="4356" max="4356" width="25.5546875" style="77" customWidth="1"/>
    <col min="4357" max="4357" width="50.5546875" style="77" customWidth="1"/>
    <col min="4358" max="4358" width="19.109375" style="77" customWidth="1"/>
    <col min="4359" max="4359" width="16.44140625" style="77" customWidth="1"/>
    <col min="4360" max="4360" width="13.6640625" style="77" customWidth="1"/>
    <col min="4361" max="4608" width="9.109375" style="77"/>
    <col min="4609" max="4609" width="12.88671875" style="77" customWidth="1"/>
    <col min="4610" max="4610" width="13" style="77" customWidth="1"/>
    <col min="4611" max="4611" width="13.44140625" style="77" customWidth="1"/>
    <col min="4612" max="4612" width="25.5546875" style="77" customWidth="1"/>
    <col min="4613" max="4613" width="50.5546875" style="77" customWidth="1"/>
    <col min="4614" max="4614" width="19.109375" style="77" customWidth="1"/>
    <col min="4615" max="4615" width="16.44140625" style="77" customWidth="1"/>
    <col min="4616" max="4616" width="13.6640625" style="77" customWidth="1"/>
    <col min="4617" max="4864" width="9.109375" style="77"/>
    <col min="4865" max="4865" width="12.88671875" style="77" customWidth="1"/>
    <col min="4866" max="4866" width="13" style="77" customWidth="1"/>
    <col min="4867" max="4867" width="13.44140625" style="77" customWidth="1"/>
    <col min="4868" max="4868" width="25.5546875" style="77" customWidth="1"/>
    <col min="4869" max="4869" width="50.5546875" style="77" customWidth="1"/>
    <col min="4870" max="4870" width="19.109375" style="77" customWidth="1"/>
    <col min="4871" max="4871" width="16.44140625" style="77" customWidth="1"/>
    <col min="4872" max="4872" width="13.6640625" style="77" customWidth="1"/>
    <col min="4873" max="5120" width="9.109375" style="77"/>
    <col min="5121" max="5121" width="12.88671875" style="77" customWidth="1"/>
    <col min="5122" max="5122" width="13" style="77" customWidth="1"/>
    <col min="5123" max="5123" width="13.44140625" style="77" customWidth="1"/>
    <col min="5124" max="5124" width="25.5546875" style="77" customWidth="1"/>
    <col min="5125" max="5125" width="50.5546875" style="77" customWidth="1"/>
    <col min="5126" max="5126" width="19.109375" style="77" customWidth="1"/>
    <col min="5127" max="5127" width="16.44140625" style="77" customWidth="1"/>
    <col min="5128" max="5128" width="13.6640625" style="77" customWidth="1"/>
    <col min="5129" max="5376" width="9.109375" style="77"/>
    <col min="5377" max="5377" width="12.88671875" style="77" customWidth="1"/>
    <col min="5378" max="5378" width="13" style="77" customWidth="1"/>
    <col min="5379" max="5379" width="13.44140625" style="77" customWidth="1"/>
    <col min="5380" max="5380" width="25.5546875" style="77" customWidth="1"/>
    <col min="5381" max="5381" width="50.5546875" style="77" customWidth="1"/>
    <col min="5382" max="5382" width="19.109375" style="77" customWidth="1"/>
    <col min="5383" max="5383" width="16.44140625" style="77" customWidth="1"/>
    <col min="5384" max="5384" width="13.6640625" style="77" customWidth="1"/>
    <col min="5385" max="5632" width="9.109375" style="77"/>
    <col min="5633" max="5633" width="12.88671875" style="77" customWidth="1"/>
    <col min="5634" max="5634" width="13" style="77" customWidth="1"/>
    <col min="5635" max="5635" width="13.44140625" style="77" customWidth="1"/>
    <col min="5636" max="5636" width="25.5546875" style="77" customWidth="1"/>
    <col min="5637" max="5637" width="50.5546875" style="77" customWidth="1"/>
    <col min="5638" max="5638" width="19.109375" style="77" customWidth="1"/>
    <col min="5639" max="5639" width="16.44140625" style="77" customWidth="1"/>
    <col min="5640" max="5640" width="13.6640625" style="77" customWidth="1"/>
    <col min="5641" max="5888" width="9.109375" style="77"/>
    <col min="5889" max="5889" width="12.88671875" style="77" customWidth="1"/>
    <col min="5890" max="5890" width="13" style="77" customWidth="1"/>
    <col min="5891" max="5891" width="13.44140625" style="77" customWidth="1"/>
    <col min="5892" max="5892" width="25.5546875" style="77" customWidth="1"/>
    <col min="5893" max="5893" width="50.5546875" style="77" customWidth="1"/>
    <col min="5894" max="5894" width="19.109375" style="77" customWidth="1"/>
    <col min="5895" max="5895" width="16.44140625" style="77" customWidth="1"/>
    <col min="5896" max="5896" width="13.6640625" style="77" customWidth="1"/>
    <col min="5897" max="6144" width="9.109375" style="77"/>
    <col min="6145" max="6145" width="12.88671875" style="77" customWidth="1"/>
    <col min="6146" max="6146" width="13" style="77" customWidth="1"/>
    <col min="6147" max="6147" width="13.44140625" style="77" customWidth="1"/>
    <col min="6148" max="6148" width="25.5546875" style="77" customWidth="1"/>
    <col min="6149" max="6149" width="50.5546875" style="77" customWidth="1"/>
    <col min="6150" max="6150" width="19.109375" style="77" customWidth="1"/>
    <col min="6151" max="6151" width="16.44140625" style="77" customWidth="1"/>
    <col min="6152" max="6152" width="13.6640625" style="77" customWidth="1"/>
    <col min="6153" max="6400" width="9.109375" style="77"/>
    <col min="6401" max="6401" width="12.88671875" style="77" customWidth="1"/>
    <col min="6402" max="6402" width="13" style="77" customWidth="1"/>
    <col min="6403" max="6403" width="13.44140625" style="77" customWidth="1"/>
    <col min="6404" max="6404" width="25.5546875" style="77" customWidth="1"/>
    <col min="6405" max="6405" width="50.5546875" style="77" customWidth="1"/>
    <col min="6406" max="6406" width="19.109375" style="77" customWidth="1"/>
    <col min="6407" max="6407" width="16.44140625" style="77" customWidth="1"/>
    <col min="6408" max="6408" width="13.6640625" style="77" customWidth="1"/>
    <col min="6409" max="6656" width="9.109375" style="77"/>
    <col min="6657" max="6657" width="12.88671875" style="77" customWidth="1"/>
    <col min="6658" max="6658" width="13" style="77" customWidth="1"/>
    <col min="6659" max="6659" width="13.44140625" style="77" customWidth="1"/>
    <col min="6660" max="6660" width="25.5546875" style="77" customWidth="1"/>
    <col min="6661" max="6661" width="50.5546875" style="77" customWidth="1"/>
    <col min="6662" max="6662" width="19.109375" style="77" customWidth="1"/>
    <col min="6663" max="6663" width="16.44140625" style="77" customWidth="1"/>
    <col min="6664" max="6664" width="13.6640625" style="77" customWidth="1"/>
    <col min="6665" max="6912" width="9.109375" style="77"/>
    <col min="6913" max="6913" width="12.88671875" style="77" customWidth="1"/>
    <col min="6914" max="6914" width="13" style="77" customWidth="1"/>
    <col min="6915" max="6915" width="13.44140625" style="77" customWidth="1"/>
    <col min="6916" max="6916" width="25.5546875" style="77" customWidth="1"/>
    <col min="6917" max="6917" width="50.5546875" style="77" customWidth="1"/>
    <col min="6918" max="6918" width="19.109375" style="77" customWidth="1"/>
    <col min="6919" max="6919" width="16.44140625" style="77" customWidth="1"/>
    <col min="6920" max="6920" width="13.6640625" style="77" customWidth="1"/>
    <col min="6921" max="7168" width="9.109375" style="77"/>
    <col min="7169" max="7169" width="12.88671875" style="77" customWidth="1"/>
    <col min="7170" max="7170" width="13" style="77" customWidth="1"/>
    <col min="7171" max="7171" width="13.44140625" style="77" customWidth="1"/>
    <col min="7172" max="7172" width="25.5546875" style="77" customWidth="1"/>
    <col min="7173" max="7173" width="50.5546875" style="77" customWidth="1"/>
    <col min="7174" max="7174" width="19.109375" style="77" customWidth="1"/>
    <col min="7175" max="7175" width="16.44140625" style="77" customWidth="1"/>
    <col min="7176" max="7176" width="13.6640625" style="77" customWidth="1"/>
    <col min="7177" max="7424" width="9.109375" style="77"/>
    <col min="7425" max="7425" width="12.88671875" style="77" customWidth="1"/>
    <col min="7426" max="7426" width="13" style="77" customWidth="1"/>
    <col min="7427" max="7427" width="13.44140625" style="77" customWidth="1"/>
    <col min="7428" max="7428" width="25.5546875" style="77" customWidth="1"/>
    <col min="7429" max="7429" width="50.5546875" style="77" customWidth="1"/>
    <col min="7430" max="7430" width="19.109375" style="77" customWidth="1"/>
    <col min="7431" max="7431" width="16.44140625" style="77" customWidth="1"/>
    <col min="7432" max="7432" width="13.6640625" style="77" customWidth="1"/>
    <col min="7433" max="7680" width="9.109375" style="77"/>
    <col min="7681" max="7681" width="12.88671875" style="77" customWidth="1"/>
    <col min="7682" max="7682" width="13" style="77" customWidth="1"/>
    <col min="7683" max="7683" width="13.44140625" style="77" customWidth="1"/>
    <col min="7684" max="7684" width="25.5546875" style="77" customWidth="1"/>
    <col min="7685" max="7685" width="50.5546875" style="77" customWidth="1"/>
    <col min="7686" max="7686" width="19.109375" style="77" customWidth="1"/>
    <col min="7687" max="7687" width="16.44140625" style="77" customWidth="1"/>
    <col min="7688" max="7688" width="13.6640625" style="77" customWidth="1"/>
    <col min="7689" max="7936" width="9.109375" style="77"/>
    <col min="7937" max="7937" width="12.88671875" style="77" customWidth="1"/>
    <col min="7938" max="7938" width="13" style="77" customWidth="1"/>
    <col min="7939" max="7939" width="13.44140625" style="77" customWidth="1"/>
    <col min="7940" max="7940" width="25.5546875" style="77" customWidth="1"/>
    <col min="7941" max="7941" width="50.5546875" style="77" customWidth="1"/>
    <col min="7942" max="7942" width="19.109375" style="77" customWidth="1"/>
    <col min="7943" max="7943" width="16.44140625" style="77" customWidth="1"/>
    <col min="7944" max="7944" width="13.6640625" style="77" customWidth="1"/>
    <col min="7945" max="8192" width="9.109375" style="77"/>
    <col min="8193" max="8193" width="12.88671875" style="77" customWidth="1"/>
    <col min="8194" max="8194" width="13" style="77" customWidth="1"/>
    <col min="8195" max="8195" width="13.44140625" style="77" customWidth="1"/>
    <col min="8196" max="8196" width="25.5546875" style="77" customWidth="1"/>
    <col min="8197" max="8197" width="50.5546875" style="77" customWidth="1"/>
    <col min="8198" max="8198" width="19.109375" style="77" customWidth="1"/>
    <col min="8199" max="8199" width="16.44140625" style="77" customWidth="1"/>
    <col min="8200" max="8200" width="13.6640625" style="77" customWidth="1"/>
    <col min="8201" max="8448" width="9.109375" style="77"/>
    <col min="8449" max="8449" width="12.88671875" style="77" customWidth="1"/>
    <col min="8450" max="8450" width="13" style="77" customWidth="1"/>
    <col min="8451" max="8451" width="13.44140625" style="77" customWidth="1"/>
    <col min="8452" max="8452" width="25.5546875" style="77" customWidth="1"/>
    <col min="8453" max="8453" width="50.5546875" style="77" customWidth="1"/>
    <col min="8454" max="8454" width="19.109375" style="77" customWidth="1"/>
    <col min="8455" max="8455" width="16.44140625" style="77" customWidth="1"/>
    <col min="8456" max="8456" width="13.6640625" style="77" customWidth="1"/>
    <col min="8457" max="8704" width="9.109375" style="77"/>
    <col min="8705" max="8705" width="12.88671875" style="77" customWidth="1"/>
    <col min="8706" max="8706" width="13" style="77" customWidth="1"/>
    <col min="8707" max="8707" width="13.44140625" style="77" customWidth="1"/>
    <col min="8708" max="8708" width="25.5546875" style="77" customWidth="1"/>
    <col min="8709" max="8709" width="50.5546875" style="77" customWidth="1"/>
    <col min="8710" max="8710" width="19.109375" style="77" customWidth="1"/>
    <col min="8711" max="8711" width="16.44140625" style="77" customWidth="1"/>
    <col min="8712" max="8712" width="13.6640625" style="77" customWidth="1"/>
    <col min="8713" max="8960" width="9.109375" style="77"/>
    <col min="8961" max="8961" width="12.88671875" style="77" customWidth="1"/>
    <col min="8962" max="8962" width="13" style="77" customWidth="1"/>
    <col min="8963" max="8963" width="13.44140625" style="77" customWidth="1"/>
    <col min="8964" max="8964" width="25.5546875" style="77" customWidth="1"/>
    <col min="8965" max="8965" width="50.5546875" style="77" customWidth="1"/>
    <col min="8966" max="8966" width="19.109375" style="77" customWidth="1"/>
    <col min="8967" max="8967" width="16.44140625" style="77" customWidth="1"/>
    <col min="8968" max="8968" width="13.6640625" style="77" customWidth="1"/>
    <col min="8969" max="9216" width="9.109375" style="77"/>
    <col min="9217" max="9217" width="12.88671875" style="77" customWidth="1"/>
    <col min="9218" max="9218" width="13" style="77" customWidth="1"/>
    <col min="9219" max="9219" width="13.44140625" style="77" customWidth="1"/>
    <col min="9220" max="9220" width="25.5546875" style="77" customWidth="1"/>
    <col min="9221" max="9221" width="50.5546875" style="77" customWidth="1"/>
    <col min="9222" max="9222" width="19.109375" style="77" customWidth="1"/>
    <col min="9223" max="9223" width="16.44140625" style="77" customWidth="1"/>
    <col min="9224" max="9224" width="13.6640625" style="77" customWidth="1"/>
    <col min="9225" max="9472" width="9.109375" style="77"/>
    <col min="9473" max="9473" width="12.88671875" style="77" customWidth="1"/>
    <col min="9474" max="9474" width="13" style="77" customWidth="1"/>
    <col min="9475" max="9475" width="13.44140625" style="77" customWidth="1"/>
    <col min="9476" max="9476" width="25.5546875" style="77" customWidth="1"/>
    <col min="9477" max="9477" width="50.5546875" style="77" customWidth="1"/>
    <col min="9478" max="9478" width="19.109375" style="77" customWidth="1"/>
    <col min="9479" max="9479" width="16.44140625" style="77" customWidth="1"/>
    <col min="9480" max="9480" width="13.6640625" style="77" customWidth="1"/>
    <col min="9481" max="9728" width="9.109375" style="77"/>
    <col min="9729" max="9729" width="12.88671875" style="77" customWidth="1"/>
    <col min="9730" max="9730" width="13" style="77" customWidth="1"/>
    <col min="9731" max="9731" width="13.44140625" style="77" customWidth="1"/>
    <col min="9732" max="9732" width="25.5546875" style="77" customWidth="1"/>
    <col min="9733" max="9733" width="50.5546875" style="77" customWidth="1"/>
    <col min="9734" max="9734" width="19.109375" style="77" customWidth="1"/>
    <col min="9735" max="9735" width="16.44140625" style="77" customWidth="1"/>
    <col min="9736" max="9736" width="13.6640625" style="77" customWidth="1"/>
    <col min="9737" max="9984" width="9.109375" style="77"/>
    <col min="9985" max="9985" width="12.88671875" style="77" customWidth="1"/>
    <col min="9986" max="9986" width="13" style="77" customWidth="1"/>
    <col min="9987" max="9987" width="13.44140625" style="77" customWidth="1"/>
    <col min="9988" max="9988" width="25.5546875" style="77" customWidth="1"/>
    <col min="9989" max="9989" width="50.5546875" style="77" customWidth="1"/>
    <col min="9990" max="9990" width="19.109375" style="77" customWidth="1"/>
    <col min="9991" max="9991" width="16.44140625" style="77" customWidth="1"/>
    <col min="9992" max="9992" width="13.6640625" style="77" customWidth="1"/>
    <col min="9993" max="10240" width="9.109375" style="77"/>
    <col min="10241" max="10241" width="12.88671875" style="77" customWidth="1"/>
    <col min="10242" max="10242" width="13" style="77" customWidth="1"/>
    <col min="10243" max="10243" width="13.44140625" style="77" customWidth="1"/>
    <col min="10244" max="10244" width="25.5546875" style="77" customWidth="1"/>
    <col min="10245" max="10245" width="50.5546875" style="77" customWidth="1"/>
    <col min="10246" max="10246" width="19.109375" style="77" customWidth="1"/>
    <col min="10247" max="10247" width="16.44140625" style="77" customWidth="1"/>
    <col min="10248" max="10248" width="13.6640625" style="77" customWidth="1"/>
    <col min="10249" max="10496" width="9.109375" style="77"/>
    <col min="10497" max="10497" width="12.88671875" style="77" customWidth="1"/>
    <col min="10498" max="10498" width="13" style="77" customWidth="1"/>
    <col min="10499" max="10499" width="13.44140625" style="77" customWidth="1"/>
    <col min="10500" max="10500" width="25.5546875" style="77" customWidth="1"/>
    <col min="10501" max="10501" width="50.5546875" style="77" customWidth="1"/>
    <col min="10502" max="10502" width="19.109375" style="77" customWidth="1"/>
    <col min="10503" max="10503" width="16.44140625" style="77" customWidth="1"/>
    <col min="10504" max="10504" width="13.6640625" style="77" customWidth="1"/>
    <col min="10505" max="10752" width="9.109375" style="77"/>
    <col min="10753" max="10753" width="12.88671875" style="77" customWidth="1"/>
    <col min="10754" max="10754" width="13" style="77" customWidth="1"/>
    <col min="10755" max="10755" width="13.44140625" style="77" customWidth="1"/>
    <col min="10756" max="10756" width="25.5546875" style="77" customWidth="1"/>
    <col min="10757" max="10757" width="50.5546875" style="77" customWidth="1"/>
    <col min="10758" max="10758" width="19.109375" style="77" customWidth="1"/>
    <col min="10759" max="10759" width="16.44140625" style="77" customWidth="1"/>
    <col min="10760" max="10760" width="13.6640625" style="77" customWidth="1"/>
    <col min="10761" max="11008" width="9.109375" style="77"/>
    <col min="11009" max="11009" width="12.88671875" style="77" customWidth="1"/>
    <col min="11010" max="11010" width="13" style="77" customWidth="1"/>
    <col min="11011" max="11011" width="13.44140625" style="77" customWidth="1"/>
    <col min="11012" max="11012" width="25.5546875" style="77" customWidth="1"/>
    <col min="11013" max="11013" width="50.5546875" style="77" customWidth="1"/>
    <col min="11014" max="11014" width="19.109375" style="77" customWidth="1"/>
    <col min="11015" max="11015" width="16.44140625" style="77" customWidth="1"/>
    <col min="11016" max="11016" width="13.6640625" style="77" customWidth="1"/>
    <col min="11017" max="11264" width="9.109375" style="77"/>
    <col min="11265" max="11265" width="12.88671875" style="77" customWidth="1"/>
    <col min="11266" max="11266" width="13" style="77" customWidth="1"/>
    <col min="11267" max="11267" width="13.44140625" style="77" customWidth="1"/>
    <col min="11268" max="11268" width="25.5546875" style="77" customWidth="1"/>
    <col min="11269" max="11269" width="50.5546875" style="77" customWidth="1"/>
    <col min="11270" max="11270" width="19.109375" style="77" customWidth="1"/>
    <col min="11271" max="11271" width="16.44140625" style="77" customWidth="1"/>
    <col min="11272" max="11272" width="13.6640625" style="77" customWidth="1"/>
    <col min="11273" max="11520" width="9.109375" style="77"/>
    <col min="11521" max="11521" width="12.88671875" style="77" customWidth="1"/>
    <col min="11522" max="11522" width="13" style="77" customWidth="1"/>
    <col min="11523" max="11523" width="13.44140625" style="77" customWidth="1"/>
    <col min="11524" max="11524" width="25.5546875" style="77" customWidth="1"/>
    <col min="11525" max="11525" width="50.5546875" style="77" customWidth="1"/>
    <col min="11526" max="11526" width="19.109375" style="77" customWidth="1"/>
    <col min="11527" max="11527" width="16.44140625" style="77" customWidth="1"/>
    <col min="11528" max="11528" width="13.6640625" style="77" customWidth="1"/>
    <col min="11529" max="11776" width="9.109375" style="77"/>
    <col min="11777" max="11777" width="12.88671875" style="77" customWidth="1"/>
    <col min="11778" max="11778" width="13" style="77" customWidth="1"/>
    <col min="11779" max="11779" width="13.44140625" style="77" customWidth="1"/>
    <col min="11780" max="11780" width="25.5546875" style="77" customWidth="1"/>
    <col min="11781" max="11781" width="50.5546875" style="77" customWidth="1"/>
    <col min="11782" max="11782" width="19.109375" style="77" customWidth="1"/>
    <col min="11783" max="11783" width="16.44140625" style="77" customWidth="1"/>
    <col min="11784" max="11784" width="13.6640625" style="77" customWidth="1"/>
    <col min="11785" max="12032" width="9.109375" style="77"/>
    <col min="12033" max="12033" width="12.88671875" style="77" customWidth="1"/>
    <col min="12034" max="12034" width="13" style="77" customWidth="1"/>
    <col min="12035" max="12035" width="13.44140625" style="77" customWidth="1"/>
    <col min="12036" max="12036" width="25.5546875" style="77" customWidth="1"/>
    <col min="12037" max="12037" width="50.5546875" style="77" customWidth="1"/>
    <col min="12038" max="12038" width="19.109375" style="77" customWidth="1"/>
    <col min="12039" max="12039" width="16.44140625" style="77" customWidth="1"/>
    <col min="12040" max="12040" width="13.6640625" style="77" customWidth="1"/>
    <col min="12041" max="12288" width="9.109375" style="77"/>
    <col min="12289" max="12289" width="12.88671875" style="77" customWidth="1"/>
    <col min="12290" max="12290" width="13" style="77" customWidth="1"/>
    <col min="12291" max="12291" width="13.44140625" style="77" customWidth="1"/>
    <col min="12292" max="12292" width="25.5546875" style="77" customWidth="1"/>
    <col min="12293" max="12293" width="50.5546875" style="77" customWidth="1"/>
    <col min="12294" max="12294" width="19.109375" style="77" customWidth="1"/>
    <col min="12295" max="12295" width="16.44140625" style="77" customWidth="1"/>
    <col min="12296" max="12296" width="13.6640625" style="77" customWidth="1"/>
    <col min="12297" max="12544" width="9.109375" style="77"/>
    <col min="12545" max="12545" width="12.88671875" style="77" customWidth="1"/>
    <col min="12546" max="12546" width="13" style="77" customWidth="1"/>
    <col min="12547" max="12547" width="13.44140625" style="77" customWidth="1"/>
    <col min="12548" max="12548" width="25.5546875" style="77" customWidth="1"/>
    <col min="12549" max="12549" width="50.5546875" style="77" customWidth="1"/>
    <col min="12550" max="12550" width="19.109375" style="77" customWidth="1"/>
    <col min="12551" max="12551" width="16.44140625" style="77" customWidth="1"/>
    <col min="12552" max="12552" width="13.6640625" style="77" customWidth="1"/>
    <col min="12553" max="12800" width="9.109375" style="77"/>
    <col min="12801" max="12801" width="12.88671875" style="77" customWidth="1"/>
    <col min="12802" max="12802" width="13" style="77" customWidth="1"/>
    <col min="12803" max="12803" width="13.44140625" style="77" customWidth="1"/>
    <col min="12804" max="12804" width="25.5546875" style="77" customWidth="1"/>
    <col min="12805" max="12805" width="50.5546875" style="77" customWidth="1"/>
    <col min="12806" max="12806" width="19.109375" style="77" customWidth="1"/>
    <col min="12807" max="12807" width="16.44140625" style="77" customWidth="1"/>
    <col min="12808" max="12808" width="13.6640625" style="77" customWidth="1"/>
    <col min="12809" max="13056" width="9.109375" style="77"/>
    <col min="13057" max="13057" width="12.88671875" style="77" customWidth="1"/>
    <col min="13058" max="13058" width="13" style="77" customWidth="1"/>
    <col min="13059" max="13059" width="13.44140625" style="77" customWidth="1"/>
    <col min="13060" max="13060" width="25.5546875" style="77" customWidth="1"/>
    <col min="13061" max="13061" width="50.5546875" style="77" customWidth="1"/>
    <col min="13062" max="13062" width="19.109375" style="77" customWidth="1"/>
    <col min="13063" max="13063" width="16.44140625" style="77" customWidth="1"/>
    <col min="13064" max="13064" width="13.6640625" style="77" customWidth="1"/>
    <col min="13065" max="13312" width="9.109375" style="77"/>
    <col min="13313" max="13313" width="12.88671875" style="77" customWidth="1"/>
    <col min="13314" max="13314" width="13" style="77" customWidth="1"/>
    <col min="13315" max="13315" width="13.44140625" style="77" customWidth="1"/>
    <col min="13316" max="13316" width="25.5546875" style="77" customWidth="1"/>
    <col min="13317" max="13317" width="50.5546875" style="77" customWidth="1"/>
    <col min="13318" max="13318" width="19.109375" style="77" customWidth="1"/>
    <col min="13319" max="13319" width="16.44140625" style="77" customWidth="1"/>
    <col min="13320" max="13320" width="13.6640625" style="77" customWidth="1"/>
    <col min="13321" max="13568" width="9.109375" style="77"/>
    <col min="13569" max="13569" width="12.88671875" style="77" customWidth="1"/>
    <col min="13570" max="13570" width="13" style="77" customWidth="1"/>
    <col min="13571" max="13571" width="13.44140625" style="77" customWidth="1"/>
    <col min="13572" max="13572" width="25.5546875" style="77" customWidth="1"/>
    <col min="13573" max="13573" width="50.5546875" style="77" customWidth="1"/>
    <col min="13574" max="13574" width="19.109375" style="77" customWidth="1"/>
    <col min="13575" max="13575" width="16.44140625" style="77" customWidth="1"/>
    <col min="13576" max="13576" width="13.6640625" style="77" customWidth="1"/>
    <col min="13577" max="13824" width="9.109375" style="77"/>
    <col min="13825" max="13825" width="12.88671875" style="77" customWidth="1"/>
    <col min="13826" max="13826" width="13" style="77" customWidth="1"/>
    <col min="13827" max="13827" width="13.44140625" style="77" customWidth="1"/>
    <col min="13828" max="13828" width="25.5546875" style="77" customWidth="1"/>
    <col min="13829" max="13829" width="50.5546875" style="77" customWidth="1"/>
    <col min="13830" max="13830" width="19.109375" style="77" customWidth="1"/>
    <col min="13831" max="13831" width="16.44140625" style="77" customWidth="1"/>
    <col min="13832" max="13832" width="13.6640625" style="77" customWidth="1"/>
    <col min="13833" max="14080" width="9.109375" style="77"/>
    <col min="14081" max="14081" width="12.88671875" style="77" customWidth="1"/>
    <col min="14082" max="14082" width="13" style="77" customWidth="1"/>
    <col min="14083" max="14083" width="13.44140625" style="77" customWidth="1"/>
    <col min="14084" max="14084" width="25.5546875" style="77" customWidth="1"/>
    <col min="14085" max="14085" width="50.5546875" style="77" customWidth="1"/>
    <col min="14086" max="14086" width="19.109375" style="77" customWidth="1"/>
    <col min="14087" max="14087" width="16.44140625" style="77" customWidth="1"/>
    <col min="14088" max="14088" width="13.6640625" style="77" customWidth="1"/>
    <col min="14089" max="14336" width="9.109375" style="77"/>
    <col min="14337" max="14337" width="12.88671875" style="77" customWidth="1"/>
    <col min="14338" max="14338" width="13" style="77" customWidth="1"/>
    <col min="14339" max="14339" width="13.44140625" style="77" customWidth="1"/>
    <col min="14340" max="14340" width="25.5546875" style="77" customWidth="1"/>
    <col min="14341" max="14341" width="50.5546875" style="77" customWidth="1"/>
    <col min="14342" max="14342" width="19.109375" style="77" customWidth="1"/>
    <col min="14343" max="14343" width="16.44140625" style="77" customWidth="1"/>
    <col min="14344" max="14344" width="13.6640625" style="77" customWidth="1"/>
    <col min="14345" max="14592" width="9.109375" style="77"/>
    <col min="14593" max="14593" width="12.88671875" style="77" customWidth="1"/>
    <col min="14594" max="14594" width="13" style="77" customWidth="1"/>
    <col min="14595" max="14595" width="13.44140625" style="77" customWidth="1"/>
    <col min="14596" max="14596" width="25.5546875" style="77" customWidth="1"/>
    <col min="14597" max="14597" width="50.5546875" style="77" customWidth="1"/>
    <col min="14598" max="14598" width="19.109375" style="77" customWidth="1"/>
    <col min="14599" max="14599" width="16.44140625" style="77" customWidth="1"/>
    <col min="14600" max="14600" width="13.6640625" style="77" customWidth="1"/>
    <col min="14601" max="14848" width="9.109375" style="77"/>
    <col min="14849" max="14849" width="12.88671875" style="77" customWidth="1"/>
    <col min="14850" max="14850" width="13" style="77" customWidth="1"/>
    <col min="14851" max="14851" width="13.44140625" style="77" customWidth="1"/>
    <col min="14852" max="14852" width="25.5546875" style="77" customWidth="1"/>
    <col min="14853" max="14853" width="50.5546875" style="77" customWidth="1"/>
    <col min="14854" max="14854" width="19.109375" style="77" customWidth="1"/>
    <col min="14855" max="14855" width="16.44140625" style="77" customWidth="1"/>
    <col min="14856" max="14856" width="13.6640625" style="77" customWidth="1"/>
    <col min="14857" max="15104" width="9.109375" style="77"/>
    <col min="15105" max="15105" width="12.88671875" style="77" customWidth="1"/>
    <col min="15106" max="15106" width="13" style="77" customWidth="1"/>
    <col min="15107" max="15107" width="13.44140625" style="77" customWidth="1"/>
    <col min="15108" max="15108" width="25.5546875" style="77" customWidth="1"/>
    <col min="15109" max="15109" width="50.5546875" style="77" customWidth="1"/>
    <col min="15110" max="15110" width="19.109375" style="77" customWidth="1"/>
    <col min="15111" max="15111" width="16.44140625" style="77" customWidth="1"/>
    <col min="15112" max="15112" width="13.6640625" style="77" customWidth="1"/>
    <col min="15113" max="15360" width="9.109375" style="77"/>
    <col min="15361" max="15361" width="12.88671875" style="77" customWidth="1"/>
    <col min="15362" max="15362" width="13" style="77" customWidth="1"/>
    <col min="15363" max="15363" width="13.44140625" style="77" customWidth="1"/>
    <col min="15364" max="15364" width="25.5546875" style="77" customWidth="1"/>
    <col min="15365" max="15365" width="50.5546875" style="77" customWidth="1"/>
    <col min="15366" max="15366" width="19.109375" style="77" customWidth="1"/>
    <col min="15367" max="15367" width="16.44140625" style="77" customWidth="1"/>
    <col min="15368" max="15368" width="13.6640625" style="77" customWidth="1"/>
    <col min="15369" max="15616" width="9.109375" style="77"/>
    <col min="15617" max="15617" width="12.88671875" style="77" customWidth="1"/>
    <col min="15618" max="15618" width="13" style="77" customWidth="1"/>
    <col min="15619" max="15619" width="13.44140625" style="77" customWidth="1"/>
    <col min="15620" max="15620" width="25.5546875" style="77" customWidth="1"/>
    <col min="15621" max="15621" width="50.5546875" style="77" customWidth="1"/>
    <col min="15622" max="15622" width="19.109375" style="77" customWidth="1"/>
    <col min="15623" max="15623" width="16.44140625" style="77" customWidth="1"/>
    <col min="15624" max="15624" width="13.6640625" style="77" customWidth="1"/>
    <col min="15625" max="15872" width="9.109375" style="77"/>
    <col min="15873" max="15873" width="12.88671875" style="77" customWidth="1"/>
    <col min="15874" max="15874" width="13" style="77" customWidth="1"/>
    <col min="15875" max="15875" width="13.44140625" style="77" customWidth="1"/>
    <col min="15876" max="15876" width="25.5546875" style="77" customWidth="1"/>
    <col min="15877" max="15877" width="50.5546875" style="77" customWidth="1"/>
    <col min="15878" max="15878" width="19.109375" style="77" customWidth="1"/>
    <col min="15879" max="15879" width="16.44140625" style="77" customWidth="1"/>
    <col min="15880" max="15880" width="13.6640625" style="77" customWidth="1"/>
    <col min="15881" max="16128" width="9.109375" style="77"/>
    <col min="16129" max="16129" width="12.88671875" style="77" customWidth="1"/>
    <col min="16130" max="16130" width="13" style="77" customWidth="1"/>
    <col min="16131" max="16131" width="13.44140625" style="77" customWidth="1"/>
    <col min="16132" max="16132" width="25.5546875" style="77" customWidth="1"/>
    <col min="16133" max="16133" width="50.5546875" style="77" customWidth="1"/>
    <col min="16134" max="16134" width="19.109375" style="77" customWidth="1"/>
    <col min="16135" max="16135" width="16.44140625" style="77" customWidth="1"/>
    <col min="16136" max="16136" width="13.6640625" style="77" customWidth="1"/>
    <col min="16137" max="16384" width="9.109375" style="77"/>
  </cols>
  <sheetData>
    <row r="1" spans="1:8" x14ac:dyDescent="0.3">
      <c r="F1" s="303" t="s">
        <v>481</v>
      </c>
      <c r="G1" s="75"/>
      <c r="H1" s="75"/>
    </row>
    <row r="2" spans="1:8" ht="15.6" customHeight="1" x14ac:dyDescent="0.3">
      <c r="F2" s="989" t="s">
        <v>547</v>
      </c>
      <c r="G2" s="989"/>
      <c r="H2" s="989"/>
    </row>
    <row r="3" spans="1:8" ht="15" customHeight="1" x14ac:dyDescent="0.3">
      <c r="F3" s="304" t="s">
        <v>560</v>
      </c>
      <c r="G3" s="305"/>
      <c r="H3" s="305"/>
    </row>
    <row r="4" spans="1:8" x14ac:dyDescent="0.3">
      <c r="F4" s="79" t="s">
        <v>561</v>
      </c>
      <c r="G4" s="306"/>
      <c r="H4" s="306"/>
    </row>
    <row r="5" spans="1:8" ht="15.6" customHeight="1" x14ac:dyDescent="0.3"/>
    <row r="6" spans="1:8" s="239" customFormat="1" ht="36" customHeight="1" x14ac:dyDescent="0.35">
      <c r="A6" s="1168" t="s">
        <v>496</v>
      </c>
      <c r="B6" s="1168"/>
      <c r="C6" s="1168"/>
      <c r="D6" s="1168"/>
      <c r="E6" s="1168"/>
      <c r="F6" s="1168"/>
      <c r="G6" s="1168"/>
      <c r="H6" s="1168"/>
    </row>
    <row r="7" spans="1:8" s="239" customFormat="1" ht="12.6" customHeight="1" x14ac:dyDescent="0.35">
      <c r="A7" s="1124">
        <v>15591000000</v>
      </c>
      <c r="B7" s="1124"/>
      <c r="C7" s="1124"/>
      <c r="D7" s="81"/>
      <c r="E7" s="81"/>
      <c r="F7" s="81"/>
    </row>
    <row r="8" spans="1:8" s="239" customFormat="1" ht="13.2" customHeight="1" x14ac:dyDescent="0.35">
      <c r="A8" s="1147" t="s">
        <v>0</v>
      </c>
      <c r="B8" s="1147"/>
      <c r="C8" s="1147"/>
      <c r="D8" s="81"/>
      <c r="E8" s="81"/>
      <c r="F8" s="81"/>
    </row>
    <row r="9" spans="1:8" ht="15.6" customHeight="1" thickBot="1" x14ac:dyDescent="0.35">
      <c r="A9" s="307"/>
      <c r="B9" s="307"/>
      <c r="C9" s="307"/>
      <c r="D9" s="307"/>
      <c r="E9" s="307"/>
      <c r="G9" s="240" t="s">
        <v>287</v>
      </c>
    </row>
    <row r="10" spans="1:8" ht="55.5" customHeight="1" x14ac:dyDescent="0.3">
      <c r="A10" s="1169" t="s">
        <v>8</v>
      </c>
      <c r="B10" s="1171" t="s">
        <v>9</v>
      </c>
      <c r="C10" s="1173" t="s">
        <v>288</v>
      </c>
      <c r="D10" s="1175" t="s">
        <v>289</v>
      </c>
      <c r="E10" s="1150" t="s">
        <v>482</v>
      </c>
      <c r="F10" s="1177" t="s">
        <v>483</v>
      </c>
      <c r="G10" s="1179" t="s">
        <v>497</v>
      </c>
      <c r="H10" s="1181" t="s">
        <v>489</v>
      </c>
    </row>
    <row r="11" spans="1:8" s="239" customFormat="1" ht="65.400000000000006" customHeight="1" thickBot="1" x14ac:dyDescent="0.4">
      <c r="A11" s="1170"/>
      <c r="B11" s="1172"/>
      <c r="C11" s="1174"/>
      <c r="D11" s="1176"/>
      <c r="E11" s="1151"/>
      <c r="F11" s="1178"/>
      <c r="G11" s="1180"/>
      <c r="H11" s="1182"/>
    </row>
    <row r="12" spans="1:8" s="311" customFormat="1" ht="20.25" customHeight="1" thickBot="1" x14ac:dyDescent="0.4">
      <c r="A12" s="241" t="s">
        <v>297</v>
      </c>
      <c r="B12" s="242" t="s">
        <v>298</v>
      </c>
      <c r="C12" s="243" t="s">
        <v>299</v>
      </c>
      <c r="D12" s="84" t="s">
        <v>484</v>
      </c>
      <c r="E12" s="84" t="s">
        <v>300</v>
      </c>
      <c r="F12" s="308" t="s">
        <v>301</v>
      </c>
      <c r="G12" s="309">
        <v>7</v>
      </c>
      <c r="H12" s="310">
        <v>8</v>
      </c>
    </row>
    <row r="13" spans="1:8" s="311" customFormat="1" ht="30" customHeight="1" thickBot="1" x14ac:dyDescent="0.4">
      <c r="A13" s="322">
        <v>1200000</v>
      </c>
      <c r="B13" s="323"/>
      <c r="C13" s="324"/>
      <c r="D13" s="1167" t="s">
        <v>485</v>
      </c>
      <c r="E13" s="1167"/>
      <c r="F13" s="325">
        <f>F14</f>
        <v>359600</v>
      </c>
      <c r="G13" s="326">
        <v>0</v>
      </c>
      <c r="H13" s="327">
        <v>0</v>
      </c>
    </row>
    <row r="14" spans="1:8" s="239" customFormat="1" ht="34.5" customHeight="1" thickBot="1" x14ac:dyDescent="0.4">
      <c r="A14" s="247">
        <v>1210000</v>
      </c>
      <c r="B14" s="248"/>
      <c r="C14" s="249"/>
      <c r="D14" s="1162" t="s">
        <v>485</v>
      </c>
      <c r="E14" s="1162"/>
      <c r="F14" s="316">
        <f>F15+F18+F20</f>
        <v>359600</v>
      </c>
      <c r="G14" s="316">
        <v>0</v>
      </c>
      <c r="H14" s="332">
        <v>0</v>
      </c>
    </row>
    <row r="15" spans="1:8" s="239" customFormat="1" ht="30" customHeight="1" x14ac:dyDescent="0.35">
      <c r="A15" s="1163" t="s">
        <v>141</v>
      </c>
      <c r="B15" s="1164">
        <v>8340</v>
      </c>
      <c r="C15" s="1165" t="s">
        <v>143</v>
      </c>
      <c r="D15" s="1166" t="s">
        <v>144</v>
      </c>
      <c r="E15" s="328" t="s">
        <v>486</v>
      </c>
      <c r="F15" s="329">
        <f>F16+F17</f>
        <v>318703</v>
      </c>
      <c r="G15" s="330">
        <v>0</v>
      </c>
      <c r="H15" s="331">
        <v>0</v>
      </c>
    </row>
    <row r="16" spans="1:8" ht="17.25" customHeight="1" x14ac:dyDescent="0.3">
      <c r="A16" s="1163"/>
      <c r="B16" s="1164"/>
      <c r="C16" s="1165"/>
      <c r="D16" s="1166"/>
      <c r="E16" s="250" t="s">
        <v>12</v>
      </c>
      <c r="F16" s="317">
        <v>223753</v>
      </c>
      <c r="G16" s="312">
        <v>0</v>
      </c>
      <c r="H16" s="313">
        <v>0</v>
      </c>
    </row>
    <row r="17" spans="1:8" ht="17.25" customHeight="1" x14ac:dyDescent="0.3">
      <c r="A17" s="1163"/>
      <c r="B17" s="1164"/>
      <c r="C17" s="1165"/>
      <c r="D17" s="1166"/>
      <c r="E17" s="250" t="s">
        <v>498</v>
      </c>
      <c r="F17" s="317">
        <v>94950</v>
      </c>
      <c r="G17" s="312">
        <v>0</v>
      </c>
      <c r="H17" s="313">
        <v>0</v>
      </c>
    </row>
    <row r="18" spans="1:8" ht="30" customHeight="1" x14ac:dyDescent="0.3">
      <c r="A18" s="1163"/>
      <c r="B18" s="1164"/>
      <c r="C18" s="1165"/>
      <c r="D18" s="1166"/>
      <c r="E18" s="29" t="s">
        <v>499</v>
      </c>
      <c r="F18" s="317">
        <f>F19</f>
        <v>8271</v>
      </c>
      <c r="G18" s="312">
        <v>0</v>
      </c>
      <c r="H18" s="313">
        <v>0</v>
      </c>
    </row>
    <row r="19" spans="1:8" ht="20.399999999999999" customHeight="1" x14ac:dyDescent="0.3">
      <c r="A19" s="1163"/>
      <c r="B19" s="1164"/>
      <c r="C19" s="1165"/>
      <c r="D19" s="1166"/>
      <c r="E19" s="250" t="s">
        <v>12</v>
      </c>
      <c r="F19" s="317">
        <v>8271</v>
      </c>
      <c r="G19" s="312">
        <v>0</v>
      </c>
      <c r="H19" s="313">
        <v>0</v>
      </c>
    </row>
    <row r="20" spans="1:8" ht="30" customHeight="1" x14ac:dyDescent="0.3">
      <c r="A20" s="1163"/>
      <c r="B20" s="1164"/>
      <c r="C20" s="1165"/>
      <c r="D20" s="1166"/>
      <c r="E20" s="29" t="s">
        <v>500</v>
      </c>
      <c r="F20" s="317">
        <f>F21</f>
        <v>32626</v>
      </c>
      <c r="G20" s="312">
        <v>0</v>
      </c>
      <c r="H20" s="313">
        <v>0</v>
      </c>
    </row>
    <row r="21" spans="1:8" ht="18.75" customHeight="1" thickBot="1" x14ac:dyDescent="0.35">
      <c r="A21" s="1163"/>
      <c r="B21" s="1164"/>
      <c r="C21" s="1165"/>
      <c r="D21" s="1166"/>
      <c r="E21" s="250" t="s">
        <v>12</v>
      </c>
      <c r="F21" s="318">
        <v>32626</v>
      </c>
      <c r="G21" s="312">
        <v>0</v>
      </c>
      <c r="H21" s="313">
        <v>0</v>
      </c>
    </row>
    <row r="22" spans="1:8" ht="17.399999999999999" thickBot="1" x14ac:dyDescent="0.35">
      <c r="A22" s="244" t="s">
        <v>317</v>
      </c>
      <c r="B22" s="245" t="s">
        <v>317</v>
      </c>
      <c r="C22" s="246" t="s">
        <v>317</v>
      </c>
      <c r="D22" s="251" t="s">
        <v>148</v>
      </c>
      <c r="E22" s="252" t="s">
        <v>317</v>
      </c>
      <c r="F22" s="319">
        <f>F13</f>
        <v>359600</v>
      </c>
      <c r="G22" s="320">
        <v>0</v>
      </c>
      <c r="H22" s="321">
        <v>0</v>
      </c>
    </row>
    <row r="23" spans="1:8" ht="16.2" x14ac:dyDescent="0.3">
      <c r="A23" s="254"/>
      <c r="B23" s="255"/>
      <c r="C23" s="256"/>
      <c r="D23" s="257"/>
      <c r="E23" s="258"/>
      <c r="F23" s="259"/>
    </row>
    <row r="24" spans="1:8" customFormat="1" ht="17.399999999999999" x14ac:dyDescent="0.3">
      <c r="A24" s="27" t="s">
        <v>433</v>
      </c>
      <c r="B24" s="27"/>
      <c r="D24" s="77"/>
      <c r="F24" s="253" t="s">
        <v>501</v>
      </c>
    </row>
    <row r="32" spans="1:8" x14ac:dyDescent="0.3">
      <c r="E32" s="238"/>
    </row>
  </sheetData>
  <mergeCells count="18">
    <mergeCell ref="D13:E13"/>
    <mergeCell ref="F2:H2"/>
    <mergeCell ref="A6:H6"/>
    <mergeCell ref="A7:C7"/>
    <mergeCell ref="A8:C8"/>
    <mergeCell ref="A10:A11"/>
    <mergeCell ref="B10:B11"/>
    <mergeCell ref="C10:C11"/>
    <mergeCell ref="D10:D11"/>
    <mergeCell ref="E10:E11"/>
    <mergeCell ref="F10:F11"/>
    <mergeCell ref="G10:G11"/>
    <mergeCell ref="H10:H11"/>
    <mergeCell ref="D14:E14"/>
    <mergeCell ref="A15:A21"/>
    <mergeCell ref="B15:B21"/>
    <mergeCell ref="C15:C21"/>
    <mergeCell ref="D15:D21"/>
  </mergeCells>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дод 1 Доходи</vt:lpstr>
      <vt:lpstr>дод 2 Джерела</vt:lpstr>
      <vt:lpstr>дод 3 Видатки</vt:lpstr>
      <vt:lpstr>дод 4 Кредитування</vt:lpstr>
      <vt:lpstr>дод 5 Трансферти</vt:lpstr>
      <vt:lpstr>дод 6 Програми</vt:lpstr>
      <vt:lpstr>дод 7 Бюдж розвитку</vt:lpstr>
      <vt:lpstr>дод 8 ФОНС </vt:lpstr>
      <vt:lpstr>'дод 1 Доходи'!Заголовки_для_печати</vt:lpstr>
      <vt:lpstr>'дод 3 Видатки'!Заголовки_для_печати</vt:lpstr>
      <vt:lpstr>'дод 7 Бюдж розвитку'!Заголовки_для_печати</vt:lpstr>
      <vt:lpstr>'дод 1 Доходи'!Область_печати</vt:lpstr>
      <vt:lpstr>'дод 2 Джерела'!Область_печати</vt:lpstr>
      <vt:lpstr>'дод 3 Видатки'!Область_печати</vt:lpstr>
      <vt:lpstr>'дод 5 Трансферти'!Область_печати</vt:lpstr>
      <vt:lpstr>'дод 6 Програми'!Область_печати</vt:lpstr>
      <vt:lpstr>'дод 7 Бюдж розвитку'!Область_печати</vt:lpstr>
      <vt:lpstr>'дод 8 ФОНС '!Область_печати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Татьяна</cp:lastModifiedBy>
  <cp:lastPrinted>2024-05-01T09:18:23Z</cp:lastPrinted>
  <dcterms:created xsi:type="dcterms:W3CDTF">2021-12-17T13:26:15Z</dcterms:created>
  <dcterms:modified xsi:type="dcterms:W3CDTF">2024-05-07T06:52:24Z</dcterms:modified>
</cp:coreProperties>
</file>