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дод 1 Доходи " sheetId="29" r:id="rId1"/>
    <sheet name="дод 2 Джерела" sheetId="23" r:id="rId2"/>
    <sheet name="дод 3 Видатки" sheetId="19" r:id="rId3"/>
    <sheet name="дод 4 Кредитування" sheetId="28" r:id="rId4"/>
    <sheet name="дод 5 Трансферти" sheetId="32" r:id="rId5"/>
    <sheet name="дод 6 Програми" sheetId="27" r:id="rId6"/>
    <sheet name="дод 7 Бюдж розвитку" sheetId="21" r:id="rId7"/>
    <sheet name="дод 8 ФОНС " sheetId="26" r:id="rId8"/>
    <sheet name="дод 9 Дороги" sheetId="31" r:id="rId9"/>
  </sheets>
  <definedNames>
    <definedName name="_xlnm.Print_Titles" localSheetId="0">'дод 1 Доходи '!$11:$14</definedName>
    <definedName name="_xlnm.Print_Titles" localSheetId="2">'дод 3 Видатки'!$16:$20</definedName>
    <definedName name="_xlnm.Print_Titles" localSheetId="6">'дод 7 Бюдж розвитку'!$19:$21</definedName>
    <definedName name="_xlnm.Print_Area" localSheetId="0">'дод 1 Доходи '!$A$1:$K$88</definedName>
    <definedName name="_xlnm.Print_Area" localSheetId="1">'дод 2 Джерела'!$A$1:$J$32</definedName>
    <definedName name="_xlnm.Print_Area" localSheetId="2">'дод 3 Видатки'!$A$1:$M$303</definedName>
    <definedName name="_xlnm.Print_Area" localSheetId="4">'дод 5 Трансферти'!$A$1:$F$61</definedName>
    <definedName name="_xlnm.Print_Area" localSheetId="5">'дод 6 Програми'!$A$1:$O$107</definedName>
    <definedName name="_xlnm.Print_Area" localSheetId="6">'дод 7 Бюдж розвитку'!$A$1:$L$89</definedName>
    <definedName name="_xlnm.Print_Area" localSheetId="7">'дод 8 ФОНС '!$A$1:$H$26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7" i="27" l="1"/>
  <c r="N97" i="27"/>
  <c r="M97" i="27"/>
  <c r="M50" i="27"/>
  <c r="N50" i="27"/>
  <c r="N84" i="27"/>
  <c r="M84" i="27"/>
  <c r="L84" i="27"/>
  <c r="K84" i="27"/>
  <c r="J84" i="27"/>
  <c r="I84" i="27"/>
  <c r="O50" i="27" l="1"/>
  <c r="L94" i="27"/>
  <c r="N94" i="27"/>
  <c r="J94" i="27"/>
  <c r="M94" i="27"/>
  <c r="O94" i="27" s="1"/>
  <c r="L93" i="27"/>
  <c r="N93" i="27"/>
  <c r="J93" i="27"/>
  <c r="M93" i="27"/>
  <c r="L92" i="27"/>
  <c r="N92" i="27"/>
  <c r="J92" i="27"/>
  <c r="M92" i="27"/>
  <c r="N90" i="27"/>
  <c r="M90" i="27"/>
  <c r="L90" i="27"/>
  <c r="J90" i="27"/>
  <c r="N88" i="27"/>
  <c r="M88" i="27"/>
  <c r="L88" i="27"/>
  <c r="J88" i="27"/>
  <c r="N85" i="27"/>
  <c r="N86" i="27"/>
  <c r="M85" i="27"/>
  <c r="M86" i="27"/>
  <c r="N82" i="27"/>
  <c r="M81" i="27"/>
  <c r="N81" i="27"/>
  <c r="O81" i="27" s="1"/>
  <c r="N60" i="27"/>
  <c r="O60" i="27" s="1"/>
  <c r="M60" i="27"/>
  <c r="L35" i="27"/>
  <c r="K35" i="27"/>
  <c r="J35" i="27"/>
  <c r="I35" i="27"/>
  <c r="N44" i="27"/>
  <c r="N45" i="27"/>
  <c r="M44" i="27"/>
  <c r="M45" i="27"/>
  <c r="N43" i="27"/>
  <c r="M43" i="27"/>
  <c r="O43" i="27" s="1"/>
  <c r="L19" i="27"/>
  <c r="K19" i="27"/>
  <c r="J19" i="27"/>
  <c r="I19" i="27"/>
  <c r="N30" i="27"/>
  <c r="N31" i="27"/>
  <c r="N32" i="27"/>
  <c r="N33" i="27"/>
  <c r="M30" i="27"/>
  <c r="M31" i="27"/>
  <c r="M32" i="27"/>
  <c r="O32" i="27" s="1"/>
  <c r="M33" i="27"/>
  <c r="N103" i="27"/>
  <c r="N104" i="27"/>
  <c r="M103" i="27"/>
  <c r="M104" i="27"/>
  <c r="G101" i="27"/>
  <c r="H102" i="27"/>
  <c r="H101" i="27" s="1"/>
  <c r="I102" i="27"/>
  <c r="M102" i="27" s="1"/>
  <c r="J102" i="27"/>
  <c r="J101" i="27" s="1"/>
  <c r="K102" i="27"/>
  <c r="K101" i="27" s="1"/>
  <c r="L102" i="27"/>
  <c r="L101" i="27" s="1"/>
  <c r="G102" i="27"/>
  <c r="H96" i="27"/>
  <c r="I96" i="27"/>
  <c r="M96" i="27" s="1"/>
  <c r="J96" i="27"/>
  <c r="J95" i="27" s="1"/>
  <c r="K96" i="27"/>
  <c r="L96" i="27"/>
  <c r="L95" i="27" s="1"/>
  <c r="G96" i="27"/>
  <c r="G95" i="27" s="1"/>
  <c r="H95" i="27"/>
  <c r="H73" i="27"/>
  <c r="G73" i="27"/>
  <c r="H47" i="27"/>
  <c r="H35" i="27"/>
  <c r="G35" i="27"/>
  <c r="H19" i="27"/>
  <c r="G19" i="27"/>
  <c r="K95" i="27" l="1"/>
  <c r="N95" i="27" s="1"/>
  <c r="N96" i="27"/>
  <c r="O96" i="27" s="1"/>
  <c r="I95" i="27"/>
  <c r="M95" i="27" s="1"/>
  <c r="O92" i="27"/>
  <c r="O93" i="27"/>
  <c r="O90" i="27"/>
  <c r="O86" i="27"/>
  <c r="O103" i="27"/>
  <c r="O104" i="27"/>
  <c r="O88" i="27"/>
  <c r="O85" i="27"/>
  <c r="O33" i="27"/>
  <c r="N101" i="27"/>
  <c r="O45" i="27"/>
  <c r="O44" i="27"/>
  <c r="I101" i="27"/>
  <c r="M101" i="27" s="1"/>
  <c r="N102" i="27"/>
  <c r="O102" i="27" s="1"/>
  <c r="O31" i="27"/>
  <c r="O30" i="27"/>
  <c r="O95" i="27" l="1"/>
  <c r="O101" i="27"/>
  <c r="D59" i="32" l="1"/>
  <c r="E58" i="32"/>
  <c r="F56" i="32"/>
  <c r="F55" i="32"/>
  <c r="E55" i="32"/>
  <c r="E59" i="32" s="1"/>
  <c r="D55" i="32"/>
  <c r="F51" i="32"/>
  <c r="F50" i="32"/>
  <c r="E50" i="32"/>
  <c r="D50" i="32"/>
  <c r="D58" i="32" s="1"/>
  <c r="D49" i="32"/>
  <c r="D48" i="32"/>
  <c r="F39" i="32"/>
  <c r="E39" i="32"/>
  <c r="E43" i="32" s="1"/>
  <c r="D39" i="32"/>
  <c r="F36" i="32"/>
  <c r="F35" i="32"/>
  <c r="E35" i="32"/>
  <c r="D35" i="32"/>
  <c r="F34" i="32"/>
  <c r="E33" i="32"/>
  <c r="F33" i="32" s="1"/>
  <c r="D33" i="32"/>
  <c r="F32" i="32"/>
  <c r="E31" i="32"/>
  <c r="F31" i="32" s="1"/>
  <c r="D31" i="32"/>
  <c r="F30" i="32"/>
  <c r="E29" i="32"/>
  <c r="F29" i="32" s="1"/>
  <c r="D29" i="32"/>
  <c r="E27" i="32"/>
  <c r="D27" i="32"/>
  <c r="D42" i="32" s="1"/>
  <c r="D41" i="32" s="1"/>
  <c r="F25" i="32"/>
  <c r="E25" i="32"/>
  <c r="D25" i="32"/>
  <c r="F24" i="32"/>
  <c r="F23" i="32"/>
  <c r="E23" i="32"/>
  <c r="D23" i="32"/>
  <c r="F22" i="32"/>
  <c r="F21" i="32"/>
  <c r="E21" i="32"/>
  <c r="D21" i="32"/>
  <c r="F20" i="32"/>
  <c r="F19" i="32"/>
  <c r="E19" i="32"/>
  <c r="D19" i="32"/>
  <c r="F18" i="32"/>
  <c r="F17" i="32"/>
  <c r="E17" i="32"/>
  <c r="E42" i="32" s="1"/>
  <c r="D17" i="32"/>
  <c r="F42" i="32" l="1"/>
  <c r="E41" i="32"/>
  <c r="F41" i="32" s="1"/>
  <c r="D57" i="32"/>
  <c r="F58" i="32"/>
  <c r="F59" i="32"/>
  <c r="E57" i="32"/>
  <c r="F57" i="32" l="1"/>
  <c r="C22" i="23" l="1"/>
  <c r="G17" i="31" l="1"/>
  <c r="G16" i="31" s="1"/>
  <c r="G25" i="31" s="1"/>
  <c r="F17" i="31"/>
  <c r="F16" i="31" s="1"/>
  <c r="F25" i="31" s="1"/>
  <c r="I166" i="19" l="1"/>
  <c r="H44" i="19"/>
  <c r="L45" i="19"/>
  <c r="M45" i="19" s="1"/>
  <c r="K45" i="19"/>
  <c r="J45" i="19"/>
  <c r="I47" i="19"/>
  <c r="H47" i="19"/>
  <c r="L48" i="19"/>
  <c r="M48" i="19" s="1"/>
  <c r="K48" i="19"/>
  <c r="I176" i="19"/>
  <c r="D82" i="29" l="1"/>
  <c r="H81" i="29"/>
  <c r="E81" i="29" s="1"/>
  <c r="D81" i="29"/>
  <c r="C81" i="29"/>
  <c r="H80" i="29"/>
  <c r="E80" i="29" s="1"/>
  <c r="D80" i="29"/>
  <c r="C80" i="29"/>
  <c r="H79" i="29"/>
  <c r="E79" i="29" s="1"/>
  <c r="D79" i="29"/>
  <c r="C79" i="29"/>
  <c r="H78" i="29"/>
  <c r="E78" i="29" s="1"/>
  <c r="D78" i="29"/>
  <c r="C78" i="29"/>
  <c r="H77" i="29"/>
  <c r="E77" i="29" s="1"/>
  <c r="D77" i="29"/>
  <c r="C77" i="29"/>
  <c r="E76" i="29"/>
  <c r="D76" i="29"/>
  <c r="C76" i="29"/>
  <c r="K75" i="29"/>
  <c r="E75" i="29" s="1"/>
  <c r="D75" i="29"/>
  <c r="C75" i="29"/>
  <c r="H74" i="29"/>
  <c r="D74" i="29"/>
  <c r="E74" i="29" s="1"/>
  <c r="C74" i="29"/>
  <c r="K73" i="29"/>
  <c r="J73" i="29"/>
  <c r="J66" i="29" s="1"/>
  <c r="J65" i="29" s="1"/>
  <c r="I73" i="29"/>
  <c r="I66" i="29" s="1"/>
  <c r="I65" i="29" s="1"/>
  <c r="G73" i="29"/>
  <c r="F73" i="29"/>
  <c r="H72" i="29"/>
  <c r="H71" i="29" s="1"/>
  <c r="D72" i="29"/>
  <c r="C72" i="29"/>
  <c r="G71" i="29"/>
  <c r="D71" i="29" s="1"/>
  <c r="E71" i="29" s="1"/>
  <c r="F71" i="29"/>
  <c r="C71" i="29" s="1"/>
  <c r="H70" i="29"/>
  <c r="D70" i="29"/>
  <c r="C70" i="29"/>
  <c r="G69" i="29"/>
  <c r="F69" i="29"/>
  <c r="H68" i="29"/>
  <c r="D68" i="29"/>
  <c r="E68" i="29" s="1"/>
  <c r="C68" i="29"/>
  <c r="G67" i="29"/>
  <c r="D67" i="29" s="1"/>
  <c r="E67" i="29" s="1"/>
  <c r="F67" i="29"/>
  <c r="C67" i="29" s="1"/>
  <c r="E63" i="29"/>
  <c r="D63" i="29"/>
  <c r="C63" i="29"/>
  <c r="C62" i="29" s="1"/>
  <c r="K62" i="29"/>
  <c r="E62" i="29" s="1"/>
  <c r="J62" i="29"/>
  <c r="D62" i="29" s="1"/>
  <c r="I62" i="29"/>
  <c r="D61" i="29"/>
  <c r="K60" i="29"/>
  <c r="D60" i="29"/>
  <c r="C60" i="29"/>
  <c r="J59" i="29"/>
  <c r="I59" i="29"/>
  <c r="C59" i="29" s="1"/>
  <c r="K58" i="29"/>
  <c r="D58" i="29"/>
  <c r="E58" i="29" s="1"/>
  <c r="C58" i="29"/>
  <c r="H57" i="29"/>
  <c r="D57" i="29"/>
  <c r="C57" i="29"/>
  <c r="E56" i="29"/>
  <c r="D56" i="29"/>
  <c r="C56" i="29"/>
  <c r="J55" i="29"/>
  <c r="K55" i="29" s="1"/>
  <c r="I55" i="29"/>
  <c r="G55" i="29"/>
  <c r="F55" i="29"/>
  <c r="C55" i="29" s="1"/>
  <c r="H54" i="29"/>
  <c r="D54" i="29"/>
  <c r="C54" i="29"/>
  <c r="H53" i="29"/>
  <c r="D53" i="29"/>
  <c r="C53" i="29"/>
  <c r="D52" i="29"/>
  <c r="C52" i="29"/>
  <c r="H51" i="29"/>
  <c r="D51" i="29"/>
  <c r="C51" i="29"/>
  <c r="H50" i="29"/>
  <c r="D50" i="29"/>
  <c r="C50" i="29"/>
  <c r="H49" i="29"/>
  <c r="D49" i="29"/>
  <c r="C49" i="29"/>
  <c r="G48" i="29"/>
  <c r="F48" i="29"/>
  <c r="C48" i="29" s="1"/>
  <c r="H47" i="29"/>
  <c r="D47" i="29"/>
  <c r="E47" i="29" s="1"/>
  <c r="C47" i="29"/>
  <c r="D46" i="29"/>
  <c r="C46" i="29"/>
  <c r="H45" i="29"/>
  <c r="D45" i="29"/>
  <c r="C45" i="29"/>
  <c r="E44" i="29"/>
  <c r="D44" i="29"/>
  <c r="C44" i="29"/>
  <c r="G43" i="29"/>
  <c r="H43" i="29" s="1"/>
  <c r="F43" i="29"/>
  <c r="C43" i="29" s="1"/>
  <c r="D43" i="29"/>
  <c r="E43" i="29" s="1"/>
  <c r="G42" i="29"/>
  <c r="K41" i="29"/>
  <c r="D41" i="29"/>
  <c r="C41" i="29"/>
  <c r="J40" i="29"/>
  <c r="J15" i="29" s="1"/>
  <c r="I40" i="29"/>
  <c r="C40" i="29" s="1"/>
  <c r="H39" i="29"/>
  <c r="D39" i="29"/>
  <c r="C39" i="29"/>
  <c r="H38" i="29"/>
  <c r="D38" i="29"/>
  <c r="C38" i="29"/>
  <c r="D37" i="29"/>
  <c r="C37" i="29"/>
  <c r="H36" i="29"/>
  <c r="D36" i="29"/>
  <c r="E36" i="29" s="1"/>
  <c r="C36" i="29"/>
  <c r="H35" i="29"/>
  <c r="D35" i="29"/>
  <c r="E35" i="29" s="1"/>
  <c r="C35" i="29"/>
  <c r="H34" i="29"/>
  <c r="D34" i="29"/>
  <c r="C34" i="29"/>
  <c r="H33" i="29"/>
  <c r="D33" i="29"/>
  <c r="C33" i="29"/>
  <c r="G32" i="29"/>
  <c r="D32" i="29" s="1"/>
  <c r="F32" i="29"/>
  <c r="C32" i="29"/>
  <c r="H31" i="29"/>
  <c r="D31" i="29"/>
  <c r="C31" i="29"/>
  <c r="H30" i="29"/>
  <c r="D30" i="29"/>
  <c r="C30" i="29"/>
  <c r="H29" i="29"/>
  <c r="D29" i="29"/>
  <c r="C29" i="29"/>
  <c r="H28" i="29"/>
  <c r="D28" i="29"/>
  <c r="C28" i="29"/>
  <c r="G27" i="29"/>
  <c r="F27" i="29"/>
  <c r="H24" i="29"/>
  <c r="D24" i="29"/>
  <c r="C24" i="29"/>
  <c r="E24" i="29" s="1"/>
  <c r="H23" i="29"/>
  <c r="D23" i="29"/>
  <c r="E23" i="29" s="1"/>
  <c r="C23" i="29"/>
  <c r="H22" i="29"/>
  <c r="D22" i="29"/>
  <c r="C22" i="29"/>
  <c r="E22" i="29" s="1"/>
  <c r="G21" i="29"/>
  <c r="D21" i="29" s="1"/>
  <c r="F21" i="29"/>
  <c r="C21" i="29"/>
  <c r="D20" i="29"/>
  <c r="G19" i="29"/>
  <c r="D19" i="29"/>
  <c r="E18" i="29"/>
  <c r="D18" i="29"/>
  <c r="C18" i="29"/>
  <c r="H17" i="29"/>
  <c r="D17" i="29"/>
  <c r="C17" i="29"/>
  <c r="G16" i="29"/>
  <c r="F16" i="29"/>
  <c r="C16" i="29"/>
  <c r="I15" i="29"/>
  <c r="E34" i="29" l="1"/>
  <c r="E57" i="29"/>
  <c r="E53" i="29"/>
  <c r="E31" i="29"/>
  <c r="E32" i="29"/>
  <c r="E17" i="29"/>
  <c r="G26" i="29"/>
  <c r="H26" i="29" s="1"/>
  <c r="E41" i="29"/>
  <c r="E33" i="29"/>
  <c r="E54" i="29"/>
  <c r="C73" i="29"/>
  <c r="H21" i="29"/>
  <c r="E21" i="29" s="1"/>
  <c r="F42" i="29"/>
  <c r="H42" i="29" s="1"/>
  <c r="H48" i="29"/>
  <c r="E51" i="29"/>
  <c r="E70" i="29"/>
  <c r="D65" i="29"/>
  <c r="D40" i="29"/>
  <c r="E40" i="29" s="1"/>
  <c r="H67" i="29"/>
  <c r="J42" i="29"/>
  <c r="D42" i="29" s="1"/>
  <c r="E60" i="29"/>
  <c r="G66" i="29"/>
  <c r="G65" i="29" s="1"/>
  <c r="E72" i="29"/>
  <c r="F26" i="29"/>
  <c r="C27" i="29"/>
  <c r="H16" i="29"/>
  <c r="H27" i="29"/>
  <c r="E30" i="29"/>
  <c r="E39" i="29"/>
  <c r="E50" i="29"/>
  <c r="F66" i="29"/>
  <c r="C69" i="29"/>
  <c r="D16" i="29"/>
  <c r="E16" i="29" s="1"/>
  <c r="E29" i="29"/>
  <c r="H32" i="29"/>
  <c r="E38" i="29"/>
  <c r="K15" i="29"/>
  <c r="E45" i="29"/>
  <c r="E49" i="29"/>
  <c r="H55" i="29"/>
  <c r="K59" i="29"/>
  <c r="D66" i="29"/>
  <c r="E28" i="29"/>
  <c r="K40" i="29"/>
  <c r="I42" i="29"/>
  <c r="I64" i="29" s="1"/>
  <c r="I84" i="29" s="1"/>
  <c r="H73" i="29"/>
  <c r="D69" i="29"/>
  <c r="E69" i="29" s="1"/>
  <c r="H69" i="29"/>
  <c r="D73" i="29"/>
  <c r="E73" i="29" s="1"/>
  <c r="D27" i="29"/>
  <c r="D48" i="29"/>
  <c r="E48" i="29" s="1"/>
  <c r="D55" i="29"/>
  <c r="E55" i="29" s="1"/>
  <c r="D59" i="29"/>
  <c r="E59" i="29" s="1"/>
  <c r="D26" i="29" l="1"/>
  <c r="G25" i="29"/>
  <c r="J64" i="29"/>
  <c r="C66" i="29"/>
  <c r="F65" i="29"/>
  <c r="H66" i="29"/>
  <c r="K64" i="29"/>
  <c r="J84" i="29"/>
  <c r="K84" i="29" s="1"/>
  <c r="C26" i="29"/>
  <c r="E26" i="29" s="1"/>
  <c r="F25" i="29"/>
  <c r="E27" i="29"/>
  <c r="E66" i="29"/>
  <c r="C42" i="29"/>
  <c r="E42" i="29" s="1"/>
  <c r="K42" i="29"/>
  <c r="G15" i="29" l="1"/>
  <c r="D25" i="29"/>
  <c r="C65" i="29"/>
  <c r="E65" i="29" s="1"/>
  <c r="H65" i="29"/>
  <c r="C25" i="29"/>
  <c r="E25" i="29" s="1"/>
  <c r="F15" i="29"/>
  <c r="H25" i="29"/>
  <c r="G64" i="29" l="1"/>
  <c r="D15" i="29"/>
  <c r="C15" i="29"/>
  <c r="E15" i="29" s="1"/>
  <c r="F64" i="29"/>
  <c r="H15" i="29"/>
  <c r="G84" i="29" l="1"/>
  <c r="D84" i="29" s="1"/>
  <c r="D64" i="29"/>
  <c r="C64" i="29"/>
  <c r="E64" i="29" s="1"/>
  <c r="F84" i="29"/>
  <c r="H64" i="29"/>
  <c r="C84" i="29" l="1"/>
  <c r="E84" i="29" s="1"/>
  <c r="H84" i="29"/>
  <c r="G16" i="26" l="1"/>
  <c r="H16" i="26" s="1"/>
  <c r="K77" i="21"/>
  <c r="K76" i="21" s="1"/>
  <c r="J77" i="21"/>
  <c r="J76" i="21" s="1"/>
  <c r="J73" i="21"/>
  <c r="L71" i="21"/>
  <c r="I71" i="21"/>
  <c r="G70" i="21"/>
  <c r="G69" i="21"/>
  <c r="G68" i="21"/>
  <c r="J67" i="21"/>
  <c r="L65" i="21"/>
  <c r="I65" i="21"/>
  <c r="J64" i="21"/>
  <c r="L61" i="21"/>
  <c r="I61" i="21"/>
  <c r="K58" i="21"/>
  <c r="L58" i="21" s="1"/>
  <c r="J58" i="21"/>
  <c r="J55" i="21"/>
  <c r="H55" i="21"/>
  <c r="L55" i="21" s="1"/>
  <c r="L51" i="21"/>
  <c r="I51" i="21"/>
  <c r="H48" i="21"/>
  <c r="H47" i="21" s="1"/>
  <c r="L47" i="21" s="1"/>
  <c r="G48" i="21"/>
  <c r="J47" i="21"/>
  <c r="J45" i="21"/>
  <c r="I45" i="21"/>
  <c r="L44" i="21"/>
  <c r="I44" i="21"/>
  <c r="J43" i="21"/>
  <c r="L42" i="21"/>
  <c r="I42" i="21"/>
  <c r="I40" i="21"/>
  <c r="K39" i="21"/>
  <c r="J39" i="21"/>
  <c r="H39" i="21"/>
  <c r="L39" i="21" s="1"/>
  <c r="K34" i="21"/>
  <c r="K33" i="21" s="1"/>
  <c r="J34" i="21"/>
  <c r="J33" i="21" s="1"/>
  <c r="K28" i="21"/>
  <c r="J28" i="21"/>
  <c r="J27" i="21" s="1"/>
  <c r="K27" i="21"/>
  <c r="K24" i="21"/>
  <c r="K23" i="21" s="1"/>
  <c r="J24" i="21"/>
  <c r="J23" i="21" s="1"/>
  <c r="K22" i="21"/>
  <c r="J22" i="21"/>
  <c r="J16" i="21" s="1"/>
  <c r="J15" i="21" s="1"/>
  <c r="K16" i="21"/>
  <c r="K15" i="21" s="1"/>
  <c r="G15" i="26" l="1"/>
  <c r="K37" i="21"/>
  <c r="K36" i="21" s="1"/>
  <c r="K79" i="21" s="1"/>
  <c r="I39" i="21"/>
  <c r="J37" i="21"/>
  <c r="J36" i="21" s="1"/>
  <c r="J79" i="21" s="1"/>
  <c r="I47" i="21"/>
  <c r="I55" i="21"/>
  <c r="J21" i="23"/>
  <c r="F21" i="23"/>
  <c r="G21" i="23"/>
  <c r="E21" i="23"/>
  <c r="E19" i="23"/>
  <c r="G14" i="26" l="1"/>
  <c r="F20" i="23"/>
  <c r="F27" i="23" s="1"/>
  <c r="E20" i="23"/>
  <c r="G13" i="26" l="1"/>
  <c r="E27" i="23"/>
  <c r="E18" i="23"/>
  <c r="F18" i="23"/>
  <c r="C19" i="23"/>
  <c r="L288" i="19"/>
  <c r="I287" i="19"/>
  <c r="L287" i="19" s="1"/>
  <c r="H287" i="19"/>
  <c r="K287" i="19" s="1"/>
  <c r="K288" i="19"/>
  <c r="J286" i="19"/>
  <c r="G22" i="26" l="1"/>
  <c r="L265" i="19"/>
  <c r="K265" i="19"/>
  <c r="J265" i="19"/>
  <c r="I264" i="19"/>
  <c r="L264" i="19" s="1"/>
  <c r="H264" i="19"/>
  <c r="L262" i="19"/>
  <c r="K262" i="19"/>
  <c r="J262" i="19"/>
  <c r="I261" i="19"/>
  <c r="L261" i="19" s="1"/>
  <c r="H261" i="19"/>
  <c r="L259" i="19"/>
  <c r="K259" i="19"/>
  <c r="J259" i="19"/>
  <c r="I258" i="19"/>
  <c r="L258" i="19" s="1"/>
  <c r="H258" i="19"/>
  <c r="L250" i="19"/>
  <c r="K250" i="19"/>
  <c r="J250" i="19"/>
  <c r="I249" i="19"/>
  <c r="L249" i="19" s="1"/>
  <c r="H249" i="19"/>
  <c r="L244" i="19"/>
  <c r="K244" i="19"/>
  <c r="J244" i="19"/>
  <c r="I243" i="19"/>
  <c r="L243" i="19" s="1"/>
  <c r="H243" i="19"/>
  <c r="J241" i="19"/>
  <c r="I240" i="19"/>
  <c r="H240" i="19"/>
  <c r="K240" i="19" s="1"/>
  <c r="L241" i="19"/>
  <c r="K241" i="19"/>
  <c r="J108" i="19"/>
  <c r="I107" i="19"/>
  <c r="L107" i="19" s="1"/>
  <c r="H107" i="19"/>
  <c r="K107" i="19" s="1"/>
  <c r="L108" i="19"/>
  <c r="K108" i="19"/>
  <c r="H79" i="19"/>
  <c r="L84" i="19"/>
  <c r="L83" i="19"/>
  <c r="K83" i="19"/>
  <c r="H41" i="19"/>
  <c r="H39" i="19" s="1"/>
  <c r="I41" i="19"/>
  <c r="L41" i="19" s="1"/>
  <c r="L42" i="19"/>
  <c r="K42" i="19"/>
  <c r="J42" i="19"/>
  <c r="L60" i="19"/>
  <c r="K60" i="19"/>
  <c r="J60" i="19"/>
  <c r="I59" i="19"/>
  <c r="I57" i="19" s="1"/>
  <c r="H59" i="19"/>
  <c r="F298" i="19"/>
  <c r="L208" i="19"/>
  <c r="K208" i="19"/>
  <c r="G208" i="19"/>
  <c r="F295" i="19"/>
  <c r="E295" i="19"/>
  <c r="F291" i="19"/>
  <c r="L291" i="19" s="1"/>
  <c r="E291" i="19"/>
  <c r="K291" i="19" s="1"/>
  <c r="L290" i="19"/>
  <c r="L292" i="19"/>
  <c r="K290" i="19"/>
  <c r="K292" i="19"/>
  <c r="G283" i="19"/>
  <c r="G284" i="19"/>
  <c r="G290" i="19"/>
  <c r="G292" i="19"/>
  <c r="F289" i="19"/>
  <c r="E289" i="19"/>
  <c r="K289" i="19" s="1"/>
  <c r="F271" i="19"/>
  <c r="L271" i="19" s="1"/>
  <c r="E271" i="19"/>
  <c r="K271" i="19" s="1"/>
  <c r="L272" i="19"/>
  <c r="K272" i="19"/>
  <c r="G272" i="19"/>
  <c r="F228" i="19"/>
  <c r="L228" i="19" s="1"/>
  <c r="E228" i="19"/>
  <c r="L229" i="19"/>
  <c r="K229" i="19"/>
  <c r="G229" i="19"/>
  <c r="F198" i="19"/>
  <c r="L198" i="19" s="1"/>
  <c r="E198" i="19"/>
  <c r="G199" i="19"/>
  <c r="L199" i="19"/>
  <c r="K199" i="19"/>
  <c r="F164" i="19"/>
  <c r="F98" i="19"/>
  <c r="F96" i="19"/>
  <c r="F110" i="19"/>
  <c r="L110" i="19" s="1"/>
  <c r="E110" i="19"/>
  <c r="K110" i="19" s="1"/>
  <c r="L112" i="19"/>
  <c r="L113" i="19"/>
  <c r="K112" i="19"/>
  <c r="K113" i="19"/>
  <c r="G112" i="19"/>
  <c r="G113" i="19"/>
  <c r="F105" i="19"/>
  <c r="L105" i="19" s="1"/>
  <c r="E105" i="19"/>
  <c r="K105" i="19" s="1"/>
  <c r="L106" i="19"/>
  <c r="L111" i="19"/>
  <c r="K106" i="19"/>
  <c r="K111" i="19"/>
  <c r="G106" i="19"/>
  <c r="G111" i="19"/>
  <c r="F103" i="19"/>
  <c r="F102" i="19" s="1"/>
  <c r="E103" i="19"/>
  <c r="E102" i="19" s="1"/>
  <c r="K102" i="19" s="1"/>
  <c r="L104" i="19"/>
  <c r="K104" i="19"/>
  <c r="G104" i="19"/>
  <c r="F23" i="19"/>
  <c r="E23" i="19"/>
  <c r="F57" i="19"/>
  <c r="L58" i="19"/>
  <c r="K58" i="19"/>
  <c r="G58" i="19"/>
  <c r="E57" i="19"/>
  <c r="J258" i="19" l="1"/>
  <c r="K103" i="19"/>
  <c r="L109" i="19"/>
  <c r="I39" i="19"/>
  <c r="J39" i="19" s="1"/>
  <c r="J59" i="19"/>
  <c r="J243" i="19"/>
  <c r="H57" i="19"/>
  <c r="J57" i="19" s="1"/>
  <c r="J249" i="19"/>
  <c r="K41" i="19"/>
  <c r="M41" i="19" s="1"/>
  <c r="H239" i="19"/>
  <c r="K239" i="19" s="1"/>
  <c r="J240" i="19"/>
  <c r="I242" i="19"/>
  <c r="L242" i="19" s="1"/>
  <c r="G198" i="19"/>
  <c r="L240" i="19"/>
  <c r="M240" i="19" s="1"/>
  <c r="I257" i="19"/>
  <c r="L257" i="19" s="1"/>
  <c r="M259" i="19"/>
  <c r="M265" i="19"/>
  <c r="M290" i="19"/>
  <c r="I263" i="19"/>
  <c r="L263" i="19" s="1"/>
  <c r="J264" i="19"/>
  <c r="K264" i="19"/>
  <c r="M264" i="19" s="1"/>
  <c r="H263" i="19"/>
  <c r="M262" i="19"/>
  <c r="I260" i="19"/>
  <c r="L260" i="19" s="1"/>
  <c r="J261" i="19"/>
  <c r="K261" i="19"/>
  <c r="M261" i="19" s="1"/>
  <c r="H260" i="19"/>
  <c r="M250" i="19"/>
  <c r="K258" i="19"/>
  <c r="M258" i="19" s="1"/>
  <c r="H257" i="19"/>
  <c r="M244" i="19"/>
  <c r="I248" i="19"/>
  <c r="L248" i="19" s="1"/>
  <c r="K249" i="19"/>
  <c r="M249" i="19" s="1"/>
  <c r="H248" i="19"/>
  <c r="K243" i="19"/>
  <c r="M243" i="19" s="1"/>
  <c r="H242" i="19"/>
  <c r="M241" i="19"/>
  <c r="I239" i="19"/>
  <c r="L239" i="19" s="1"/>
  <c r="M239" i="19" s="1"/>
  <c r="J109" i="19"/>
  <c r="E197" i="19"/>
  <c r="K197" i="19" s="1"/>
  <c r="M292" i="19"/>
  <c r="K109" i="19"/>
  <c r="F197" i="19"/>
  <c r="L197" i="19" s="1"/>
  <c r="G289" i="19"/>
  <c r="J107" i="19"/>
  <c r="M108" i="19"/>
  <c r="M107" i="19"/>
  <c r="K198" i="19"/>
  <c r="M198" i="19" s="1"/>
  <c r="G103" i="19"/>
  <c r="G110" i="19"/>
  <c r="G228" i="19"/>
  <c r="M208" i="19"/>
  <c r="M106" i="19"/>
  <c r="G102" i="19"/>
  <c r="L102" i="19"/>
  <c r="M102" i="19" s="1"/>
  <c r="L289" i="19"/>
  <c r="M289" i="19" s="1"/>
  <c r="L103" i="19"/>
  <c r="K228" i="19"/>
  <c r="M228" i="19" s="1"/>
  <c r="J41" i="19"/>
  <c r="G271" i="19"/>
  <c r="K59" i="19"/>
  <c r="I79" i="19"/>
  <c r="L59" i="19"/>
  <c r="M42" i="19"/>
  <c r="K84" i="19"/>
  <c r="M60" i="19"/>
  <c r="L57" i="19"/>
  <c r="M291" i="19"/>
  <c r="G291" i="19"/>
  <c r="M229" i="19"/>
  <c r="M271" i="19"/>
  <c r="M272" i="19"/>
  <c r="M199" i="19"/>
  <c r="M112" i="19"/>
  <c r="M113" i="19"/>
  <c r="M111" i="19"/>
  <c r="M110" i="19"/>
  <c r="M105" i="19"/>
  <c r="G105" i="19"/>
  <c r="M104" i="19"/>
  <c r="M58" i="19"/>
  <c r="G57" i="19"/>
  <c r="M103" i="19" l="1"/>
  <c r="M109" i="19"/>
  <c r="K57" i="19"/>
  <c r="M57" i="19" s="1"/>
  <c r="J239" i="19"/>
  <c r="G197" i="19"/>
  <c r="J263" i="19"/>
  <c r="K263" i="19"/>
  <c r="M263" i="19" s="1"/>
  <c r="J260" i="19"/>
  <c r="K260" i="19"/>
  <c r="M260" i="19" s="1"/>
  <c r="K257" i="19"/>
  <c r="M257" i="19" s="1"/>
  <c r="J257" i="19"/>
  <c r="K248" i="19"/>
  <c r="M248" i="19" s="1"/>
  <c r="J248" i="19"/>
  <c r="J242" i="19"/>
  <c r="K242" i="19"/>
  <c r="M242" i="19" s="1"/>
  <c r="M197" i="19"/>
  <c r="M59" i="19"/>
  <c r="J28" i="23" l="1"/>
  <c r="I28" i="23"/>
  <c r="I25" i="23" s="1"/>
  <c r="F28" i="23"/>
  <c r="F26" i="23"/>
  <c r="D26" i="23" s="1"/>
  <c r="D27" i="23"/>
  <c r="D19" i="23"/>
  <c r="D20" i="23"/>
  <c r="D21" i="23"/>
  <c r="I18" i="23"/>
  <c r="I17" i="23" s="1"/>
  <c r="I22" i="23" s="1"/>
  <c r="J18" i="23"/>
  <c r="J17" i="23" s="1"/>
  <c r="C27" i="23"/>
  <c r="C20" i="23"/>
  <c r="D28" i="23" l="1"/>
  <c r="I24" i="23"/>
  <c r="I29" i="23"/>
  <c r="D18" i="23"/>
  <c r="J22" i="23"/>
  <c r="J29" i="23" s="1"/>
  <c r="J24" i="23"/>
  <c r="F25" i="23"/>
  <c r="D25" i="23" s="1"/>
  <c r="F17" i="23"/>
  <c r="F22" i="23" l="1"/>
  <c r="F24" i="23"/>
  <c r="D24" i="23" s="1"/>
  <c r="D17" i="23"/>
  <c r="F29" i="23" l="1"/>
  <c r="D29" i="23" s="1"/>
  <c r="D22" i="23"/>
  <c r="L21" i="28" l="1"/>
  <c r="H21" i="28"/>
  <c r="K20" i="28"/>
  <c r="J20" i="28"/>
  <c r="J19" i="28" s="1"/>
  <c r="J18" i="28" s="1"/>
  <c r="J22" i="28" s="1"/>
  <c r="I20" i="28"/>
  <c r="L20" i="28" s="1"/>
  <c r="E20" i="28"/>
  <c r="H20" i="28" s="1"/>
  <c r="K19" i="28"/>
  <c r="K18" i="28" s="1"/>
  <c r="K22" i="28" s="1"/>
  <c r="G19" i="28"/>
  <c r="G18" i="28" s="1"/>
  <c r="G22" i="28" s="1"/>
  <c r="F19" i="28"/>
  <c r="F18" i="28" s="1"/>
  <c r="F22" i="28" s="1"/>
  <c r="E19" i="28" l="1"/>
  <c r="I19" i="28"/>
  <c r="N100" i="27"/>
  <c r="M100" i="27"/>
  <c r="L100" i="27"/>
  <c r="J100" i="27"/>
  <c r="J99" i="27" s="1"/>
  <c r="J98" i="27" s="1"/>
  <c r="K99" i="27"/>
  <c r="K98" i="27" s="1"/>
  <c r="L98" i="27" s="1"/>
  <c r="I99" i="27"/>
  <c r="I98" i="27" s="1"/>
  <c r="H99" i="27"/>
  <c r="H98" i="27" s="1"/>
  <c r="G99" i="27"/>
  <c r="N91" i="27"/>
  <c r="M91" i="27"/>
  <c r="L91" i="27"/>
  <c r="J91" i="27"/>
  <c r="N89" i="27"/>
  <c r="M89" i="27"/>
  <c r="L89" i="27"/>
  <c r="J89" i="27"/>
  <c r="N87" i="27"/>
  <c r="M87" i="27"/>
  <c r="L87" i="27"/>
  <c r="J87" i="27"/>
  <c r="J83" i="27" s="1"/>
  <c r="K83" i="27"/>
  <c r="N83" i="27" s="1"/>
  <c r="M82" i="27"/>
  <c r="N80" i="27"/>
  <c r="M80" i="27"/>
  <c r="N79" i="27"/>
  <c r="M79" i="27"/>
  <c r="N78" i="27"/>
  <c r="M78" i="27"/>
  <c r="L78" i="27"/>
  <c r="N77" i="27"/>
  <c r="M77" i="27"/>
  <c r="L77" i="27"/>
  <c r="L73" i="27" s="1"/>
  <c r="L72" i="27" s="1"/>
  <c r="N76" i="27"/>
  <c r="M76" i="27"/>
  <c r="N75" i="27"/>
  <c r="M75" i="27"/>
  <c r="N74" i="27"/>
  <c r="M74" i="27"/>
  <c r="K73" i="27"/>
  <c r="K72" i="27" s="1"/>
  <c r="J73" i="27"/>
  <c r="J72" i="27" s="1"/>
  <c r="I73" i="27"/>
  <c r="I72" i="27" s="1"/>
  <c r="G72" i="27"/>
  <c r="N71" i="27"/>
  <c r="M71" i="27"/>
  <c r="N70" i="27"/>
  <c r="M70" i="27"/>
  <c r="N69" i="27"/>
  <c r="M69" i="27"/>
  <c r="N68" i="27"/>
  <c r="M68" i="27"/>
  <c r="N67" i="27"/>
  <c r="M67" i="27"/>
  <c r="N66" i="27"/>
  <c r="M66" i="27"/>
  <c r="N65" i="27"/>
  <c r="M65" i="27"/>
  <c r="N64" i="27"/>
  <c r="M64" i="27"/>
  <c r="N63" i="27"/>
  <c r="M63" i="27"/>
  <c r="N62" i="27"/>
  <c r="M62" i="27"/>
  <c r="N61" i="27"/>
  <c r="M61" i="27"/>
  <c r="N59" i="27"/>
  <c r="M59" i="27"/>
  <c r="L58" i="27"/>
  <c r="L57" i="27" s="1"/>
  <c r="K58" i="27"/>
  <c r="J58" i="27"/>
  <c r="J57" i="27" s="1"/>
  <c r="I58" i="27"/>
  <c r="I57" i="27" s="1"/>
  <c r="H58" i="27"/>
  <c r="H57" i="27" s="1"/>
  <c r="G58" i="27"/>
  <c r="G57" i="27" s="1"/>
  <c r="N56" i="27"/>
  <c r="M56" i="27"/>
  <c r="L55" i="27"/>
  <c r="L54" i="27" s="1"/>
  <c r="K55" i="27"/>
  <c r="K54" i="27" s="1"/>
  <c r="J55" i="27"/>
  <c r="J54" i="27" s="1"/>
  <c r="I55" i="27"/>
  <c r="I54" i="27" s="1"/>
  <c r="H55" i="27"/>
  <c r="H54" i="27" s="1"/>
  <c r="G55" i="27"/>
  <c r="G54" i="27" s="1"/>
  <c r="G105" i="27" s="1"/>
  <c r="N53" i="27"/>
  <c r="M53" i="27"/>
  <c r="N52" i="27"/>
  <c r="M52" i="27"/>
  <c r="N51" i="27"/>
  <c r="M51" i="27"/>
  <c r="N49" i="27"/>
  <c r="M49" i="27"/>
  <c r="N48" i="27"/>
  <c r="M48" i="27"/>
  <c r="L47" i="27"/>
  <c r="L46" i="27" s="1"/>
  <c r="K47" i="27"/>
  <c r="K46" i="27" s="1"/>
  <c r="J47" i="27"/>
  <c r="J46" i="27" s="1"/>
  <c r="I47" i="27"/>
  <c r="I46" i="27" s="1"/>
  <c r="G47" i="27"/>
  <c r="G46" i="27" s="1"/>
  <c r="N42" i="27"/>
  <c r="M42" i="27"/>
  <c r="N41" i="27"/>
  <c r="M41" i="27"/>
  <c r="N40" i="27"/>
  <c r="M40" i="27"/>
  <c r="N39" i="27"/>
  <c r="M39" i="27"/>
  <c r="N38" i="27"/>
  <c r="M38" i="27"/>
  <c r="N37" i="27"/>
  <c r="M37" i="27"/>
  <c r="N36" i="27"/>
  <c r="M36" i="27"/>
  <c r="M35" i="27" s="1"/>
  <c r="L34" i="27"/>
  <c r="K34" i="27"/>
  <c r="J34" i="27"/>
  <c r="I34" i="27"/>
  <c r="M34" i="27" s="1"/>
  <c r="H34" i="27"/>
  <c r="G34" i="27"/>
  <c r="N29" i="27"/>
  <c r="M29" i="27"/>
  <c r="N28" i="27"/>
  <c r="M28" i="27"/>
  <c r="N27" i="27"/>
  <c r="M27" i="27"/>
  <c r="N26" i="27"/>
  <c r="M26" i="27"/>
  <c r="N25" i="27"/>
  <c r="M25" i="27"/>
  <c r="L25" i="27"/>
  <c r="J25" i="27"/>
  <c r="N24" i="27"/>
  <c r="M24" i="27"/>
  <c r="L24" i="27"/>
  <c r="J24" i="27"/>
  <c r="N23" i="27"/>
  <c r="N19" i="27" s="1"/>
  <c r="M23" i="27"/>
  <c r="M19" i="27" s="1"/>
  <c r="N22" i="27"/>
  <c r="M22" i="27"/>
  <c r="N21" i="27"/>
  <c r="M21" i="27"/>
  <c r="N20" i="27"/>
  <c r="M20" i="27"/>
  <c r="K18" i="27"/>
  <c r="I18" i="27"/>
  <c r="M18" i="27" s="1"/>
  <c r="H18" i="27"/>
  <c r="G18" i="27"/>
  <c r="N35" i="27" l="1"/>
  <c r="O39" i="27"/>
  <c r="J18" i="27"/>
  <c r="J105" i="27" s="1"/>
  <c r="O27" i="27"/>
  <c r="O41" i="27"/>
  <c r="O36" i="27"/>
  <c r="O38" i="27"/>
  <c r="O42" i="27"/>
  <c r="O91" i="27"/>
  <c r="M99" i="27"/>
  <c r="O22" i="27"/>
  <c r="O26" i="27"/>
  <c r="O67" i="27"/>
  <c r="O71" i="27"/>
  <c r="N47" i="27"/>
  <c r="N46" i="27" s="1"/>
  <c r="O49" i="27"/>
  <c r="O56" i="27"/>
  <c r="O61" i="27"/>
  <c r="O63" i="27"/>
  <c r="L18" i="27"/>
  <c r="O89" i="27"/>
  <c r="H46" i="27"/>
  <c r="N58" i="27"/>
  <c r="N57" i="27" s="1"/>
  <c r="O75" i="27"/>
  <c r="L99" i="27"/>
  <c r="O100" i="27"/>
  <c r="O23" i="27"/>
  <c r="O24" i="27"/>
  <c r="O69" i="27"/>
  <c r="N98" i="27"/>
  <c r="O40" i="27"/>
  <c r="O52" i="27"/>
  <c r="O76" i="27"/>
  <c r="O82" i="27"/>
  <c r="L83" i="27"/>
  <c r="E18" i="28"/>
  <c r="H19" i="28"/>
  <c r="I18" i="28"/>
  <c r="L19" i="28"/>
  <c r="O48" i="27"/>
  <c r="O64" i="27"/>
  <c r="O66" i="27"/>
  <c r="N73" i="27"/>
  <c r="N72" i="27" s="1"/>
  <c r="O78" i="27"/>
  <c r="O80" i="27"/>
  <c r="O20" i="27"/>
  <c r="O28" i="27"/>
  <c r="O25" i="27"/>
  <c r="O21" i="27"/>
  <c r="O29" i="27"/>
  <c r="N34" i="27"/>
  <c r="O37" i="27"/>
  <c r="O51" i="27"/>
  <c r="O53" i="27"/>
  <c r="M55" i="27"/>
  <c r="O65" i="27"/>
  <c r="O68" i="27"/>
  <c r="O70" i="27"/>
  <c r="H72" i="27"/>
  <c r="O74" i="27"/>
  <c r="O77" i="27"/>
  <c r="O79" i="27"/>
  <c r="O87" i="27"/>
  <c r="M54" i="27"/>
  <c r="O59" i="27"/>
  <c r="O62" i="27"/>
  <c r="G98" i="27"/>
  <c r="M98" i="27" s="1"/>
  <c r="O98" i="27" s="1"/>
  <c r="N18" i="27"/>
  <c r="I83" i="27"/>
  <c r="M83" i="27" s="1"/>
  <c r="O83" i="27" s="1"/>
  <c r="O84" i="27"/>
  <c r="M47" i="27"/>
  <c r="M46" i="27" s="1"/>
  <c r="N55" i="27"/>
  <c r="M58" i="27"/>
  <c r="M57" i="27" s="1"/>
  <c r="N99" i="27"/>
  <c r="O99" i="27" s="1"/>
  <c r="M73" i="27"/>
  <c r="M72" i="27" s="1"/>
  <c r="K57" i="27"/>
  <c r="K105" i="27" s="1"/>
  <c r="F15" i="26"/>
  <c r="H15" i="26" s="1"/>
  <c r="F20" i="26"/>
  <c r="F18" i="26"/>
  <c r="L296" i="19"/>
  <c r="L297" i="19"/>
  <c r="L299" i="19"/>
  <c r="K296" i="19"/>
  <c r="K297" i="19"/>
  <c r="K299" i="19"/>
  <c r="L295" i="19"/>
  <c r="K295" i="19"/>
  <c r="F294" i="19"/>
  <c r="F293" i="19" s="1"/>
  <c r="E298" i="19"/>
  <c r="E294" i="19" s="1"/>
  <c r="E293" i="19" s="1"/>
  <c r="G299" i="19"/>
  <c r="G296" i="19"/>
  <c r="G297" i="19"/>
  <c r="L284" i="19"/>
  <c r="M284" i="19" s="1"/>
  <c r="L286" i="19"/>
  <c r="L283" i="19"/>
  <c r="K284" i="19"/>
  <c r="K286" i="19"/>
  <c r="K283" i="19"/>
  <c r="I285" i="19"/>
  <c r="H285" i="19"/>
  <c r="K285" i="19" s="1"/>
  <c r="F282" i="19"/>
  <c r="E282" i="19"/>
  <c r="L276" i="19"/>
  <c r="L277" i="19"/>
  <c r="L279" i="19"/>
  <c r="K276" i="19"/>
  <c r="K277" i="19"/>
  <c r="K279" i="19"/>
  <c r="F278" i="19"/>
  <c r="L278" i="19" s="1"/>
  <c r="E278" i="19"/>
  <c r="K278" i="19" s="1"/>
  <c r="G279" i="19"/>
  <c r="F275" i="19"/>
  <c r="E275" i="19"/>
  <c r="G277" i="19"/>
  <c r="G276" i="19"/>
  <c r="L269" i="19"/>
  <c r="L270" i="19"/>
  <c r="K269" i="19"/>
  <c r="K270" i="19"/>
  <c r="G269" i="19"/>
  <c r="G270" i="19"/>
  <c r="F268" i="19"/>
  <c r="E268" i="19"/>
  <c r="L236" i="19"/>
  <c r="L237" i="19"/>
  <c r="L238" i="19"/>
  <c r="L247" i="19"/>
  <c r="L253" i="19"/>
  <c r="L256" i="19"/>
  <c r="K236" i="19"/>
  <c r="K237" i="19"/>
  <c r="K238" i="19"/>
  <c r="K247" i="19"/>
  <c r="K253" i="19"/>
  <c r="K256" i="19"/>
  <c r="J256" i="19"/>
  <c r="I255" i="19"/>
  <c r="L255" i="19" s="1"/>
  <c r="H255" i="19"/>
  <c r="H254" i="19" s="1"/>
  <c r="K254" i="19" s="1"/>
  <c r="J253" i="19"/>
  <c r="I252" i="19"/>
  <c r="L252" i="19" s="1"/>
  <c r="H252" i="19"/>
  <c r="H251" i="19" s="1"/>
  <c r="K251" i="19" s="1"/>
  <c r="J247" i="19"/>
  <c r="I246" i="19"/>
  <c r="I245" i="19" s="1"/>
  <c r="H246" i="19"/>
  <c r="H245" i="19" s="1"/>
  <c r="G236" i="19"/>
  <c r="G237" i="19"/>
  <c r="G238" i="19"/>
  <c r="F235" i="19"/>
  <c r="L235" i="19" s="1"/>
  <c r="E235" i="19"/>
  <c r="K235" i="19" s="1"/>
  <c r="L212" i="19"/>
  <c r="L213" i="19"/>
  <c r="L215" i="19"/>
  <c r="L217" i="19"/>
  <c r="L219" i="19"/>
  <c r="L221" i="19"/>
  <c r="L223" i="19"/>
  <c r="L225" i="19"/>
  <c r="L227" i="19"/>
  <c r="L231" i="19"/>
  <c r="K212" i="19"/>
  <c r="K213" i="19"/>
  <c r="K215" i="19"/>
  <c r="K217" i="19"/>
  <c r="K219" i="19"/>
  <c r="K221" i="19"/>
  <c r="K223" i="19"/>
  <c r="K225" i="19"/>
  <c r="K227" i="19"/>
  <c r="K231" i="19"/>
  <c r="J231" i="19"/>
  <c r="I230" i="19"/>
  <c r="L230" i="19" s="1"/>
  <c r="K232" i="19"/>
  <c r="F226" i="19"/>
  <c r="L226" i="19" s="1"/>
  <c r="E226" i="19"/>
  <c r="K226" i="19" s="1"/>
  <c r="G227" i="19"/>
  <c r="F224" i="19"/>
  <c r="L224" i="19" s="1"/>
  <c r="E224" i="19"/>
  <c r="K224" i="19" s="1"/>
  <c r="G225" i="19"/>
  <c r="F222" i="19"/>
  <c r="L222" i="19" s="1"/>
  <c r="E222" i="19"/>
  <c r="K222" i="19" s="1"/>
  <c r="G223" i="19"/>
  <c r="F220" i="19"/>
  <c r="L220" i="19" s="1"/>
  <c r="E220" i="19"/>
  <c r="K220" i="19" s="1"/>
  <c r="G221" i="19"/>
  <c r="G219" i="19"/>
  <c r="F218" i="19"/>
  <c r="L218" i="19" s="1"/>
  <c r="E218" i="19"/>
  <c r="K218" i="19" s="1"/>
  <c r="G217" i="19"/>
  <c r="F216" i="19"/>
  <c r="L216" i="19" s="1"/>
  <c r="E216" i="19"/>
  <c r="K216" i="19" s="1"/>
  <c r="J215" i="19"/>
  <c r="I214" i="19"/>
  <c r="I211" i="19" s="1"/>
  <c r="H214" i="19"/>
  <c r="H211" i="19" s="1"/>
  <c r="G212" i="19"/>
  <c r="G213" i="19"/>
  <c r="F211" i="19"/>
  <c r="E211" i="19"/>
  <c r="L156" i="19"/>
  <c r="L157" i="19"/>
  <c r="L160" i="19"/>
  <c r="L161" i="19"/>
  <c r="L163" i="19"/>
  <c r="L164" i="19"/>
  <c r="L165" i="19"/>
  <c r="L167" i="19"/>
  <c r="L168" i="19"/>
  <c r="L169" i="19"/>
  <c r="L171" i="19"/>
  <c r="L173" i="19"/>
  <c r="L174" i="19"/>
  <c r="L175" i="19"/>
  <c r="L177" i="19"/>
  <c r="L179" i="19"/>
  <c r="L180" i="19"/>
  <c r="L181" i="19"/>
  <c r="L183" i="19"/>
  <c r="L184" i="19"/>
  <c r="L186" i="19"/>
  <c r="L188" i="19"/>
  <c r="L190" i="19"/>
  <c r="L192" i="19"/>
  <c r="L193" i="19"/>
  <c r="L194" i="19"/>
  <c r="L196" i="19"/>
  <c r="L201" i="19"/>
  <c r="L202" i="19"/>
  <c r="L203" i="19"/>
  <c r="L205" i="19"/>
  <c r="L207" i="19"/>
  <c r="K156" i="19"/>
  <c r="K157" i="19"/>
  <c r="K160" i="19"/>
  <c r="K161" i="19"/>
  <c r="K163" i="19"/>
  <c r="K164" i="19"/>
  <c r="K165" i="19"/>
  <c r="K167" i="19"/>
  <c r="K168" i="19"/>
  <c r="K169" i="19"/>
  <c r="K171" i="19"/>
  <c r="M171" i="19" s="1"/>
  <c r="K173" i="19"/>
  <c r="K174" i="19"/>
  <c r="K175" i="19"/>
  <c r="K177" i="19"/>
  <c r="K179" i="19"/>
  <c r="M179" i="19" s="1"/>
  <c r="K180" i="19"/>
  <c r="K181" i="19"/>
  <c r="K183" i="19"/>
  <c r="K184" i="19"/>
  <c r="K186" i="19"/>
  <c r="K188" i="19"/>
  <c r="K190" i="19"/>
  <c r="K192" i="19"/>
  <c r="K193" i="19"/>
  <c r="K194" i="19"/>
  <c r="K196" i="19"/>
  <c r="K201" i="19"/>
  <c r="K202" i="19"/>
  <c r="K203" i="19"/>
  <c r="K205" i="19"/>
  <c r="K207" i="19"/>
  <c r="F206" i="19"/>
  <c r="L206" i="19" s="1"/>
  <c r="E206" i="19"/>
  <c r="K206" i="19" s="1"/>
  <c r="G207" i="19"/>
  <c r="F204" i="19"/>
  <c r="L204" i="19" s="1"/>
  <c r="E204" i="19"/>
  <c r="K204" i="19" s="1"/>
  <c r="G205" i="19"/>
  <c r="F200" i="19"/>
  <c r="L200" i="19" s="1"/>
  <c r="E200" i="19"/>
  <c r="K200" i="19" s="1"/>
  <c r="G203" i="19"/>
  <c r="G202" i="19"/>
  <c r="G201" i="19"/>
  <c r="F195" i="19"/>
  <c r="L195" i="19" s="1"/>
  <c r="E195" i="19"/>
  <c r="K195" i="19" s="1"/>
  <c r="G196" i="19"/>
  <c r="F191" i="19"/>
  <c r="L191" i="19" s="1"/>
  <c r="E191" i="19"/>
  <c r="K191" i="19" s="1"/>
  <c r="G194" i="19"/>
  <c r="G193" i="19"/>
  <c r="G192" i="19"/>
  <c r="G190" i="19"/>
  <c r="F189" i="19"/>
  <c r="L189" i="19" s="1"/>
  <c r="E189" i="19"/>
  <c r="K189" i="19" s="1"/>
  <c r="G188" i="19"/>
  <c r="F187" i="19"/>
  <c r="L187" i="19" s="1"/>
  <c r="E187" i="19"/>
  <c r="K187" i="19" s="1"/>
  <c r="I185" i="19"/>
  <c r="L185" i="19" s="1"/>
  <c r="H185" i="19"/>
  <c r="J179" i="19"/>
  <c r="J186" i="19"/>
  <c r="F182" i="19"/>
  <c r="E182" i="19"/>
  <c r="G184" i="19"/>
  <c r="G183" i="19"/>
  <c r="F178" i="19"/>
  <c r="E178" i="19"/>
  <c r="I178" i="19"/>
  <c r="H178" i="19"/>
  <c r="G179" i="19"/>
  <c r="G180" i="19"/>
  <c r="G181" i="19"/>
  <c r="I172" i="19"/>
  <c r="H176" i="19"/>
  <c r="H172" i="19" s="1"/>
  <c r="J177" i="19"/>
  <c r="G173" i="19"/>
  <c r="G174" i="19"/>
  <c r="G175" i="19"/>
  <c r="F172" i="19"/>
  <c r="E172" i="19"/>
  <c r="J171" i="19"/>
  <c r="H170" i="19"/>
  <c r="H166" i="19" s="1"/>
  <c r="G167" i="19"/>
  <c r="G168" i="19"/>
  <c r="G169" i="19"/>
  <c r="F166" i="19"/>
  <c r="E166" i="19"/>
  <c r="J160" i="19"/>
  <c r="J163" i="19"/>
  <c r="I162" i="19"/>
  <c r="L162" i="19" s="1"/>
  <c r="H162" i="19"/>
  <c r="K162" i="19" s="1"/>
  <c r="I159" i="19"/>
  <c r="L159" i="19" s="1"/>
  <c r="H159" i="19"/>
  <c r="G161" i="19"/>
  <c r="G160" i="19"/>
  <c r="F158" i="19"/>
  <c r="E158" i="19"/>
  <c r="G159" i="19"/>
  <c r="G156" i="19"/>
  <c r="G157" i="19"/>
  <c r="F155" i="19"/>
  <c r="E155" i="19"/>
  <c r="L149" i="19"/>
  <c r="L150" i="19"/>
  <c r="L152" i="19"/>
  <c r="K149" i="19"/>
  <c r="K150" i="19"/>
  <c r="K152" i="19"/>
  <c r="F151" i="19"/>
  <c r="L151" i="19" s="1"/>
  <c r="E151" i="19"/>
  <c r="K151" i="19" s="1"/>
  <c r="G152" i="19"/>
  <c r="F148" i="19"/>
  <c r="L148" i="19" s="1"/>
  <c r="E148" i="19"/>
  <c r="G149" i="19"/>
  <c r="G150" i="19"/>
  <c r="L117" i="19"/>
  <c r="L118" i="19"/>
  <c r="L119" i="19"/>
  <c r="L120" i="19"/>
  <c r="L121" i="19"/>
  <c r="L123" i="19"/>
  <c r="L125" i="19"/>
  <c r="L127" i="19"/>
  <c r="L128" i="19"/>
  <c r="L129" i="19"/>
  <c r="L131" i="19"/>
  <c r="L133" i="19"/>
  <c r="L135" i="19"/>
  <c r="L137" i="19"/>
  <c r="L139" i="19"/>
  <c r="L141" i="19"/>
  <c r="L142" i="19"/>
  <c r="L143" i="19"/>
  <c r="L145" i="19"/>
  <c r="K117" i="19"/>
  <c r="K118" i="19"/>
  <c r="K119" i="19"/>
  <c r="K121" i="19"/>
  <c r="K123" i="19"/>
  <c r="K125" i="19"/>
  <c r="K127" i="19"/>
  <c r="K128" i="19"/>
  <c r="K129" i="19"/>
  <c r="K131" i="19"/>
  <c r="K133" i="19"/>
  <c r="K135" i="19"/>
  <c r="K137" i="19"/>
  <c r="K139" i="19"/>
  <c r="K141" i="19"/>
  <c r="K142" i="19"/>
  <c r="K143" i="19"/>
  <c r="K145" i="19"/>
  <c r="I144" i="19"/>
  <c r="F144" i="19"/>
  <c r="E144" i="19"/>
  <c r="K144" i="19" s="1"/>
  <c r="G145" i="19"/>
  <c r="J141" i="19"/>
  <c r="I140" i="19"/>
  <c r="H140" i="19"/>
  <c r="F140" i="19"/>
  <c r="E140" i="19"/>
  <c r="G143" i="19"/>
  <c r="G142" i="19"/>
  <c r="G141" i="19"/>
  <c r="F138" i="19"/>
  <c r="L138" i="19" s="1"/>
  <c r="E138" i="19"/>
  <c r="K138" i="19" s="1"/>
  <c r="G139" i="19"/>
  <c r="F136" i="19"/>
  <c r="L136" i="19" s="1"/>
  <c r="E136" i="19"/>
  <c r="K136" i="19" s="1"/>
  <c r="G137" i="19"/>
  <c r="J131" i="19"/>
  <c r="I130" i="19"/>
  <c r="L130" i="19" s="1"/>
  <c r="H130" i="19"/>
  <c r="K130" i="19" s="1"/>
  <c r="F126" i="19"/>
  <c r="E126" i="19"/>
  <c r="G128" i="19"/>
  <c r="G129" i="19"/>
  <c r="G127" i="19"/>
  <c r="F134" i="19"/>
  <c r="L134" i="19" s="1"/>
  <c r="E134" i="19"/>
  <c r="K134" i="19" s="1"/>
  <c r="G135" i="19"/>
  <c r="F132" i="19"/>
  <c r="L132" i="19" s="1"/>
  <c r="E132" i="19"/>
  <c r="K132" i="19" s="1"/>
  <c r="G133" i="19"/>
  <c r="G125" i="19"/>
  <c r="F124" i="19"/>
  <c r="L124" i="19" s="1"/>
  <c r="E124" i="19"/>
  <c r="K124" i="19" s="1"/>
  <c r="G123" i="19"/>
  <c r="F122" i="19"/>
  <c r="E122" i="19"/>
  <c r="K122" i="19" s="1"/>
  <c r="J121" i="19"/>
  <c r="I116" i="19"/>
  <c r="H120" i="19"/>
  <c r="J120" i="19" s="1"/>
  <c r="F116" i="19"/>
  <c r="E116" i="19"/>
  <c r="G119" i="19"/>
  <c r="G118" i="19"/>
  <c r="G117" i="19"/>
  <c r="L64" i="19"/>
  <c r="L65" i="19"/>
  <c r="L66" i="19"/>
  <c r="L69" i="19"/>
  <c r="L70" i="19"/>
  <c r="L72" i="19"/>
  <c r="L73" i="19"/>
  <c r="L74" i="19"/>
  <c r="L78" i="19"/>
  <c r="L80" i="19"/>
  <c r="L81" i="19"/>
  <c r="L82" i="19"/>
  <c r="L86" i="19"/>
  <c r="L87" i="19"/>
  <c r="L88" i="19"/>
  <c r="L90" i="19"/>
  <c r="L92" i="19"/>
  <c r="L93" i="19"/>
  <c r="L94" i="19"/>
  <c r="L96" i="19"/>
  <c r="L97" i="19"/>
  <c r="L99" i="19"/>
  <c r="L100" i="19"/>
  <c r="L101" i="19"/>
  <c r="K64" i="19"/>
  <c r="K65" i="19"/>
  <c r="K66" i="19"/>
  <c r="K68" i="19"/>
  <c r="K69" i="19"/>
  <c r="K70" i="19"/>
  <c r="K72" i="19"/>
  <c r="K73" i="19"/>
  <c r="K74" i="19"/>
  <c r="K75" i="19"/>
  <c r="K78" i="19"/>
  <c r="K80" i="19"/>
  <c r="K81" i="19"/>
  <c r="K82" i="19"/>
  <c r="K86" i="19"/>
  <c r="K87" i="19"/>
  <c r="K88" i="19"/>
  <c r="K90" i="19"/>
  <c r="K92" i="19"/>
  <c r="K93" i="19"/>
  <c r="K94" i="19"/>
  <c r="K96" i="19"/>
  <c r="K97" i="19"/>
  <c r="K99" i="19"/>
  <c r="K100" i="19"/>
  <c r="K101" i="19"/>
  <c r="G101" i="19"/>
  <c r="L98" i="19"/>
  <c r="E98" i="19"/>
  <c r="K98" i="19" s="1"/>
  <c r="G100" i="19"/>
  <c r="G99" i="19"/>
  <c r="G96" i="19"/>
  <c r="G97" i="19"/>
  <c r="F95" i="19"/>
  <c r="E95" i="19"/>
  <c r="K95" i="19" s="1"/>
  <c r="I91" i="19"/>
  <c r="G93" i="19"/>
  <c r="G94" i="19"/>
  <c r="F91" i="19"/>
  <c r="E91" i="19"/>
  <c r="K91" i="19" s="1"/>
  <c r="G92" i="19"/>
  <c r="L105" i="27" l="1"/>
  <c r="H105" i="27"/>
  <c r="O35" i="27"/>
  <c r="O46" i="27"/>
  <c r="M283" i="19"/>
  <c r="O19" i="27"/>
  <c r="M163" i="19"/>
  <c r="H234" i="19"/>
  <c r="H233" i="19" s="1"/>
  <c r="M279" i="19"/>
  <c r="L147" i="19"/>
  <c r="O34" i="27"/>
  <c r="L285" i="19"/>
  <c r="M285" i="19" s="1"/>
  <c r="J285" i="19"/>
  <c r="M286" i="19"/>
  <c r="J185" i="19"/>
  <c r="H158" i="19"/>
  <c r="K158" i="19" s="1"/>
  <c r="L176" i="19"/>
  <c r="K211" i="19"/>
  <c r="E210" i="19"/>
  <c r="E209" i="19" s="1"/>
  <c r="L275" i="19"/>
  <c r="F274" i="19"/>
  <c r="F273" i="19" s="1"/>
  <c r="K155" i="19"/>
  <c r="E154" i="19"/>
  <c r="E153" i="19" s="1"/>
  <c r="L211" i="19"/>
  <c r="L210" i="19" s="1"/>
  <c r="F210" i="19"/>
  <c r="L155" i="19"/>
  <c r="F154" i="19"/>
  <c r="K275" i="19"/>
  <c r="E274" i="19"/>
  <c r="E273" i="19" s="1"/>
  <c r="E281" i="19"/>
  <c r="E280" i="19" s="1"/>
  <c r="F281" i="19"/>
  <c r="F280" i="19" s="1"/>
  <c r="L268" i="19"/>
  <c r="L267" i="19" s="1"/>
  <c r="F267" i="19"/>
  <c r="F266" i="19" s="1"/>
  <c r="K268" i="19"/>
  <c r="E267" i="19"/>
  <c r="E266" i="19" s="1"/>
  <c r="L95" i="19"/>
  <c r="M95" i="19" s="1"/>
  <c r="M231" i="19"/>
  <c r="M221" i="19"/>
  <c r="M227" i="19"/>
  <c r="K172" i="19"/>
  <c r="L178" i="19"/>
  <c r="M277" i="19"/>
  <c r="I182" i="19"/>
  <c r="L182" i="19" s="1"/>
  <c r="M238" i="19"/>
  <c r="M194" i="19"/>
  <c r="M189" i="19"/>
  <c r="M177" i="19"/>
  <c r="I210" i="19"/>
  <c r="I209" i="19" s="1"/>
  <c r="M235" i="19"/>
  <c r="M299" i="19"/>
  <c r="F234" i="19"/>
  <c r="L166" i="19"/>
  <c r="K178" i="19"/>
  <c r="M202" i="19"/>
  <c r="M193" i="19"/>
  <c r="M174" i="19"/>
  <c r="M295" i="19"/>
  <c r="M169" i="19"/>
  <c r="K252" i="19"/>
  <c r="M252" i="19" s="1"/>
  <c r="M143" i="19"/>
  <c r="M191" i="19"/>
  <c r="M207" i="19"/>
  <c r="M201" i="19"/>
  <c r="M161" i="19"/>
  <c r="M253" i="19"/>
  <c r="M236" i="19"/>
  <c r="M270" i="19"/>
  <c r="M190" i="19"/>
  <c r="M216" i="19"/>
  <c r="M225" i="19"/>
  <c r="M247" i="19"/>
  <c r="M297" i="19"/>
  <c r="M296" i="19"/>
  <c r="E22" i="28"/>
  <c r="H18" i="28"/>
  <c r="H22" i="28" s="1"/>
  <c r="I22" i="28"/>
  <c r="L22" i="28" s="1"/>
  <c r="L18" i="28"/>
  <c r="M206" i="19"/>
  <c r="M168" i="19"/>
  <c r="M156" i="19"/>
  <c r="M276" i="19"/>
  <c r="K120" i="19"/>
  <c r="M120" i="19" s="1"/>
  <c r="M139" i="19"/>
  <c r="M150" i="19"/>
  <c r="M203" i="19"/>
  <c r="M196" i="19"/>
  <c r="M186" i="19"/>
  <c r="M180" i="19"/>
  <c r="M175" i="19"/>
  <c r="M164" i="19"/>
  <c r="M157" i="19"/>
  <c r="H230" i="19"/>
  <c r="K230" i="19" s="1"/>
  <c r="M219" i="19"/>
  <c r="M213" i="19"/>
  <c r="L214" i="19"/>
  <c r="E234" i="19"/>
  <c r="E233" i="19" s="1"/>
  <c r="I251" i="19"/>
  <c r="L251" i="19" s="1"/>
  <c r="M251" i="19" s="1"/>
  <c r="M256" i="19"/>
  <c r="I282" i="19"/>
  <c r="I281" i="19" s="1"/>
  <c r="M237" i="19"/>
  <c r="E147" i="19"/>
  <c r="E146" i="19" s="1"/>
  <c r="M162" i="19"/>
  <c r="K166" i="19"/>
  <c r="M187" i="19"/>
  <c r="M195" i="19"/>
  <c r="M204" i="19"/>
  <c r="M183" i="19"/>
  <c r="M173" i="19"/>
  <c r="M167" i="19"/>
  <c r="M224" i="19"/>
  <c r="M223" i="19"/>
  <c r="M217" i="19"/>
  <c r="M212" i="19"/>
  <c r="J252" i="19"/>
  <c r="K282" i="19"/>
  <c r="K298" i="19"/>
  <c r="M184" i="19"/>
  <c r="M226" i="19"/>
  <c r="H116" i="19"/>
  <c r="K116" i="19" s="1"/>
  <c r="K140" i="19"/>
  <c r="M141" i="19"/>
  <c r="M128" i="19"/>
  <c r="K148" i="19"/>
  <c r="M205" i="19"/>
  <c r="M192" i="19"/>
  <c r="M188" i="19"/>
  <c r="M181" i="19"/>
  <c r="M165" i="19"/>
  <c r="M160" i="19"/>
  <c r="M215" i="19"/>
  <c r="J246" i="19"/>
  <c r="K246" i="19"/>
  <c r="L246" i="19"/>
  <c r="M269" i="19"/>
  <c r="F14" i="26"/>
  <c r="H14" i="26" s="1"/>
  <c r="O18" i="27"/>
  <c r="O72" i="27"/>
  <c r="N105" i="27"/>
  <c r="O73" i="27"/>
  <c r="O58" i="27"/>
  <c r="O55" i="27"/>
  <c r="N54" i="27"/>
  <c r="O54" i="27" s="1"/>
  <c r="O47" i="27"/>
  <c r="I105" i="27"/>
  <c r="O57" i="27"/>
  <c r="M200" i="19"/>
  <c r="M222" i="19"/>
  <c r="K245" i="19"/>
  <c r="K234" i="19" s="1"/>
  <c r="M218" i="19"/>
  <c r="M220" i="19"/>
  <c r="M278" i="19"/>
  <c r="M152" i="19"/>
  <c r="J214" i="19"/>
  <c r="J232" i="19"/>
  <c r="I254" i="19"/>
  <c r="L254" i="19" s="1"/>
  <c r="M254" i="19" s="1"/>
  <c r="L298" i="19"/>
  <c r="K159" i="19"/>
  <c r="M159" i="19" s="1"/>
  <c r="M133" i="19"/>
  <c r="J170" i="19"/>
  <c r="K170" i="19"/>
  <c r="K214" i="19"/>
  <c r="K255" i="19"/>
  <c r="M255" i="19" s="1"/>
  <c r="H282" i="19"/>
  <c r="G298" i="19"/>
  <c r="F115" i="19"/>
  <c r="M149" i="19"/>
  <c r="H182" i="19"/>
  <c r="K182" i="19" s="1"/>
  <c r="K185" i="19"/>
  <c r="M185" i="19" s="1"/>
  <c r="L170" i="19"/>
  <c r="J255" i="19"/>
  <c r="K176" i="19"/>
  <c r="L245" i="19"/>
  <c r="L232" i="19"/>
  <c r="M232" i="19" s="1"/>
  <c r="M134" i="19"/>
  <c r="M121" i="19"/>
  <c r="M117" i="19"/>
  <c r="E115" i="19"/>
  <c r="E114" i="19" s="1"/>
  <c r="M130" i="19"/>
  <c r="M138" i="19"/>
  <c r="L144" i="19"/>
  <c r="M144" i="19" s="1"/>
  <c r="M127" i="19"/>
  <c r="J159" i="19"/>
  <c r="L116" i="19"/>
  <c r="I126" i="19"/>
  <c r="I115" i="19" s="1"/>
  <c r="M136" i="19"/>
  <c r="L140" i="19"/>
  <c r="M145" i="19"/>
  <c r="M137" i="19"/>
  <c r="M131" i="19"/>
  <c r="M125" i="19"/>
  <c r="M119" i="19"/>
  <c r="M151" i="19"/>
  <c r="J176" i="19"/>
  <c r="M124" i="19"/>
  <c r="M132" i="19"/>
  <c r="M142" i="19"/>
  <c r="M135" i="19"/>
  <c r="M129" i="19"/>
  <c r="M123" i="19"/>
  <c r="M118" i="19"/>
  <c r="G151" i="19"/>
  <c r="J162" i="19"/>
  <c r="M90" i="19"/>
  <c r="M74" i="19"/>
  <c r="J130" i="19"/>
  <c r="L122" i="19"/>
  <c r="M122" i="19" s="1"/>
  <c r="F147" i="19"/>
  <c r="F146" i="19" s="1"/>
  <c r="M65" i="19"/>
  <c r="M93" i="19"/>
  <c r="H126" i="19"/>
  <c r="K126" i="19" s="1"/>
  <c r="M64" i="19"/>
  <c r="M92" i="19"/>
  <c r="I158" i="19"/>
  <c r="L172" i="19"/>
  <c r="L91" i="19"/>
  <c r="M91" i="19" s="1"/>
  <c r="M94" i="19"/>
  <c r="M66" i="19"/>
  <c r="M80" i="19"/>
  <c r="M86" i="19"/>
  <c r="M101" i="19"/>
  <c r="M96" i="19"/>
  <c r="M99" i="19"/>
  <c r="M88" i="19"/>
  <c r="M81" i="19"/>
  <c r="M98" i="19"/>
  <c r="M69" i="19"/>
  <c r="M87" i="19"/>
  <c r="M97" i="19"/>
  <c r="M73" i="19"/>
  <c r="M78" i="19"/>
  <c r="M72" i="19"/>
  <c r="M100" i="19"/>
  <c r="M82" i="19"/>
  <c r="M70" i="19"/>
  <c r="F89" i="19"/>
  <c r="E89" i="19"/>
  <c r="K89" i="19" s="1"/>
  <c r="G90" i="19"/>
  <c r="F85" i="19"/>
  <c r="L85" i="19" s="1"/>
  <c r="E85" i="19"/>
  <c r="K85" i="19" s="1"/>
  <c r="G86" i="19"/>
  <c r="G87" i="19"/>
  <c r="G88" i="19"/>
  <c r="G80" i="19"/>
  <c r="G81" i="19"/>
  <c r="G82" i="19"/>
  <c r="F79" i="19"/>
  <c r="L79" i="19" s="1"/>
  <c r="E79" i="19"/>
  <c r="K79" i="19" s="1"/>
  <c r="G78" i="19"/>
  <c r="F77" i="19"/>
  <c r="E77" i="19"/>
  <c r="K77" i="19" s="1"/>
  <c r="L75" i="19"/>
  <c r="J72" i="19"/>
  <c r="J73" i="19"/>
  <c r="J74" i="19"/>
  <c r="H71" i="19"/>
  <c r="H67" i="19"/>
  <c r="G72" i="19"/>
  <c r="G73" i="19"/>
  <c r="G74" i="19"/>
  <c r="F71" i="19"/>
  <c r="E71" i="19"/>
  <c r="G70" i="19"/>
  <c r="G69" i="19"/>
  <c r="F67" i="19"/>
  <c r="E67" i="19"/>
  <c r="G68" i="19"/>
  <c r="F63" i="19"/>
  <c r="L63" i="19" s="1"/>
  <c r="E63" i="19"/>
  <c r="G64" i="19"/>
  <c r="G65" i="19"/>
  <c r="G66" i="19"/>
  <c r="L24" i="19"/>
  <c r="L25" i="19"/>
  <c r="L26" i="19"/>
  <c r="L28" i="19"/>
  <c r="L29" i="19"/>
  <c r="L30" i="19"/>
  <c r="L32" i="19"/>
  <c r="L34" i="19"/>
  <c r="L36" i="19"/>
  <c r="L38" i="19"/>
  <c r="L40" i="19"/>
  <c r="L44" i="19"/>
  <c r="L47" i="19"/>
  <c r="L50" i="19"/>
  <c r="L52" i="19"/>
  <c r="L54" i="19"/>
  <c r="L56" i="19"/>
  <c r="K24" i="19"/>
  <c r="K25" i="19"/>
  <c r="K26" i="19"/>
  <c r="K28" i="19"/>
  <c r="K30" i="19"/>
  <c r="K32" i="19"/>
  <c r="K34" i="19"/>
  <c r="K36" i="19"/>
  <c r="K38" i="19"/>
  <c r="K40" i="19"/>
  <c r="K44" i="19"/>
  <c r="K47" i="19"/>
  <c r="K50" i="19"/>
  <c r="K52" i="19"/>
  <c r="K54" i="19"/>
  <c r="K56" i="19"/>
  <c r="I23" i="19"/>
  <c r="L23" i="19" s="1"/>
  <c r="I46" i="19"/>
  <c r="L46" i="19" s="1"/>
  <c r="H46" i="19"/>
  <c r="K46" i="19" s="1"/>
  <c r="I43" i="19"/>
  <c r="L43" i="19" s="1"/>
  <c r="H43" i="19"/>
  <c r="K43" i="19" s="1"/>
  <c r="J44" i="19"/>
  <c r="J47" i="19"/>
  <c r="J36" i="19"/>
  <c r="I35" i="19"/>
  <c r="I33" i="19" s="1"/>
  <c r="H35" i="19"/>
  <c r="H33" i="19" s="1"/>
  <c r="J28" i="19"/>
  <c r="J140" i="19"/>
  <c r="J166" i="19"/>
  <c r="J178" i="19"/>
  <c r="J211" i="19"/>
  <c r="J245" i="19"/>
  <c r="I27" i="19"/>
  <c r="H27" i="19"/>
  <c r="H23" i="19" s="1"/>
  <c r="K23" i="19" s="1"/>
  <c r="G24" i="19"/>
  <c r="G25" i="19"/>
  <c r="G26" i="19"/>
  <c r="F51" i="19"/>
  <c r="L51" i="19" s="1"/>
  <c r="E51" i="19"/>
  <c r="K51" i="19" s="1"/>
  <c r="G52" i="19"/>
  <c r="F55" i="19"/>
  <c r="L55" i="19" s="1"/>
  <c r="E55" i="19"/>
  <c r="K55" i="19" s="1"/>
  <c r="G56" i="19"/>
  <c r="F53" i="19"/>
  <c r="L53" i="19" s="1"/>
  <c r="E53" i="19"/>
  <c r="K53" i="19" s="1"/>
  <c r="G54" i="19"/>
  <c r="F49" i="19"/>
  <c r="L49" i="19" s="1"/>
  <c r="E49" i="19"/>
  <c r="K49" i="19" s="1"/>
  <c r="G50" i="19"/>
  <c r="F39" i="19"/>
  <c r="L39" i="19" s="1"/>
  <c r="E39" i="19"/>
  <c r="G40" i="19"/>
  <c r="F37" i="19"/>
  <c r="L37" i="19" s="1"/>
  <c r="E37" i="19"/>
  <c r="F33" i="19"/>
  <c r="E33" i="19"/>
  <c r="G34" i="19"/>
  <c r="G32" i="19"/>
  <c r="F31" i="19"/>
  <c r="E31" i="19"/>
  <c r="K31" i="19" s="1"/>
  <c r="E29" i="19"/>
  <c r="G30" i="19"/>
  <c r="G23" i="19"/>
  <c r="G38" i="19"/>
  <c r="G91" i="19"/>
  <c r="G95" i="19"/>
  <c r="G98" i="19"/>
  <c r="G116" i="19"/>
  <c r="G122" i="19"/>
  <c r="G124" i="19"/>
  <c r="G126" i="19"/>
  <c r="G132" i="19"/>
  <c r="G134" i="19"/>
  <c r="G136" i="19"/>
  <c r="G138" i="19"/>
  <c r="G140" i="19"/>
  <c r="G144" i="19"/>
  <c r="G148" i="19"/>
  <c r="G155" i="19"/>
  <c r="G158" i="19"/>
  <c r="G164" i="19"/>
  <c r="G166" i="19"/>
  <c r="G172" i="19"/>
  <c r="G178" i="19"/>
  <c r="G182" i="19"/>
  <c r="G187" i="19"/>
  <c r="G189" i="19"/>
  <c r="G191" i="19"/>
  <c r="G195" i="19"/>
  <c r="G200" i="19"/>
  <c r="G204" i="19"/>
  <c r="G206" i="19"/>
  <c r="G211" i="19"/>
  <c r="G216" i="19"/>
  <c r="G218" i="19"/>
  <c r="G220" i="19"/>
  <c r="G222" i="19"/>
  <c r="G224" i="19"/>
  <c r="G226" i="19"/>
  <c r="G235" i="19"/>
  <c r="G268" i="19"/>
  <c r="G275" i="19"/>
  <c r="G278" i="19"/>
  <c r="G282" i="19"/>
  <c r="G295" i="19"/>
  <c r="M176" i="19" l="1"/>
  <c r="F13" i="26"/>
  <c r="L234" i="19"/>
  <c r="L233" i="19" s="1"/>
  <c r="L282" i="19"/>
  <c r="L281" i="19" s="1"/>
  <c r="H281" i="19"/>
  <c r="H280" i="19" s="1"/>
  <c r="K294" i="19"/>
  <c r="K293" i="19" s="1"/>
  <c r="K147" i="19"/>
  <c r="K146" i="19" s="1"/>
  <c r="K115" i="19"/>
  <c r="K114" i="19" s="1"/>
  <c r="K281" i="19"/>
  <c r="K280" i="19" s="1"/>
  <c r="K267" i="19"/>
  <c r="K266" i="19" s="1"/>
  <c r="M155" i="19"/>
  <c r="K154" i="19"/>
  <c r="K210" i="19"/>
  <c r="K209" i="19" s="1"/>
  <c r="K274" i="19"/>
  <c r="K273" i="19" s="1"/>
  <c r="L274" i="19"/>
  <c r="L273" i="19" s="1"/>
  <c r="J282" i="19"/>
  <c r="M211" i="19"/>
  <c r="I234" i="19"/>
  <c r="I233" i="19" s="1"/>
  <c r="J233" i="19" s="1"/>
  <c r="H62" i="19"/>
  <c r="H61" i="19" s="1"/>
  <c r="M275" i="19"/>
  <c r="M230" i="19"/>
  <c r="H22" i="19"/>
  <c r="H21" i="19" s="1"/>
  <c r="I22" i="19"/>
  <c r="M268" i="19"/>
  <c r="M170" i="19"/>
  <c r="M140" i="19"/>
  <c r="M178" i="19"/>
  <c r="M172" i="19"/>
  <c r="M245" i="19"/>
  <c r="M166" i="19"/>
  <c r="F22" i="19"/>
  <c r="L22" i="19" s="1"/>
  <c r="K29" i="19"/>
  <c r="M29" i="19" s="1"/>
  <c r="E22" i="19"/>
  <c r="J182" i="19"/>
  <c r="J230" i="19"/>
  <c r="M148" i="19"/>
  <c r="M214" i="19"/>
  <c r="J254" i="19"/>
  <c r="J158" i="19"/>
  <c r="H154" i="19"/>
  <c r="M298" i="19"/>
  <c r="J116" i="19"/>
  <c r="J251" i="19"/>
  <c r="M116" i="19"/>
  <c r="M246" i="19"/>
  <c r="H210" i="19"/>
  <c r="H209" i="19" s="1"/>
  <c r="J209" i="19" s="1"/>
  <c r="M105" i="27"/>
  <c r="O105" i="27" s="1"/>
  <c r="K233" i="19"/>
  <c r="M182" i="19"/>
  <c r="M267" i="19"/>
  <c r="L266" i="19"/>
  <c r="L126" i="19"/>
  <c r="M126" i="19" s="1"/>
  <c r="J172" i="19"/>
  <c r="L158" i="19"/>
  <c r="L154" i="19" s="1"/>
  <c r="L209" i="19"/>
  <c r="L294" i="19"/>
  <c r="G37" i="19"/>
  <c r="G79" i="19"/>
  <c r="I154" i="19"/>
  <c r="I153" i="19" s="1"/>
  <c r="J153" i="19" s="1"/>
  <c r="L146" i="19"/>
  <c r="J126" i="19"/>
  <c r="H115" i="19"/>
  <c r="L35" i="19"/>
  <c r="G55" i="19"/>
  <c r="L33" i="19"/>
  <c r="G39" i="19"/>
  <c r="J46" i="19"/>
  <c r="K67" i="19"/>
  <c r="K71" i="19"/>
  <c r="I71" i="19"/>
  <c r="L71" i="19" s="1"/>
  <c r="K35" i="19"/>
  <c r="G85" i="19"/>
  <c r="G29" i="19"/>
  <c r="K33" i="19"/>
  <c r="M53" i="19"/>
  <c r="J35" i="19"/>
  <c r="F76" i="19"/>
  <c r="L76" i="19" s="1"/>
  <c r="L77" i="19"/>
  <c r="M77" i="19" s="1"/>
  <c r="M79" i="19"/>
  <c r="M85" i="19"/>
  <c r="K63" i="19"/>
  <c r="G67" i="19"/>
  <c r="J68" i="19"/>
  <c r="L68" i="19"/>
  <c r="M68" i="19" s="1"/>
  <c r="G89" i="19"/>
  <c r="L89" i="19"/>
  <c r="M89" i="19" s="1"/>
  <c r="E76" i="19"/>
  <c r="K76" i="19" s="1"/>
  <c r="M50" i="19"/>
  <c r="M40" i="19"/>
  <c r="M38" i="19"/>
  <c r="M32" i="19"/>
  <c r="M24" i="19"/>
  <c r="M47" i="19"/>
  <c r="M34" i="19"/>
  <c r="M28" i="19"/>
  <c r="M55" i="19"/>
  <c r="G77" i="19"/>
  <c r="G53" i="19"/>
  <c r="M43" i="19"/>
  <c r="M54" i="19"/>
  <c r="G71" i="19"/>
  <c r="G51" i="19"/>
  <c r="M52" i="19"/>
  <c r="M46" i="19"/>
  <c r="M26" i="19"/>
  <c r="G63" i="19"/>
  <c r="J27" i="19"/>
  <c r="J43" i="19"/>
  <c r="K27" i="19"/>
  <c r="M56" i="19"/>
  <c r="M44" i="19"/>
  <c r="M36" i="19"/>
  <c r="M30" i="19"/>
  <c r="M25" i="19"/>
  <c r="M49" i="19"/>
  <c r="J33" i="19"/>
  <c r="M51" i="19"/>
  <c r="L27" i="19"/>
  <c r="J23" i="19"/>
  <c r="I67" i="19"/>
  <c r="K39" i="19"/>
  <c r="M39" i="19" s="1"/>
  <c r="L31" i="19"/>
  <c r="M31" i="19" s="1"/>
  <c r="G31" i="19"/>
  <c r="K37" i="19"/>
  <c r="M37" i="19" s="1"/>
  <c r="G49" i="19"/>
  <c r="G33" i="19"/>
  <c r="F22" i="26" l="1"/>
  <c r="H22" i="26" s="1"/>
  <c r="H13" i="26"/>
  <c r="M274" i="19"/>
  <c r="M273" i="19"/>
  <c r="M282" i="19"/>
  <c r="M146" i="19"/>
  <c r="M147" i="19"/>
  <c r="M266" i="19"/>
  <c r="E21" i="19"/>
  <c r="K21" i="19" s="1"/>
  <c r="K22" i="19"/>
  <c r="K62" i="19"/>
  <c r="L280" i="19"/>
  <c r="M280" i="19" s="1"/>
  <c r="M281" i="19"/>
  <c r="I62" i="19"/>
  <c r="I61" i="19" s="1"/>
  <c r="J234" i="19"/>
  <c r="I280" i="19"/>
  <c r="M209" i="19"/>
  <c r="M210" i="19"/>
  <c r="H300" i="19"/>
  <c r="E62" i="19"/>
  <c r="E61" i="19" s="1"/>
  <c r="F62" i="19"/>
  <c r="F61" i="19" s="1"/>
  <c r="J210" i="19"/>
  <c r="M233" i="19"/>
  <c r="L293" i="19"/>
  <c r="M293" i="19" s="1"/>
  <c r="M294" i="19"/>
  <c r="M158" i="19"/>
  <c r="L153" i="19"/>
  <c r="L115" i="19"/>
  <c r="M115" i="19" s="1"/>
  <c r="K153" i="19"/>
  <c r="J71" i="19"/>
  <c r="M23" i="19"/>
  <c r="M234" i="19"/>
  <c r="J154" i="19"/>
  <c r="M33" i="19"/>
  <c r="M27" i="19"/>
  <c r="M35" i="19"/>
  <c r="M71" i="19"/>
  <c r="M63" i="19"/>
  <c r="L67" i="19"/>
  <c r="L62" i="19" s="1"/>
  <c r="M76" i="19"/>
  <c r="G76" i="19"/>
  <c r="J67" i="19"/>
  <c r="I114" i="19"/>
  <c r="J114" i="19" s="1"/>
  <c r="J115" i="19"/>
  <c r="G294" i="19"/>
  <c r="G281" i="19"/>
  <c r="G274" i="19"/>
  <c r="G267" i="19"/>
  <c r="G234" i="19"/>
  <c r="G210" i="19"/>
  <c r="G154" i="19"/>
  <c r="G147" i="19"/>
  <c r="G115" i="19"/>
  <c r="G22" i="19"/>
  <c r="E300" i="19" l="1"/>
  <c r="L114" i="19"/>
  <c r="M114" i="19" s="1"/>
  <c r="M154" i="19"/>
  <c r="M153" i="19"/>
  <c r="J61" i="19"/>
  <c r="M22" i="19"/>
  <c r="G62" i="19"/>
  <c r="K61" i="19"/>
  <c r="K300" i="19" s="1"/>
  <c r="M67" i="19"/>
  <c r="L61" i="19"/>
  <c r="J62" i="19"/>
  <c r="F114" i="19"/>
  <c r="G114" i="19" s="1"/>
  <c r="F153" i="19"/>
  <c r="G153" i="19" s="1"/>
  <c r="F233" i="19"/>
  <c r="G233" i="19" s="1"/>
  <c r="G273" i="19"/>
  <c r="G293" i="19"/>
  <c r="G146" i="19"/>
  <c r="F209" i="19"/>
  <c r="G209" i="19" s="1"/>
  <c r="G266" i="19"/>
  <c r="G280" i="19"/>
  <c r="G61" i="19"/>
  <c r="I21" i="19"/>
  <c r="J21" i="19" s="1"/>
  <c r="J22" i="19"/>
  <c r="F21" i="19"/>
  <c r="G28" i="23"/>
  <c r="G25" i="23" s="1"/>
  <c r="H21" i="23"/>
  <c r="H28" i="23" s="1"/>
  <c r="H25" i="23" s="1"/>
  <c r="G18" i="23"/>
  <c r="G17" i="23" s="1"/>
  <c r="G24" i="23" s="1"/>
  <c r="F300" i="19" l="1"/>
  <c r="G300" i="19" s="1"/>
  <c r="E28" i="23"/>
  <c r="C28" i="23" s="1"/>
  <c r="C21" i="23"/>
  <c r="I300" i="19"/>
  <c r="M61" i="19"/>
  <c r="M62" i="19"/>
  <c r="G21" i="19"/>
  <c r="L21" i="19"/>
  <c r="H18" i="23"/>
  <c r="H17" i="23" s="1"/>
  <c r="H24" i="23" s="1"/>
  <c r="E26" i="23"/>
  <c r="C26" i="23" s="1"/>
  <c r="G22" i="23"/>
  <c r="G29" i="23" s="1"/>
  <c r="J300" i="19" l="1"/>
  <c r="M21" i="19"/>
  <c r="L300" i="19"/>
  <c r="M300" i="19" s="1"/>
  <c r="E25" i="23"/>
  <c r="C25" i="23" s="1"/>
  <c r="C18" i="23"/>
  <c r="H22" i="23"/>
  <c r="H29" i="23" s="1"/>
  <c r="E17" i="23"/>
  <c r="C17" i="23" s="1"/>
  <c r="E24" i="23" l="1"/>
  <c r="C24" i="23" s="1"/>
  <c r="E22" i="23"/>
  <c r="E29" i="23" l="1"/>
  <c r="C29" i="23" s="1"/>
</calcChain>
</file>

<file path=xl/sharedStrings.xml><?xml version="1.0" encoding="utf-8"?>
<sst xmlns="http://schemas.openxmlformats.org/spreadsheetml/2006/main" count="1734" uniqueCount="672">
  <si>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</si>
  <si>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</si>
  <si>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</si>
  <si>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</si>
  <si>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</si>
  <si>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</si>
  <si>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</si>
  <si>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</si>
  <si>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</si>
  <si>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</si>
  <si>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</si>
  <si>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</si>
  <si>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</si>
  <si>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</si>
  <si>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</si>
  <si>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</si>
  <si>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</si>
  <si>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</si>
  <si>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</si>
  <si>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</si>
  <si>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</si>
  <si>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</si>
  <si>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</si>
  <si>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</si>
  <si>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</si>
  <si>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</si>
  <si>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</si>
  <si>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</si>
  <si>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</si>
  <si>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</si>
  <si>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</si>
  <si>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</si>
  <si>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</si>
  <si>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</si>
  <si>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</si>
  <si>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</si>
  <si>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</si>
  <si>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</si>
  <si>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</si>
  <si>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</si>
  <si>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</si>
  <si>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</si>
  <si>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</si>
  <si>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</si>
  <si>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</si>
  <si>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</si>
  <si>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</si>
  <si>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</si>
  <si>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</si>
  <si>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</si>
  <si>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</si>
  <si>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</si>
  <si>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</si>
  <si>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</si>
  <si>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</si>
  <si>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</si>
  <si>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</si>
  <si>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</si>
  <si>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</si>
  <si>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</si>
  <si>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</si>
  <si>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</si>
  <si>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</si>
  <si>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</si>
  <si>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</si>
  <si>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</si>
  <si>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</si>
  <si>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</si>
  <si>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</si>
  <si>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</si>
  <si>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</si>
  <si>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</si>
  <si>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</si>
  <si>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</si>
  <si>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</si>
  <si>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</si>
  <si>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</si>
  <si>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</si>
  <si>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</si>
  <si>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</si>
  <si>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</si>
  <si>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</si>
  <si>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</si>
  <si>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</si>
  <si>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</si>
  <si>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</si>
  <si>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</si>
  <si>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</si>
  <si>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</si>
  <si>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</si>
  <si>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</si>
  <si>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</si>
  <si>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</si>
  <si>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</si>
  <si>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</si>
  <si>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</si>
  <si>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</si>
  <si>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</si>
  <si>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</si>
  <si>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</si>
  <si>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</si>
  <si>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</si>
  <si>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</si>
  <si>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</si>
  <si>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</si>
  <si>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</si>
  <si>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</si>
  <si>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</si>
  <si>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</si>
  <si>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</si>
  <si>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</si>
  <si>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</si>
  <si>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</si>
  <si>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</si>
  <si>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</si>
  <si>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</si>
  <si>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</si>
  <si>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</si>
  <si>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</si>
  <si>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</si>
  <si>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</si>
  <si>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</si>
  <si>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</si>
  <si>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</si>
  <si>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</si>
  <si>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</si>
  <si>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</si>
  <si>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</si>
  <si>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</si>
  <si>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</si>
  <si>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</si>
  <si>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</si>
  <si>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</si>
  <si>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</si>
  <si>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</si>
  <si>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</si>
  <si>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</si>
  <si>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</si>
  <si>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</si>
  <si>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</si>
  <si>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</si>
  <si>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</si>
  <si>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</si>
  <si>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</si>
  <si>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</si>
  <si>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</si>
  <si>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</si>
  <si>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</si>
  <si>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</si>
  <si>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</si>
  <si>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</si>
  <si>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</si>
  <si>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</si>
  <si>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</si>
  <si>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</si>
  <si>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</si>
  <si>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</si>
  <si>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</si>
  <si>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</si>
  <si>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</si>
  <si>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</si>
  <si>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</si>
  <si>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</si>
  <si>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</si>
  <si>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</si>
  <si>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</si>
  <si>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</si>
  <si>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</si>
  <si>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</si>
  <si>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</si>
  <si>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</si>
  <si>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</si>
  <si>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</si>
  <si>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</si>
  <si>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</si>
  <si>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</si>
  <si>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</si>
  <si>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</si>
  <si>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</si>
  <si>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</si>
  <si>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</si>
  <si>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</si>
  <si>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</si>
  <si>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</si>
  <si>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</si>
  <si>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</si>
  <si>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</si>
  <si>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</si>
  <si>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</si>
  <si>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</si>
  <si>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</si>
  <si>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</si>
  <si>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</si>
  <si>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</si>
  <si>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</si>
  <si>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</si>
  <si>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</si>
  <si>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</si>
  <si>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</si>
  <si>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</si>
  <si>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</si>
  <si>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</si>
  <si>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</si>
  <si>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</si>
  <si>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</si>
  <si>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</si>
  <si>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</si>
  <si>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</si>
  <si>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</si>
  <si>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</si>
  <si>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</si>
  <si>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</si>
  <si>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</si>
  <si>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</si>
  <si>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</si>
  <si>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</si>
  <si>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</si>
  <si>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</si>
  <si>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</si>
  <si>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</si>
  <si>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</si>
  <si>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</si>
  <si>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</si>
  <si>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</si>
  <si>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</si>
  <si>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</si>
  <si>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</si>
  <si>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</si>
  <si>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</si>
  <si>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</si>
  <si>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</si>
  <si>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 xml:space="preserve">Рішення ЮМР від 13.07.2023 року № 1401-VIІI </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</si>
  <si>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</si>
  <si>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</si>
  <si>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</si>
  <si>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</si>
  <si>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</si>
  <si>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</si>
  <si>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</si>
  <si>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</si>
  <si>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</si>
  <si>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</si>
  <si>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</si>
  <si>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</si>
  <si>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</si>
  <si>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</si>
  <si>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</si>
  <si>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</si>
  <si>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</si>
  <si>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</si>
  <si>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</si>
  <si>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</si>
  <si>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</si>
  <si>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</si>
  <si>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</si>
  <si>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</si>
  <si>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</si>
  <si>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</si>
  <si>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</si>
  <si>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</si>
  <si>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</si>
  <si>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</si>
  <si>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</si>
  <si>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</si>
  <si>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</si>
  <si>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</si>
  <si>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</si>
  <si>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</si>
  <si>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ЮМР від   14.12.2023 року № 1567-VIIІ  </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</si>
  <si>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</si>
  <si>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</si>
  <si>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</si>
  <si>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</si>
  <si>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</si>
  <si>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</si>
  <si>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</si>
  <si>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</si>
  <si>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</si>
  <si>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</si>
  <si>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</si>
  <si>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</si>
  <si>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</si>
  <si>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</si>
  <si>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</si>
  <si>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</si>
  <si>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</si>
  <si>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</si>
  <si>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</si>
  <si>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</si>
  <si>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</si>
  <si>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10</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</si>
  <si>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</si>
  <si>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</si>
  <si>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</si>
  <si>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</si>
  <si>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</si>
  <si>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</si>
  <si>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</si>
  <si>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</si>
  <si>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</si>
  <si>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</si>
  <si>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коригування проектної документації</t>
  </si>
  <si>
    <t>х</t>
  </si>
  <si>
    <t>2021-2024 роки</t>
  </si>
  <si>
    <t xml:space="preserve"> проектні роботи</t>
  </si>
  <si>
    <t>1517322</t>
  </si>
  <si>
    <t>7322</t>
  </si>
  <si>
    <t>0443</t>
  </si>
  <si>
    <t>коригування проектно-вишукувальної документації</t>
  </si>
  <si>
    <t>Будівництво  медичних установ та закладів</t>
  </si>
  <si>
    <t>Програма розвитку інфраструктури Южненської міської територіальної громади на 2020-2024 роки</t>
  </si>
  <si>
    <t>Рішення ЮМР від 07.12.2022року №1177-VIIІ з внесеними змінами від  14.12.2023 року № 1602-VIII, шляхом викладення у новій редакції</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</si>
  <si>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</si>
  <si>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проектно-вишукувальні роботи</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</si>
  <si>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</si>
  <si>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</si>
  <si>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</si>
  <si>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</si>
  <si>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</si>
  <si>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</si>
  <si>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</si>
  <si>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</si>
  <si>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</si>
  <si>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</si>
  <si>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</si>
  <si>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</si>
  <si>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</si>
  <si>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</si>
  <si>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</si>
  <si>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</si>
  <si>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</si>
  <si>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</si>
  <si>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</si>
  <si>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</si>
  <si>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</si>
  <si>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</si>
  <si>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</si>
  <si>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</si>
  <si>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</si>
  <si>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</si>
  <si>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</si>
  <si>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</si>
  <si>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</si>
  <si>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</si>
  <si>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</si>
  <si>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</si>
  <si>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</si>
  <si>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</si>
  <si>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</si>
  <si>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</si>
  <si>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</si>
  <si>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</si>
  <si>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</si>
  <si>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</si>
  <si>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</si>
  <si>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</si>
  <si>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</si>
  <si>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</si>
  <si>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</si>
  <si>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</si>
  <si>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</si>
  <si>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</si>
  <si>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</si>
  <si>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</si>
  <si>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</si>
  <si>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</si>
  <si>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</si>
  <si>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</si>
  <si>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</si>
  <si>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</si>
  <si>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</si>
  <si>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</si>
  <si>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</si>
  <si>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</si>
  <si>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</si>
  <si>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</si>
  <si>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</si>
  <si>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</si>
  <si>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</si>
  <si>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</si>
  <si>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</si>
  <si>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</si>
  <si>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</si>
  <si>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</si>
  <si>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</si>
  <si>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</si>
  <si>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</si>
  <si>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</si>
  <si>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</si>
  <si>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</si>
  <si>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</si>
  <si>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</si>
  <si>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</si>
  <si>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</si>
  <si>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</si>
  <si>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</si>
  <si>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</si>
  <si>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</si>
  <si>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</si>
  <si>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</si>
  <si>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</si>
  <si>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</si>
  <si>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</si>
  <si>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</si>
  <si>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</si>
  <si>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</si>
  <si>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</si>
  <si>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</si>
  <si>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</si>
  <si>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</si>
  <si>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</si>
  <si>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</si>
  <si>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</si>
  <si>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</si>
  <si>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</si>
  <si>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</si>
  <si>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</si>
  <si>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</si>
  <si>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</si>
  <si>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</si>
  <si>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</si>
  <si>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</si>
  <si>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</si>
  <si>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</si>
  <si>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</si>
  <si>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</si>
  <si>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</si>
  <si>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</si>
  <si>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</si>
  <si>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</si>
  <si>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</si>
  <si>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</si>
  <si>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</si>
  <si>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</si>
  <si>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</si>
  <si>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</si>
  <si>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</si>
  <si>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</si>
  <si>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</si>
  <si>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Бюджетні позички суб'єктам господарювання та їх повернення</t>
  </si>
  <si>
    <t>Повернення бюджетних позичок, наданих суб'єктам господарювання</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</si>
  <si>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</si>
  <si>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</si>
  <si>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</si>
  <si>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</si>
  <si>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</si>
  <si>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</si>
  <si>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</si>
  <si>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</si>
  <si>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</si>
  <si>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</si>
  <si>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</si>
  <si>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</si>
  <si>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</si>
  <si>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</si>
  <si>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</si>
  <si>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</si>
  <si>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</si>
  <si>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</si>
  <si>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</si>
  <si>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</si>
  <si>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</si>
  <si>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</si>
  <si>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</si>
  <si>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Затверджено на 2024 рік з урахуванням внесених змін</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</si>
  <si>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</si>
  <si>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</si>
  <si>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</si>
  <si>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</si>
  <si>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</si>
  <si>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</si>
  <si>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</si>
  <si>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видатки розвитку</t>
  </si>
  <si>
    <t xml:space="preserve">Придбання пластикових сміттєприймальних контейнерів, об'ємом 240 л (3 шт)                                         </t>
  </si>
  <si>
    <t xml:space="preserve">Придбання пластикових сміттєприймальних контейнерів, об"ємом 1,1 м³ (2 шт)                                         </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</si>
  <si>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</si>
  <si>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</si>
  <si>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</si>
  <si>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</si>
  <si>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</si>
  <si>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</si>
  <si>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</si>
  <si>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</si>
  <si>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</si>
  <si>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</si>
  <si>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</si>
  <si>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Затверджено на 2024  рік з урахув. змін</t>
  </si>
  <si>
    <t xml:space="preserve">Виконавчий комітет Южненської міської ради  Одеського району Одеської області </t>
  </si>
  <si>
    <t xml:space="preserve">Управління освіти Южненської міської ради Одеського району Одеської області </t>
  </si>
  <si>
    <t>0</t>
  </si>
  <si>
    <t xml:space="preserve">Управління соціальної політики Южненської міської ради Одеського району Одеської області </t>
  </si>
  <si>
    <t xml:space="preserve">Управління праці та соціального захисту населення Южненської міської ради Одеського району Одеської області </t>
  </si>
  <si>
    <t xml:space="preserve"> Програма з локалізації та ліквідації амброзії полинолистої на територій Южненської міської територіальної громади на  2020-2024 роки</t>
  </si>
  <si>
    <t>Рішення ЮМР від 18.06.2020 року № 1771-VIІ  з внесеними змінами від 28.10.2022 року  № 1096 -VIIІ шляхом викладення у новій редакції</t>
  </si>
  <si>
    <t>1516030</t>
  </si>
  <si>
    <t>Додаток 4</t>
  </si>
  <si>
    <t xml:space="preserve">до  рішення Южненської міської ради </t>
  </si>
  <si>
    <t xml:space="preserve">Затверджено на 2024 рік   </t>
  </si>
  <si>
    <t>Додаток 7</t>
  </si>
  <si>
    <t>11</t>
  </si>
  <si>
    <t>12</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</si>
  <si>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</si>
  <si>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</si>
  <si>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</si>
  <si>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</si>
  <si>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</si>
  <si>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</si>
  <si>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</si>
  <si>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</si>
  <si>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Рентна плата за користування надрами загальнодержавного значення</t>
  </si>
  <si>
    <t>місцевого бюджету у 2024 році</t>
  </si>
  <si>
    <t xml:space="preserve">Секретар Южненської міської ради                                                                                                       Ігор ЧУГУННИКОВ                                                      </t>
  </si>
  <si>
    <t>І. ТРАНФЕРТИ ДО ЗАГАЛЬНОГО ФОНДУ БЮДЖЕТУ</t>
  </si>
  <si>
    <t>ІІ. ТРАНСФЕРТИ ДО СПЕЦІАЛЬНОГО ФОНДУ БЮДЖЕТУ</t>
  </si>
  <si>
    <t>Затверджено на 2024  рік з урахуванням внесених змін</t>
  </si>
  <si>
    <t>до проєкту рішення Южненської міської ради</t>
  </si>
  <si>
    <t xml:space="preserve">від </t>
  </si>
  <si>
    <t xml:space="preserve">№  </t>
  </si>
  <si>
    <t>до  проєкту рішення Южненської міської ради</t>
  </si>
  <si>
    <t xml:space="preserve">від  </t>
  </si>
  <si>
    <t>Додаток 3</t>
  </si>
  <si>
    <t xml:space="preserve">до  проєкту рішення Южненської міської ради </t>
  </si>
  <si>
    <t xml:space="preserve"> № </t>
  </si>
  <si>
    <t>Додаток 5</t>
  </si>
  <si>
    <t xml:space="preserve">від   </t>
  </si>
  <si>
    <t xml:space="preserve">№ </t>
  </si>
  <si>
    <t xml:space="preserve">від                            </t>
  </si>
  <si>
    <t xml:space="preserve"> №                  </t>
  </si>
  <si>
    <t xml:space="preserve">від               </t>
  </si>
  <si>
    <t xml:space="preserve">№                </t>
  </si>
  <si>
    <t xml:space="preserve">до проєкту рішення Южненської міської ради </t>
  </si>
  <si>
    <t>-</t>
  </si>
  <si>
    <t>видатків місцевого бюджету за І півріччя 2024 рік</t>
  </si>
  <si>
    <t>Виконано за І півріччя 2024 року</t>
  </si>
  <si>
    <t>0219800</t>
  </si>
  <si>
    <t>Субвенція з місцевого бюджету державному бюджету на виконання програм соціально-економічного розвитку регіонів</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</si>
  <si>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</si>
  <si>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</si>
  <si>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</si>
  <si>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</si>
  <si>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</si>
  <si>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</si>
  <si>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</si>
  <si>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t>Інші заходи, пов'язані з економічною діяльністю</t>
  </si>
  <si>
    <t>Забезпечення збору та вивезення сміття і відходів</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</si>
  <si>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</si>
  <si>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</si>
  <si>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Надання загальної середньої освіти закладами загальної середньої освіти за рахунок коштів місцевого бюджету</t>
  </si>
  <si>
    <r>
      <t>Будівництво</t>
    </r>
    <r>
      <rPr>
        <sz val="12"/>
        <color rgb="FF333333"/>
        <rFont val="Times New Roman"/>
        <family val="1"/>
        <charset val="204"/>
      </rPr>
      <t>  установ та закладів культури</t>
    </r>
  </si>
  <si>
    <r>
      <t>Будівництво</t>
    </r>
    <r>
      <rPr>
        <sz val="12"/>
        <color rgb="FF333333"/>
        <rFont val="Times New Roman"/>
        <family val="1"/>
        <charset val="204"/>
      </rPr>
      <t> інших об'єктів комунальної власності</t>
    </r>
  </si>
  <si>
    <t>Інша діяльність у сфері державного управління</t>
  </si>
  <si>
    <t>Виконано за І півряччя 2024 року</t>
  </si>
  <si>
    <t>Інші заходи у сфері зв'язку, телекомунікації та інформатики</t>
  </si>
  <si>
    <t>9800</t>
  </si>
  <si>
    <t>Капітальні трансферти органам державного управління інших рівнів</t>
  </si>
  <si>
    <t>1511021</t>
  </si>
  <si>
    <t>Коригування проектної документації "Капітальний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</si>
  <si>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</si>
  <si>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</si>
  <si>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Проєктні роботи "Капітальний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t>
  </si>
  <si>
    <t>2024 рік</t>
  </si>
  <si>
    <t>0912</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</si>
  <si>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</si>
  <si>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</si>
  <si>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</si>
  <si>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</si>
  <si>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</si>
  <si>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2020,2023-2024 роки</t>
  </si>
  <si>
    <t xml:space="preserve">проектні роботи </t>
  </si>
  <si>
    <t>Проєктні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</si>
  <si>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</si>
  <si>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</si>
  <si>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</si>
  <si>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</si>
  <si>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</si>
  <si>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</si>
  <si>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пл.Перемоги, місто Южне, Одеський район, Одеська область"</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</si>
  <si>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</si>
  <si>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</si>
  <si>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</si>
  <si>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</si>
  <si>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</si>
  <si>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Реконструкція системи газопостачання в Сичавському будинку культури Одеського району Одеської області, за адресою: с.Сичавка, вул.Цветаєва 2А, в т.ч.:</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</si>
  <si>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</si>
  <si>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</si>
  <si>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</si>
  <si>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</si>
  <si>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</si>
  <si>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</si>
  <si>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</si>
  <si>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</si>
  <si>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</si>
  <si>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</si>
  <si>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1517461</t>
  </si>
  <si>
    <t xml:space="preserve">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 в т.ч. </t>
  </si>
  <si>
    <t>Капітальний ремонт проїжджої частини вул. Приморської від вул. Будівельників до просп. Григорівського десанту м.Южного Одеської області, вт.ч.:</t>
  </si>
  <si>
    <t>2019-2024 роки</t>
  </si>
  <si>
    <t xml:space="preserve">Секретар Южненської міської ради                                                                                                                                                       Ігор ЧУГУННИКОВ                                                         </t>
  </si>
  <si>
    <t xml:space="preserve">Фінансування об'єктів, видатки по яких здійснювались у І півріччі 2024 року за рахунок коштів  бюджету розвитку </t>
  </si>
  <si>
    <t xml:space="preserve">  Перелік об'єктів,  видатки на які проводились за І півріччя 2024 рік  на природоохоронні заходи  по Южненській міській територіальній громаді</t>
  </si>
  <si>
    <t>Виконання за І півріччя 2024 рік</t>
  </si>
  <si>
    <t>збільшення у 6,9 рази</t>
  </si>
  <si>
    <t>збільшення у 3,4 разів</t>
  </si>
  <si>
    <t>збільшення у 3,7 разів</t>
  </si>
  <si>
    <t>збільшення у 2,9 рази</t>
  </si>
  <si>
    <t>Дотації з місцевих бюджетів іншим місцевим бюджетам</t>
  </si>
  <si>
    <t>Інші дотації з місцевого бюджету</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</si>
  <si>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</si>
  <si>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</si>
  <si>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</si>
  <si>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41057700</t>
  </si>
  <si>
    <t>збільшення у 135 разів</t>
  </si>
  <si>
    <t>до  рішення Южненської міської ради</t>
  </si>
  <si>
    <t>від                    року</t>
  </si>
  <si>
    <t xml:space="preserve">  Перелік об'єктів,  видатки по яких  здійснюються у І півріччі 2024 року на ремонт доріг комунальної власності</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</si>
  <si>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</si>
  <si>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</si>
  <si>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</si>
  <si>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</si>
  <si>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</si>
  <si>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Затверджено на 2024  рік                 з урахуванням внесених змін</t>
  </si>
  <si>
    <t>Виконано за І півріччя 2024 рік</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</si>
  <si>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</si>
  <si>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</si>
  <si>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</si>
  <si>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</si>
  <si>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</si>
  <si>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</si>
  <si>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</si>
  <si>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</si>
  <si>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</si>
  <si>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ВСЬОГО</t>
  </si>
  <si>
    <t>Виконання   місцевих  програм, які фінансувались   за рахунок коштів  бюджету Южненської міської територіальної громади за  І півріччя 2024 року</t>
  </si>
  <si>
    <t>Виконано за         І півріччя         2024 року</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</si>
  <si>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</si>
  <si>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 xml:space="preserve">Рішення ЮМР від 04.03.2022 року № 948-VIІІ з внесеними змінами  від  06.06.2024 року № 1731-VIII, шляхом викладення  у новій редакції  </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</si>
  <si>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</si>
  <si>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29.03.2024 року № 1680-VIІІ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</si>
  <si>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</si>
  <si>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</si>
  <si>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</si>
  <si>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 xml:space="preserve">Рішення ЮМР від 01.12.2022 року № 1170-VIІІ з внесеними змінами  від  29.03.2024 року № 1679 -VIII, шляхом викладення  у новій редакції  </t>
  </si>
  <si>
    <t>Рішення ЮМР від 22.07.2021 року № 470-VІІІ з внесеними змінами від 06.06.2024 року № 1727-VIIІ, шляхом викладення у новій редакції</t>
  </si>
  <si>
    <t>Програма оздоровлення та відпочинку дітей міста Южного на період 2022-2024 роки</t>
  </si>
  <si>
    <t>Рішення ЮМР від 22.07.2021 року № 476-VІІІ з внесеними змінами від 06.06.2024 року  № 1728-VIIІ, шляхом викладення у новій редакції</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</si>
  <si>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</si>
  <si>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</si>
  <si>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Рішення ЮМР від 25.07.2019 року №1438-VII з внесеними змінами  від 07.06.2024 року № 1743-VIII, шляхом викладення у новій редакції</t>
  </si>
  <si>
    <t>Управління архітектури Южненської міської ради Одеського району Одеської області</t>
  </si>
  <si>
    <t>1616014</t>
  </si>
  <si>
    <t>Рішення ЮМР від 07.03.2023 року № 1299-VIIІ з внесеними змінами від 06.06.2024 року № 1732-VIII, шляхом викладення у новій редакції</t>
  </si>
  <si>
    <t>Рішення Южненської міської ради від 19.09.2019 року № 1529-VII, з внесеними змінами від 06.06.2024 року № 1736-VIII, шляхом викладення у новій редакції</t>
  </si>
  <si>
    <t>1516012</t>
  </si>
  <si>
    <t>6012</t>
  </si>
  <si>
    <t>Будівництво установ та закладів культури</t>
  </si>
  <si>
    <t>Будівництво інших об'єктів комунальної власності</t>
  </si>
  <si>
    <t>Рішення ЮМР від 28.10.2022 року           №1092-VIIІ з внесеними змінами від  23.08.2023 року № 1435-VIII, шляхом викладення у новій редакції</t>
  </si>
  <si>
    <t xml:space="preserve">Рішення ЮМР від 28.10.2022 року            № 1091-VIIІ </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</si>
  <si>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</si>
  <si>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1563-VIIІ,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</si>
  <si>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</si>
  <si>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</si>
  <si>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 xml:space="preserve">Рішення ЮМР від 04.03.2022 року № 948-VIІІ з внесеними змінами  від  14.12.2023 року №  1568-VIII, шляхом викладення  у новій редакції  </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</si>
  <si>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</si>
  <si>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</si>
  <si>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 xml:space="preserve">Рішення ЮМР від 13.07.2023 року № 1404-VII з внесеними змінами  від  26.10. 2023 року  № 1505-VIIІ,  шляхом викладення у новій редакції </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</si>
  <si>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</si>
  <si>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</si>
  <si>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Рішення ЮМР від 23.12.2021 року  №  900-VIIІ з внесеними змінами від 26.10.2023 року № 1510-VIIІ, шляхом викладення у новій редакції</t>
  </si>
  <si>
    <t>Рішення Южненської міської ради від 20.08.2020 року № 1828-VII з внесеними змінами від  29.03.2024 року  № 1690-VIIІ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</si>
  <si>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</si>
  <si>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Додаток 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</si>
</sst>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quot;р.&quot;;[Red]\-#,##0&quot;р.&quot;"/>
    <numFmt numFmtId="165" formatCode="#,##0;\-#,##0;#,&quot;-&quot;"/>
    <numFmt numFmtId="166" formatCode="_-* #,##0.00\ _г_р_н_._-;\-* #,##0.00\ _г_р_н_._-;_-* &quot;-&quot;??\ _г_р_н_._-;_-@_-"/>
    <numFmt numFmtId="167" formatCode="_-* #,##0\ _г_р_н_._-;\-* #,##0\ _г_р_н_._-;_-* &quot;-&quot;??\ _г_р_н_._-;_-@_-"/>
    <numFmt numFmtId="168" formatCode="0.0%"/>
    <numFmt numFmtId="169" formatCode="#,##0.00;\-#,##0.00;#,&quot;-&quot;"/>
    <numFmt numFmtId="170" formatCode="_-* #,##0.00\ &quot;грн.&quot;_-;\-* #,##0.00\ &quot;грн.&quot;_-;_-* &quot;-&quot;??\ &quot;грн.&quot;_-;_-@_-"/>
    <numFmt numFmtId="171" formatCode="#,##0.0"/>
    <numFmt numFmtId="172" formatCode="#,##0.0;\-#,##0.0;#.0,&quot;-&quot;"/>
    <numFmt numFmtId="173" formatCode="#,##0_ ;\-#,##0\ "/>
    <numFmt numFmtId="174" formatCode="#,##0.0_ ;\-#,##0.0\ "/>
    <numFmt numFmtId="175" formatCode="0.0"/>
    <numFmt numFmtId="176" formatCode="_-* #,##0.0\ _₽_-;\-* #,##0.0\ _₽_-;_-* &quot;-&quot;?\ _₽_-;_-@_-"/>
  </numFmts>
  <fonts count="58"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b/>
      <sz val="14"/>
      <color rgb="FF000000"/>
      <name val="Times New Roman"/>
      <family val="1"/>
      <charset val="204"/>
    </font>
    <font>
      <i/>
      <sz val="14"/>
      <color rgb="FF000000"/>
      <name val="Times New Roman"/>
      <family val="1"/>
      <charset val="204"/>
    </font>
    <font>
      <sz val="11"/>
      <name val="Arial"/>
      <family val="2"/>
      <charset val="204"/>
    </font>
    <font>
      <b/>
      <sz val="10"/>
      <name val="Arial Cyr"/>
      <charset val="204"/>
    </font>
    <font>
      <sz val="10"/>
      <color theme="0"/>
      <name val="Calibri"/>
      <family val="2"/>
      <charset val="204"/>
      <scheme val="minor"/>
    </font>
    <font>
      <sz val="12"/>
      <color rgb="FF333333"/>
      <name val="Times New Roman"/>
      <family val="1"/>
      <charset val="204"/>
    </font>
    <font>
      <sz val="14"/>
      <color rgb="FF333333"/>
      <name val="Times New Roman"/>
      <family val="1"/>
      <charset val="204"/>
    </font>
    <font>
      <b/>
      <i/>
      <sz val="16"/>
      <name val="Times New Roman"/>
      <family val="1"/>
      <charset val="204"/>
    </font>
    <font>
      <b/>
      <sz val="13.5"/>
      <name val="Arial"/>
      <family val="2"/>
      <charset val="204"/>
    </font>
    <font>
      <sz val="10"/>
      <color rgb="FF33333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bottom style="medium">
        <color indexed="64"/>
      </bottom>
      <diagonal/>
    </border>
  </borders>
  <cellStyleXfs count="7">
    <xf numFmtId="0" fontId="0" fillId="0" borderId="0"/>
    <xf numFmtId="166"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0" fontId="10" fillId="0" borderId="0" applyFont="0" applyFill="0" applyBorder="0" applyAlignment="0" applyProtection="0"/>
    <xf numFmtId="9" fontId="11" fillId="0" borderId="0" applyFont="0" applyFill="0" applyBorder="0" applyAlignment="0" applyProtection="0"/>
  </cellStyleXfs>
  <cellXfs count="1307">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5"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vertical="center"/>
    </xf>
    <xf numFmtId="0" fontId="5" fillId="2" borderId="27" xfId="0" applyFont="1" applyFill="1" applyBorder="1" applyAlignment="1">
      <alignment horizontal="center" vertical="center" wrapText="1"/>
    </xf>
    <xf numFmtId="165" fontId="6" fillId="2" borderId="15" xfId="0" applyNumberFormat="1" applyFont="1" applyFill="1" applyBorder="1" applyAlignment="1">
      <alignment horizontal="right" vertical="center"/>
    </xf>
    <xf numFmtId="165" fontId="5" fillId="0" borderId="1" xfId="0" applyNumberFormat="1" applyFont="1" applyBorder="1" applyAlignment="1">
      <alignment horizontal="right" vertical="center"/>
    </xf>
    <xf numFmtId="165" fontId="5" fillId="2" borderId="12" xfId="0" applyNumberFormat="1" applyFont="1" applyFill="1" applyBorder="1" applyAlignment="1">
      <alignment horizontal="right" vertical="center"/>
    </xf>
    <xf numFmtId="165" fontId="8" fillId="2" borderId="18"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0" fontId="5" fillId="2" borderId="26"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lignment vertical="center"/>
    </xf>
    <xf numFmtId="165" fontId="8" fillId="2" borderId="18" xfId="0" applyNumberFormat="1" applyFont="1" applyFill="1" applyBorder="1" applyAlignment="1">
      <alignment vertical="center"/>
    </xf>
    <xf numFmtId="165"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5" fontId="8" fillId="2" borderId="18" xfId="0" applyNumberFormat="1" applyFont="1" applyFill="1" applyBorder="1" applyAlignment="1">
      <alignment horizontal="center" vertical="center" wrapText="1"/>
    </xf>
    <xf numFmtId="165"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5" fontId="6" fillId="2" borderId="15" xfId="0" applyNumberFormat="1" applyFont="1" applyFill="1" applyBorder="1" applyAlignment="1">
      <alignment vertical="center"/>
    </xf>
    <xf numFmtId="0" fontId="6" fillId="2" borderId="15" xfId="0" applyFont="1" applyFill="1" applyBorder="1" applyAlignment="1">
      <alignment vertical="center" wrapText="1"/>
    </xf>
    <xf numFmtId="165"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15" xfId="0" applyNumberFormat="1" applyFont="1" applyBorder="1" applyAlignment="1">
      <alignment horizontal="center" vertical="center" wrapText="1"/>
    </xf>
    <xf numFmtId="0" fontId="13" fillId="0" borderId="0" xfId="0" applyFont="1"/>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5" fillId="0" borderId="1" xfId="0" applyFont="1" applyBorder="1" applyAlignment="1">
      <alignment vertical="center" wrapText="1"/>
    </xf>
    <xf numFmtId="0" fontId="25" fillId="3" borderId="1"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7" fontId="25" fillId="0" borderId="1" xfId="1" applyNumberFormat="1" applyFont="1" applyFill="1" applyBorder="1" applyAlignment="1">
      <alignment horizontal="right" vertical="center" wrapText="1"/>
    </xf>
    <xf numFmtId="9" fontId="2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49" fontId="20" fillId="3" borderId="18" xfId="0" applyNumberFormat="1" applyFont="1" applyFill="1" applyBorder="1" applyAlignment="1">
      <alignment horizontal="center" vertical="center" wrapText="1"/>
    </xf>
    <xf numFmtId="9" fontId="20" fillId="3" borderId="19" xfId="0" applyNumberFormat="1" applyFont="1" applyFill="1" applyBorder="1" applyAlignment="1">
      <alignment horizontal="right" vertical="center" wrapText="1"/>
    </xf>
    <xf numFmtId="3" fontId="25" fillId="2" borderId="1" xfId="0" applyNumberFormat="1" applyFont="1" applyFill="1" applyBorder="1" applyAlignment="1">
      <alignment vertical="center"/>
    </xf>
    <xf numFmtId="3" fontId="24" fillId="0" borderId="1" xfId="0" applyNumberFormat="1" applyFont="1" applyBorder="1" applyAlignment="1">
      <alignment vertical="center"/>
    </xf>
    <xf numFmtId="0" fontId="27" fillId="0" borderId="0" xfId="0" applyFont="1"/>
    <xf numFmtId="3" fontId="25" fillId="0" borderId="1" xfId="0" applyNumberFormat="1" applyFont="1" applyBorder="1" applyAlignment="1">
      <alignment vertical="center"/>
    </xf>
    <xf numFmtId="165" fontId="3" fillId="2" borderId="1" xfId="0" applyNumberFormat="1" applyFont="1" applyFill="1" applyBorder="1" applyAlignment="1">
      <alignment horizontal="right" vertical="center"/>
    </xf>
    <xf numFmtId="3" fontId="24" fillId="0" borderId="12" xfId="0" applyNumberFormat="1" applyFont="1" applyBorder="1" applyAlignment="1">
      <alignment vertical="center" wrapText="1"/>
    </xf>
    <xf numFmtId="3" fontId="24" fillId="0" borderId="1" xfId="0" applyNumberFormat="1" applyFont="1" applyBorder="1" applyAlignment="1">
      <alignment horizontal="right" vertical="center"/>
    </xf>
    <xf numFmtId="3" fontId="24" fillId="2" borderId="12" xfId="0" applyNumberFormat="1" applyFont="1" applyFill="1" applyBorder="1" applyAlignment="1">
      <alignment vertical="center"/>
    </xf>
    <xf numFmtId="168" fontId="24" fillId="0" borderId="12" xfId="0" applyNumberFormat="1" applyFont="1" applyBorder="1" applyAlignment="1">
      <alignment vertical="center" wrapText="1"/>
    </xf>
    <xf numFmtId="3" fontId="25" fillId="0" borderId="12" xfId="0" applyNumberFormat="1" applyFont="1" applyBorder="1" applyAlignment="1">
      <alignment horizontal="right" vertical="center"/>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167" fontId="20" fillId="3" borderId="15" xfId="1"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7" fontId="19" fillId="0" borderId="0" xfId="0" applyNumberFormat="1" applyFont="1"/>
    <xf numFmtId="0" fontId="19" fillId="0" borderId="0" xfId="0" applyFont="1" applyAlignment="1">
      <alignment horizontal="right" vertical="center"/>
    </xf>
    <xf numFmtId="0" fontId="7" fillId="2" borderId="0" xfId="0" applyFont="1" applyFill="1" applyAlignment="1">
      <alignment vertical="center"/>
    </xf>
    <xf numFmtId="3" fontId="24" fillId="0" borderId="1" xfId="0" applyNumberFormat="1" applyFont="1" applyBorder="1" applyAlignment="1">
      <alignment vertical="center" wrapText="1"/>
    </xf>
    <xf numFmtId="9" fontId="24"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right" vertical="center" wrapText="1"/>
    </xf>
    <xf numFmtId="3" fontId="24" fillId="2" borderId="1" xfId="0" applyNumberFormat="1" applyFont="1" applyFill="1" applyBorder="1" applyAlignment="1">
      <alignment horizontal="right" vertical="center"/>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vertical="center"/>
    </xf>
    <xf numFmtId="0" fontId="26" fillId="0" borderId="1" xfId="0" applyFont="1" applyBorder="1" applyAlignment="1">
      <alignment horizontal="left" vertical="center" wrapText="1"/>
    </xf>
    <xf numFmtId="3" fontId="25" fillId="2" borderId="1" xfId="0" applyNumberFormat="1" applyFont="1" applyFill="1" applyBorder="1" applyAlignment="1">
      <alignment vertical="center" wrapText="1"/>
    </xf>
    <xf numFmtId="168" fontId="25" fillId="0" borderId="1" xfId="0" applyNumberFormat="1" applyFont="1" applyBorder="1" applyAlignment="1">
      <alignment vertical="center" wrapText="1"/>
    </xf>
    <xf numFmtId="3" fontId="24" fillId="2" borderId="1" xfId="0" applyNumberFormat="1" applyFont="1" applyFill="1" applyBorder="1" applyAlignment="1">
      <alignment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5" fontId="6" fillId="2" borderId="1" xfId="0" applyNumberFormat="1" applyFont="1" applyFill="1" applyBorder="1" applyAlignment="1">
      <alignment horizontal="right" vertical="center"/>
    </xf>
    <xf numFmtId="165" fontId="6" fillId="0" borderId="1" xfId="0" applyNumberFormat="1" applyFont="1" applyBorder="1" applyAlignment="1">
      <alignment horizontal="right" vertical="center"/>
    </xf>
    <xf numFmtId="165" fontId="0" fillId="0" borderId="0" xfId="0" applyNumberFormat="1"/>
    <xf numFmtId="165" fontId="34" fillId="2" borderId="1" xfId="0" applyNumberFormat="1" applyFont="1" applyFill="1" applyBorder="1" applyAlignment="1">
      <alignment horizontal="right" vertical="center"/>
    </xf>
    <xf numFmtId="165" fontId="34"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15" fillId="0" borderId="0" xfId="0" applyFont="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5" fillId="2" borderId="9" xfId="0" applyNumberFormat="1" applyFont="1" applyFill="1" applyBorder="1" applyAlignment="1">
      <alignment vertical="center"/>
    </xf>
    <xf numFmtId="165" fontId="5" fillId="2" borderId="1" xfId="0" applyNumberFormat="1" applyFont="1" applyFill="1" applyBorder="1" applyAlignment="1">
      <alignment vertical="center" wrapText="1"/>
    </xf>
    <xf numFmtId="0" fontId="0" fillId="0" borderId="0" xfId="0" applyAlignment="1">
      <alignment horizontal="left"/>
    </xf>
    <xf numFmtId="165" fontId="5" fillId="2" borderId="11" xfId="0" applyNumberFormat="1" applyFont="1" applyFill="1" applyBorder="1" applyAlignment="1">
      <alignment vertical="center"/>
    </xf>
    <xf numFmtId="165" fontId="5" fillId="2" borderId="12" xfId="0" applyNumberFormat="1" applyFont="1" applyFill="1" applyBorder="1" applyAlignment="1">
      <alignment vertical="center" wrapText="1"/>
    </xf>
    <xf numFmtId="165" fontId="6" fillId="2" borderId="14" xfId="0" applyNumberFormat="1" applyFont="1" applyFill="1" applyBorder="1" applyAlignment="1">
      <alignment horizontal="center"/>
    </xf>
    <xf numFmtId="165" fontId="6" fillId="2" borderId="15" xfId="0" applyNumberFormat="1" applyFont="1" applyFill="1" applyBorder="1"/>
    <xf numFmtId="165" fontId="6" fillId="2" borderId="15" xfId="0" applyNumberFormat="1" applyFont="1" applyFill="1" applyBorder="1" applyAlignment="1">
      <alignment horizontal="right"/>
    </xf>
    <xf numFmtId="165" fontId="34" fillId="2" borderId="16" xfId="0" applyNumberFormat="1" applyFont="1" applyFill="1" applyBorder="1" applyAlignment="1">
      <alignment horizontal="right"/>
    </xf>
    <xf numFmtId="0" fontId="7" fillId="0" borderId="0" xfId="0" applyFont="1" applyAlignment="1">
      <alignment vertical="top"/>
    </xf>
    <xf numFmtId="0" fontId="36" fillId="0" borderId="0" xfId="0" applyFont="1" applyAlignment="1">
      <alignment horizontal="left" vertical="center"/>
    </xf>
    <xf numFmtId="0" fontId="7" fillId="0" borderId="0" xfId="0" applyFont="1" applyAlignment="1">
      <alignment horizontal="left" vertical="center" wrapText="1"/>
    </xf>
    <xf numFmtId="3" fontId="36" fillId="0" borderId="0" xfId="0" applyNumberFormat="1" applyFont="1" applyAlignment="1">
      <alignment horizontal="left" vertical="center"/>
    </xf>
    <xf numFmtId="2" fontId="7" fillId="0" borderId="0" xfId="0" applyNumberFormat="1" applyFont="1" applyAlignment="1">
      <alignment horizontal="left" vertical="center"/>
    </xf>
    <xf numFmtId="0" fontId="31" fillId="0" borderId="0" xfId="0" applyFont="1"/>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8"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5" fillId="0" borderId="1" xfId="0" applyFont="1" applyBorder="1" applyAlignment="1">
      <alignment horizontal="left"/>
    </xf>
    <xf numFmtId="49" fontId="6" fillId="0" borderId="11" xfId="0" applyNumberFormat="1" applyFont="1" applyBorder="1" applyAlignment="1">
      <alignment horizontal="center" vertical="center"/>
    </xf>
    <xf numFmtId="0" fontId="6" fillId="0" borderId="12" xfId="0" applyFont="1" applyBorder="1" applyAlignment="1">
      <alignment horizontal="centerContinuous" vertical="center"/>
    </xf>
    <xf numFmtId="0" fontId="7" fillId="0" borderId="3" xfId="0" applyFont="1" applyBorder="1" applyAlignment="1">
      <alignment horizontal="center" wrapText="1"/>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7" fillId="0" borderId="0" xfId="0" applyFont="1" applyAlignment="1">
      <alignment horizontal="left"/>
    </xf>
    <xf numFmtId="0" fontId="13" fillId="0" borderId="0" xfId="0" applyFont="1" applyAlignment="1">
      <alignment horizontal="left" wrapText="1"/>
    </xf>
    <xf numFmtId="3" fontId="27" fillId="0" borderId="0" xfId="0" applyNumberFormat="1" applyFont="1" applyAlignment="1">
      <alignment horizontal="left"/>
    </xf>
    <xf numFmtId="2" fontId="13" fillId="0" borderId="0" xfId="0" applyNumberFormat="1" applyFont="1" applyAlignment="1">
      <alignment horizontal="left"/>
    </xf>
    <xf numFmtId="0" fontId="32" fillId="0" borderId="0" xfId="0" applyFont="1"/>
    <xf numFmtId="0" fontId="33" fillId="0" borderId="0" xfId="0" applyFont="1"/>
    <xf numFmtId="0" fontId="39" fillId="0" borderId="0" xfId="0" applyFont="1"/>
    <xf numFmtId="49" fontId="7" fillId="0" borderId="0" xfId="0" applyNumberFormat="1" applyFont="1"/>
    <xf numFmtId="0" fontId="7" fillId="2" borderId="0" xfId="0" applyFont="1" applyFill="1"/>
    <xf numFmtId="0" fontId="40"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6" fillId="0" borderId="14" xfId="0" applyFont="1" applyBorder="1" applyAlignment="1">
      <alignment horizontal="center" vertical="center"/>
    </xf>
    <xf numFmtId="49" fontId="36" fillId="3" borderId="32" xfId="0" applyNumberFormat="1" applyFont="1" applyFill="1" applyBorder="1" applyAlignment="1">
      <alignment horizontal="center" vertical="center" wrapText="1"/>
    </xf>
    <xf numFmtId="49" fontId="36" fillId="0" borderId="32" xfId="0" applyNumberFormat="1" applyFont="1" applyBorder="1" applyAlignment="1">
      <alignment horizontal="center" vertical="center"/>
    </xf>
    <xf numFmtId="0" fontId="36" fillId="0" borderId="1" xfId="0" applyFont="1" applyBorder="1" applyAlignment="1">
      <alignment horizontal="left" vertical="center" wrapText="1"/>
    </xf>
    <xf numFmtId="0" fontId="41"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1" fillId="0" borderId="0" xfId="0" applyFont="1" applyAlignment="1">
      <alignment horizontal="center" vertical="center" wrapText="1"/>
    </xf>
    <xf numFmtId="0" fontId="27" fillId="0" borderId="0" xfId="0" applyFont="1" applyAlignment="1">
      <alignment horizontal="center" vertical="center" wrapText="1"/>
    </xf>
    <xf numFmtId="3" fontId="13" fillId="0" borderId="0" xfId="0" applyNumberFormat="1" applyFont="1" applyAlignment="1">
      <alignment horizontal="center" vertical="center" wrapText="1"/>
    </xf>
    <xf numFmtId="165" fontId="6" fillId="2" borderId="3" xfId="0" applyNumberFormat="1" applyFont="1" applyFill="1" applyBorder="1" applyAlignment="1">
      <alignment horizontal="right" vertical="center"/>
    </xf>
    <xf numFmtId="165" fontId="5" fillId="2" borderId="3" xfId="0" applyNumberFormat="1" applyFont="1" applyFill="1" applyBorder="1" applyAlignment="1">
      <alignment horizontal="right" vertical="center"/>
    </xf>
    <xf numFmtId="165" fontId="8" fillId="2" borderId="3" xfId="0" applyNumberFormat="1" applyFont="1" applyFill="1" applyBorder="1" applyAlignment="1">
      <alignment horizontal="right" vertical="center"/>
    </xf>
    <xf numFmtId="165" fontId="34" fillId="2" borderId="3" xfId="0" applyNumberFormat="1" applyFont="1" applyFill="1" applyBorder="1" applyAlignment="1">
      <alignment horizontal="right" vertical="center"/>
    </xf>
    <xf numFmtId="165" fontId="5" fillId="2" borderId="44" xfId="0" applyNumberFormat="1" applyFont="1" applyFill="1" applyBorder="1" applyAlignment="1">
      <alignment horizontal="right" vertical="center"/>
    </xf>
    <xf numFmtId="165" fontId="34" fillId="2" borderId="50" xfId="0" applyNumberFormat="1" applyFont="1" applyFill="1" applyBorder="1" applyAlignment="1">
      <alignment horizontal="right"/>
    </xf>
    <xf numFmtId="165" fontId="8" fillId="2" borderId="1" xfId="0" applyNumberFormat="1" applyFont="1" applyFill="1" applyBorder="1" applyAlignment="1">
      <alignment horizontal="right" vertical="center"/>
    </xf>
    <xf numFmtId="165"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0" fontId="5" fillId="2" borderId="37" xfId="0" applyFont="1" applyFill="1" applyBorder="1" applyAlignment="1">
      <alignment horizontal="center" vertical="center" wrapText="1"/>
    </xf>
    <xf numFmtId="165" fontId="6" fillId="2" borderId="15"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5" fillId="2" borderId="27" xfId="0" quotePrefix="1" applyFont="1" applyFill="1" applyBorder="1" applyAlignment="1">
      <alignment vertical="center" wrapText="1"/>
    </xf>
    <xf numFmtId="165" fontId="5" fillId="2" borderId="27" xfId="0" applyNumberFormat="1" applyFont="1" applyFill="1" applyBorder="1" applyAlignment="1">
      <alignment vertical="center"/>
    </xf>
    <xf numFmtId="165" fontId="5" fillId="2" borderId="27" xfId="0" applyNumberFormat="1" applyFont="1" applyFill="1" applyBorder="1" applyAlignment="1">
      <alignment horizontal="right" vertical="center"/>
    </xf>
    <xf numFmtId="165" fontId="5" fillId="2" borderId="12" xfId="0" applyNumberFormat="1"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2" xfId="0" applyFont="1" applyFill="1" applyBorder="1" applyAlignment="1">
      <alignment horizontal="center" vertical="center" wrapText="1"/>
    </xf>
    <xf numFmtId="165" fontId="6" fillId="2" borderId="15" xfId="0" applyNumberFormat="1" applyFont="1" applyFill="1" applyBorder="1" applyAlignment="1">
      <alignment horizontal="right" vertical="center" wrapText="1"/>
    </xf>
    <xf numFmtId="165" fontId="6" fillId="2" borderId="50" xfId="0" applyNumberFormat="1" applyFont="1" applyFill="1" applyBorder="1" applyAlignment="1">
      <alignment horizontal="right" vertical="center"/>
    </xf>
    <xf numFmtId="165" fontId="8" fillId="2" borderId="49" xfId="0" applyNumberFormat="1" applyFont="1" applyFill="1" applyBorder="1" applyAlignment="1">
      <alignment horizontal="right" vertical="center"/>
    </xf>
    <xf numFmtId="168" fontId="5" fillId="2" borderId="15" xfId="0" applyNumberFormat="1" applyFont="1" applyFill="1" applyBorder="1" applyAlignment="1">
      <alignment horizontal="center" vertical="center" wrapText="1"/>
    </xf>
    <xf numFmtId="168" fontId="5" fillId="2" borderId="18" xfId="0"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168" fontId="5" fillId="2" borderId="12" xfId="0" applyNumberFormat="1" applyFont="1" applyFill="1" applyBorder="1" applyAlignment="1">
      <alignment horizontal="center" vertical="center" wrapText="1"/>
    </xf>
    <xf numFmtId="165" fontId="8" fillId="2" borderId="1" xfId="0" applyNumberFormat="1" applyFont="1" applyFill="1" applyBorder="1" applyAlignment="1">
      <alignment horizontal="right" vertical="center" wrapText="1"/>
    </xf>
    <xf numFmtId="165" fontId="5" fillId="2" borderId="1" xfId="0" applyNumberFormat="1" applyFont="1" applyFill="1" applyBorder="1" applyAlignment="1">
      <alignment horizontal="right" vertical="center" wrapText="1"/>
    </xf>
    <xf numFmtId="165" fontId="8" fillId="2" borderId="12" xfId="0" applyNumberFormat="1" applyFont="1" applyFill="1" applyBorder="1" applyAlignment="1">
      <alignment horizontal="right" vertical="center" wrapText="1"/>
    </xf>
    <xf numFmtId="165" fontId="5" fillId="2" borderId="12" xfId="0" applyNumberFormat="1" applyFont="1" applyFill="1" applyBorder="1" applyAlignment="1">
      <alignment horizontal="right" vertical="center" wrapText="1"/>
    </xf>
    <xf numFmtId="165" fontId="5" fillId="2" borderId="18" xfId="0" applyNumberFormat="1" applyFont="1" applyFill="1" applyBorder="1" applyAlignment="1">
      <alignment horizontal="right" vertical="center" wrapText="1"/>
    </xf>
    <xf numFmtId="168" fontId="5" fillId="2" borderId="16" xfId="0" applyNumberFormat="1" applyFont="1" applyFill="1" applyBorder="1" applyAlignment="1">
      <alignment horizontal="center" vertical="center" wrapText="1"/>
    </xf>
    <xf numFmtId="168"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4" fillId="2" borderId="0" xfId="0" applyFont="1" applyFill="1" applyAlignment="1">
      <alignment horizontal="center" vertical="center"/>
    </xf>
    <xf numFmtId="0" fontId="44" fillId="2" borderId="0" xfId="0" applyFont="1" applyFill="1"/>
    <xf numFmtId="0" fontId="44" fillId="2" borderId="0" xfId="0" applyFont="1" applyFill="1" applyAlignment="1">
      <alignment horizontal="right"/>
    </xf>
    <xf numFmtId="4" fontId="44" fillId="2" borderId="0" xfId="0" applyNumberFormat="1" applyFont="1" applyFill="1"/>
    <xf numFmtId="4" fontId="44"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49" fontId="7" fillId="0" borderId="50" xfId="0" applyNumberFormat="1" applyFont="1" applyBorder="1" applyAlignment="1">
      <alignment horizontal="center" vertical="center" wrapText="1"/>
    </xf>
    <xf numFmtId="0" fontId="40" fillId="0" borderId="15" xfId="0" applyFont="1" applyBorder="1" applyAlignment="1">
      <alignment horizontal="center"/>
    </xf>
    <xf numFmtId="0" fontId="40" fillId="0" borderId="16" xfId="0" applyFont="1" applyBorder="1" applyAlignment="1">
      <alignment horizontal="center"/>
    </xf>
    <xf numFmtId="0" fontId="40" fillId="0" borderId="0" xfId="0" applyFont="1" applyAlignment="1">
      <alignment horizontal="center"/>
    </xf>
    <xf numFmtId="0" fontId="7" fillId="0" borderId="1" xfId="0" applyFont="1" applyBorder="1" applyAlignment="1">
      <alignment horizontal="right"/>
    </xf>
    <xf numFmtId="9" fontId="7" fillId="0" borderId="10" xfId="0" applyNumberFormat="1" applyFont="1" applyBorder="1" applyAlignment="1">
      <alignment horizontal="right"/>
    </xf>
    <xf numFmtId="3" fontId="36" fillId="0" borderId="50" xfId="0" applyNumberFormat="1" applyFont="1" applyBorder="1" applyAlignment="1">
      <alignment horizontal="right" wrapText="1"/>
    </xf>
    <xf numFmtId="3" fontId="7" fillId="0" borderId="3" xfId="0" applyNumberFormat="1" applyFont="1" applyBorder="1" applyAlignment="1">
      <alignment horizontal="right" wrapText="1"/>
    </xf>
    <xf numFmtId="3" fontId="7" fillId="0" borderId="44" xfId="0" applyNumberFormat="1" applyFont="1" applyBorder="1" applyAlignment="1">
      <alignment horizontal="right" wrapText="1"/>
    </xf>
    <xf numFmtId="3" fontId="44" fillId="0" borderId="50" xfId="0" applyNumberFormat="1" applyFont="1" applyBorder="1" applyAlignment="1">
      <alignment horizontal="right" vertical="center" wrapText="1"/>
    </xf>
    <xf numFmtId="9" fontId="44" fillId="0" borderId="16" xfId="0" applyNumberFormat="1" applyFont="1" applyBorder="1" applyAlignment="1">
      <alignment horizontal="right"/>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4" fillId="0" borderId="53" xfId="0" applyNumberFormat="1" applyFont="1" applyBorder="1" applyAlignment="1">
      <alignment horizontal="right" wrapText="1"/>
    </xf>
    <xf numFmtId="9" fontId="44"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9" fontId="7" fillId="0" borderId="19" xfId="0" applyNumberFormat="1" applyFont="1" applyBorder="1" applyAlignment="1">
      <alignment horizontal="right"/>
    </xf>
    <xf numFmtId="9" fontId="36" fillId="0" borderId="16" xfId="0" applyNumberFormat="1" applyFont="1" applyBorder="1" applyAlignment="1">
      <alignment horizontal="right"/>
    </xf>
    <xf numFmtId="49" fontId="9" fillId="0" borderId="0" xfId="0" applyNumberFormat="1" applyFont="1" applyAlignment="1">
      <alignment vertical="center"/>
    </xf>
    <xf numFmtId="0" fontId="9" fillId="0" borderId="0" xfId="0" applyFont="1" applyAlignment="1">
      <alignment horizontal="right" vertical="center"/>
    </xf>
    <xf numFmtId="0" fontId="7" fillId="3" borderId="0" xfId="0" applyFont="1" applyFill="1" applyAlignment="1">
      <alignment horizontal="right" vertical="center"/>
    </xf>
    <xf numFmtId="168" fontId="9" fillId="0" borderId="0" xfId="0" applyNumberFormat="1" applyFont="1" applyAlignment="1">
      <alignment horizontal="right" vertical="center"/>
    </xf>
    <xf numFmtId="0" fontId="7" fillId="0" borderId="2" xfId="0" applyFont="1" applyBorder="1" applyAlignment="1">
      <alignment horizontal="right" vertical="center"/>
    </xf>
    <xf numFmtId="0" fontId="7" fillId="3" borderId="2" xfId="0" applyFont="1" applyFill="1" applyBorder="1" applyAlignment="1">
      <alignment horizontal="right" vertical="center"/>
    </xf>
    <xf numFmtId="0" fontId="7" fillId="0" borderId="4" xfId="0" applyFont="1" applyBorder="1" applyAlignment="1">
      <alignment horizontal="right" vertical="center"/>
    </xf>
    <xf numFmtId="0" fontId="7" fillId="3" borderId="4" xfId="0" applyFont="1" applyFill="1" applyBorder="1" applyAlignment="1">
      <alignment horizontal="right" vertical="center"/>
    </xf>
    <xf numFmtId="0" fontId="9" fillId="3" borderId="0" xfId="0" applyFont="1" applyFill="1" applyAlignment="1">
      <alignment horizontal="right" vertical="center"/>
    </xf>
    <xf numFmtId="0" fontId="7" fillId="0" borderId="0" xfId="0" applyFont="1" applyAlignment="1">
      <alignment horizontal="right"/>
    </xf>
    <xf numFmtId="0" fontId="7" fillId="0" borderId="2" xfId="0" applyFont="1" applyBorder="1" applyAlignment="1">
      <alignment horizontal="right"/>
    </xf>
    <xf numFmtId="0" fontId="7" fillId="0" borderId="4" xfId="0" applyFont="1" applyBorder="1" applyAlignment="1">
      <alignment horizontal="right"/>
    </xf>
    <xf numFmtId="0" fontId="40" fillId="0" borderId="0" xfId="0" applyFont="1" applyAlignment="1">
      <alignment vertical="center"/>
    </xf>
    <xf numFmtId="0" fontId="40" fillId="0" borderId="0" xfId="0" applyFont="1" applyAlignment="1">
      <alignment horizontal="right" vertical="center"/>
    </xf>
    <xf numFmtId="168" fontId="40" fillId="0" borderId="0" xfId="0" applyNumberFormat="1" applyFont="1" applyAlignment="1">
      <alignment horizontal="right" vertical="center"/>
    </xf>
    <xf numFmtId="0" fontId="13" fillId="0" borderId="0" xfId="0" applyFont="1" applyAlignment="1">
      <alignment horizontal="right" vertical="center"/>
    </xf>
    <xf numFmtId="0" fontId="7" fillId="0" borderId="21" xfId="0" applyFont="1" applyBorder="1" applyAlignment="1">
      <alignment horizontal="center" vertical="center" wrapText="1"/>
    </xf>
    <xf numFmtId="168" fontId="7" fillId="0" borderId="29"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40" fillId="0" borderId="15" xfId="0" applyFont="1" applyBorder="1" applyAlignment="1">
      <alignment horizontal="center" vertical="center"/>
    </xf>
    <xf numFmtId="0" fontId="40" fillId="0" borderId="16" xfId="0"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horizontal="left" vertical="center" wrapText="1"/>
    </xf>
    <xf numFmtId="0" fontId="15" fillId="0" borderId="15" xfId="0" applyFont="1" applyBorder="1" applyAlignment="1">
      <alignment vertical="center" wrapText="1"/>
    </xf>
    <xf numFmtId="3" fontId="15" fillId="0" borderId="15" xfId="0" applyNumberFormat="1" applyFont="1" applyBorder="1" applyAlignment="1">
      <alignment horizontal="right" vertical="center"/>
    </xf>
    <xf numFmtId="168" fontId="15" fillId="0" borderId="16" xfId="0" applyNumberFormat="1" applyFont="1" applyBorder="1" applyAlignment="1">
      <alignment horizontal="right" vertical="center"/>
    </xf>
    <xf numFmtId="49" fontId="46" fillId="0" borderId="14" xfId="0" applyNumberFormat="1" applyFont="1" applyBorder="1" applyAlignment="1">
      <alignment horizontal="center" vertical="center"/>
    </xf>
    <xf numFmtId="49" fontId="46" fillId="0" borderId="15" xfId="0" applyNumberFormat="1" applyFont="1" applyBorder="1" applyAlignment="1">
      <alignment horizontal="center" vertical="center"/>
    </xf>
    <xf numFmtId="0" fontId="46" fillId="0" borderId="15" xfId="0" applyFont="1" applyBorder="1" applyAlignment="1">
      <alignment horizontal="left" vertical="center" wrapText="1"/>
    </xf>
    <xf numFmtId="0" fontId="46" fillId="0" borderId="15" xfId="0" applyFont="1" applyBorder="1" applyAlignment="1">
      <alignment horizontal="center" vertical="center" wrapText="1"/>
    </xf>
    <xf numFmtId="3" fontId="46" fillId="0" borderId="15" xfId="0" applyNumberFormat="1" applyFont="1" applyBorder="1" applyAlignment="1">
      <alignment horizontal="right" vertical="center" wrapText="1"/>
    </xf>
    <xf numFmtId="168" fontId="46" fillId="0" borderId="16" xfId="0" applyNumberFormat="1" applyFont="1" applyBorder="1" applyAlignment="1">
      <alignment horizontal="right" vertical="center"/>
    </xf>
    <xf numFmtId="0" fontId="33" fillId="0" borderId="1" xfId="0" quotePrefix="1" applyFont="1" applyBorder="1" applyAlignment="1">
      <alignment vertical="center" wrapText="1"/>
    </xf>
    <xf numFmtId="0" fontId="33" fillId="0" borderId="18" xfId="0" quotePrefix="1" applyFont="1" applyBorder="1" applyAlignment="1">
      <alignment vertical="center" wrapText="1"/>
    </xf>
    <xf numFmtId="0" fontId="40" fillId="2" borderId="1" xfId="0" quotePrefix="1" applyFont="1" applyFill="1" applyBorder="1" applyAlignment="1">
      <alignment vertical="center" wrapText="1"/>
    </xf>
    <xf numFmtId="3" fontId="40" fillId="2" borderId="18" xfId="0" applyNumberFormat="1" applyFont="1" applyFill="1" applyBorder="1" applyAlignment="1">
      <alignment horizontal="right" vertical="center"/>
    </xf>
    <xf numFmtId="168" fontId="40" fillId="2" borderId="19" xfId="0" applyNumberFormat="1" applyFont="1" applyFill="1" applyBorder="1" applyAlignment="1">
      <alignment horizontal="right" vertical="center"/>
    </xf>
    <xf numFmtId="49" fontId="40" fillId="0" borderId="17" xfId="0" applyNumberFormat="1" applyFont="1" applyBorder="1" applyAlignment="1">
      <alignment horizontal="center" vertical="center"/>
    </xf>
    <xf numFmtId="49" fontId="40" fillId="0" borderId="18" xfId="0" applyNumberFormat="1" applyFont="1" applyBorder="1" applyAlignment="1">
      <alignment horizontal="center" vertical="center"/>
    </xf>
    <xf numFmtId="0" fontId="33" fillId="2" borderId="18" xfId="0" quotePrefix="1" applyFont="1" applyFill="1" applyBorder="1" applyAlignment="1">
      <alignment vertical="center" wrapText="1"/>
    </xf>
    <xf numFmtId="49" fontId="40" fillId="0" borderId="9" xfId="0" applyNumberFormat="1" applyFont="1" applyBorder="1" applyAlignment="1">
      <alignment horizontal="center" vertical="center"/>
    </xf>
    <xf numFmtId="49" fontId="40" fillId="0" borderId="1" xfId="0" applyNumberFormat="1" applyFont="1" applyBorder="1" applyAlignment="1">
      <alignment horizontal="center" vertical="center"/>
    </xf>
    <xf numFmtId="0" fontId="33" fillId="2" borderId="1" xfId="0" quotePrefix="1" applyFont="1" applyFill="1" applyBorder="1" applyAlignment="1">
      <alignment vertical="top" wrapText="1"/>
    </xf>
    <xf numFmtId="0" fontId="33" fillId="2" borderId="1" xfId="0" quotePrefix="1" applyFont="1" applyFill="1" applyBorder="1" applyAlignment="1">
      <alignment vertical="center" wrapText="1"/>
    </xf>
    <xf numFmtId="3" fontId="40" fillId="2" borderId="1" xfId="0" applyNumberFormat="1" applyFont="1" applyFill="1" applyBorder="1" applyAlignment="1">
      <alignment horizontal="right" vertical="center"/>
    </xf>
    <xf numFmtId="0" fontId="36" fillId="0" borderId="0" xfId="0" applyFont="1" applyAlignment="1">
      <alignment vertical="center"/>
    </xf>
    <xf numFmtId="49" fontId="33" fillId="0" borderId="9" xfId="0" applyNumberFormat="1" applyFont="1" applyBorder="1" applyAlignment="1">
      <alignment horizontal="center" vertical="center" wrapText="1"/>
    </xf>
    <xf numFmtId="49" fontId="33" fillId="0" borderId="1" xfId="0" applyNumberFormat="1" applyFont="1" applyBorder="1" applyAlignment="1">
      <alignment horizontal="center" vertical="center" wrapText="1"/>
    </xf>
    <xf numFmtId="0" fontId="33" fillId="2" borderId="17" xfId="0" applyFont="1" applyFill="1" applyBorder="1" applyAlignment="1">
      <alignment horizontal="center" vertical="center" wrapText="1"/>
    </xf>
    <xf numFmtId="0" fontId="33" fillId="0" borderId="18" xfId="0" applyFont="1" applyBorder="1" applyAlignment="1">
      <alignment horizontal="center" vertical="center" wrapText="1"/>
    </xf>
    <xf numFmtId="9" fontId="40" fillId="2" borderId="19" xfId="0" applyNumberFormat="1" applyFont="1" applyFill="1" applyBorder="1" applyAlignment="1">
      <alignment horizontal="right" vertical="center"/>
    </xf>
    <xf numFmtId="49" fontId="40" fillId="2" borderId="9" xfId="0" applyNumberFormat="1" applyFont="1" applyFill="1" applyBorder="1" applyAlignment="1">
      <alignment horizontal="center" vertical="center"/>
    </xf>
    <xf numFmtId="0" fontId="33" fillId="2" borderId="1"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1" xfId="0" quotePrefix="1" applyFont="1" applyBorder="1" applyAlignment="1">
      <alignment vertical="top" wrapText="1"/>
    </xf>
    <xf numFmtId="168" fontId="40" fillId="2" borderId="10" xfId="0" applyNumberFormat="1" applyFont="1" applyFill="1" applyBorder="1" applyAlignment="1">
      <alignment horizontal="right" vertical="center"/>
    </xf>
    <xf numFmtId="49" fontId="47" fillId="2" borderId="14" xfId="0" applyNumberFormat="1" applyFont="1" applyFill="1" applyBorder="1" applyAlignment="1">
      <alignment horizontal="center" vertical="center" wrapText="1"/>
    </xf>
    <xf numFmtId="49" fontId="46" fillId="0" borderId="15" xfId="0" applyNumberFormat="1" applyFont="1" applyBorder="1" applyAlignment="1">
      <alignment horizontal="left" vertical="center"/>
    </xf>
    <xf numFmtId="0" fontId="16" fillId="0" borderId="15" xfId="0" applyFont="1" applyBorder="1" applyAlignment="1">
      <alignment horizontal="left" vertical="center" wrapText="1"/>
    </xf>
    <xf numFmtId="168" fontId="46" fillId="2" borderId="16" xfId="0" applyNumberFormat="1" applyFont="1" applyFill="1" applyBorder="1" applyAlignment="1">
      <alignment horizontal="right" vertical="center"/>
    </xf>
    <xf numFmtId="0" fontId="33" fillId="2" borderId="26" xfId="0" applyFont="1" applyFill="1" applyBorder="1" applyAlignment="1">
      <alignment horizontal="center" vertical="center" wrapText="1"/>
    </xf>
    <xf numFmtId="3" fontId="40" fillId="0" borderId="27" xfId="0" applyNumberFormat="1" applyFont="1" applyBorder="1" applyAlignment="1">
      <alignment horizontal="right" vertical="center"/>
    </xf>
    <xf numFmtId="3" fontId="40" fillId="3" borderId="27" xfId="0" applyNumberFormat="1" applyFont="1" applyFill="1" applyBorder="1" applyAlignment="1">
      <alignment horizontal="right" vertical="center"/>
    </xf>
    <xf numFmtId="3" fontId="40" fillId="0" borderId="1" xfId="0" applyNumberFormat="1" applyFont="1" applyBorder="1" applyAlignment="1">
      <alignment horizontal="right" vertical="center"/>
    </xf>
    <xf numFmtId="3" fontId="40" fillId="0" borderId="1" xfId="0" applyNumberFormat="1" applyFont="1" applyBorder="1" applyAlignment="1">
      <alignment horizontal="right" vertical="center" wrapText="1"/>
    </xf>
    <xf numFmtId="3" fontId="46" fillId="2" borderId="1" xfId="0" applyNumberFormat="1" applyFont="1" applyFill="1" applyBorder="1" applyAlignment="1">
      <alignment horizontal="right" vertical="center"/>
    </xf>
    <xf numFmtId="9" fontId="40" fillId="2" borderId="10" xfId="0" applyNumberFormat="1" applyFont="1" applyFill="1" applyBorder="1" applyAlignment="1">
      <alignment horizontal="right" vertical="center"/>
    </xf>
    <xf numFmtId="3" fontId="40" fillId="0" borderId="18" xfId="0" applyNumberFormat="1" applyFont="1" applyBorder="1" applyAlignment="1">
      <alignment horizontal="right" vertical="center"/>
    </xf>
    <xf numFmtId="0" fontId="33" fillId="0" borderId="9" xfId="0" applyFont="1" applyBorder="1" applyAlignment="1">
      <alignment horizontal="center" vertical="center" wrapText="1"/>
    </xf>
    <xf numFmtId="0" fontId="32" fillId="0" borderId="14" xfId="0" applyFont="1" applyBorder="1" applyAlignment="1">
      <alignment horizontal="center" vertical="center" wrapText="1"/>
    </xf>
    <xf numFmtId="49" fontId="15" fillId="0" borderId="15" xfId="0" applyNumberFormat="1" applyFont="1" applyBorder="1" applyAlignment="1">
      <alignment horizontal="center" vertical="center" wrapText="1"/>
    </xf>
    <xf numFmtId="168" fontId="15" fillId="2" borderId="16" xfId="0" applyNumberFormat="1" applyFont="1" applyFill="1" applyBorder="1" applyAlignment="1">
      <alignment horizontal="right" vertical="center"/>
    </xf>
    <xf numFmtId="49" fontId="46" fillId="0" borderId="15" xfId="0" applyNumberFormat="1" applyFont="1" applyBorder="1" applyAlignment="1">
      <alignment horizontal="center" vertical="center" wrapText="1"/>
    </xf>
    <xf numFmtId="0" fontId="46" fillId="0" borderId="15" xfId="0" applyFont="1" applyBorder="1" applyAlignment="1">
      <alignment vertical="center" wrapText="1"/>
    </xf>
    <xf numFmtId="3" fontId="46" fillId="0" borderId="15" xfId="0" applyNumberFormat="1" applyFont="1" applyBorder="1" applyAlignment="1">
      <alignment horizontal="right" vertical="center"/>
    </xf>
    <xf numFmtId="3" fontId="40" fillId="0" borderId="12" xfId="0" applyNumberFormat="1" applyFont="1" applyBorder="1" applyAlignment="1">
      <alignment horizontal="right" vertical="center"/>
    </xf>
    <xf numFmtId="0" fontId="32" fillId="0" borderId="15" xfId="0" applyFont="1" applyBorder="1" applyAlignment="1">
      <alignment horizontal="center" vertical="center" wrapText="1"/>
    </xf>
    <xf numFmtId="0" fontId="32" fillId="0" borderId="15" xfId="0" quotePrefix="1" applyFont="1" applyBorder="1" applyAlignment="1">
      <alignment vertical="center" wrapText="1"/>
    </xf>
    <xf numFmtId="3" fontId="15" fillId="3" borderId="15" xfId="0" applyNumberFormat="1" applyFont="1" applyFill="1" applyBorder="1" applyAlignment="1">
      <alignment horizontal="right" vertical="center"/>
    </xf>
    <xf numFmtId="9" fontId="15" fillId="2" borderId="16" xfId="0" applyNumberFormat="1" applyFont="1" applyFill="1" applyBorder="1" applyAlignment="1">
      <alignment horizontal="right" vertical="center"/>
    </xf>
    <xf numFmtId="0" fontId="47" fillId="0" borderId="15" xfId="0" applyFont="1" applyBorder="1" applyAlignment="1">
      <alignment horizontal="center" vertical="center" wrapText="1"/>
    </xf>
    <xf numFmtId="0" fontId="47" fillId="0" borderId="15" xfId="0" quotePrefix="1" applyFont="1" applyBorder="1" applyAlignment="1">
      <alignment vertical="center" wrapText="1"/>
    </xf>
    <xf numFmtId="3" fontId="46" fillId="3" borderId="15" xfId="0" applyNumberFormat="1" applyFont="1" applyFill="1" applyBorder="1" applyAlignment="1">
      <alignment horizontal="right" vertical="center"/>
    </xf>
    <xf numFmtId="9" fontId="46" fillId="2" borderId="16" xfId="0" applyNumberFormat="1" applyFont="1" applyFill="1" applyBorder="1" applyAlignment="1">
      <alignment horizontal="right" vertical="center"/>
    </xf>
    <xf numFmtId="9" fontId="40" fillId="2" borderId="28" xfId="0" applyNumberFormat="1" applyFont="1" applyFill="1" applyBorder="1" applyAlignment="1">
      <alignment horizontal="right" vertical="center"/>
    </xf>
    <xf numFmtId="0" fontId="13" fillId="3" borderId="0" xfId="0" applyFont="1" applyFill="1" applyAlignment="1">
      <alignment vertical="center"/>
    </xf>
    <xf numFmtId="0" fontId="32" fillId="2" borderId="14" xfId="0" applyFont="1" applyFill="1" applyBorder="1" applyAlignment="1">
      <alignment horizontal="center" vertical="center" wrapText="1"/>
    </xf>
    <xf numFmtId="3" fontId="15" fillId="0" borderId="15" xfId="0" applyNumberFormat="1" applyFont="1" applyBorder="1" applyAlignment="1">
      <alignment horizontal="right" vertical="center" wrapText="1"/>
    </xf>
    <xf numFmtId="3" fontId="40" fillId="0" borderId="18" xfId="0" applyNumberFormat="1" applyFont="1" applyBorder="1" applyAlignment="1">
      <alignment horizontal="right" vertical="center" wrapText="1"/>
    </xf>
    <xf numFmtId="3" fontId="40" fillId="3" borderId="1" xfId="0" applyNumberFormat="1" applyFont="1" applyFill="1" applyBorder="1" applyAlignment="1">
      <alignment horizontal="right" vertical="center"/>
    </xf>
    <xf numFmtId="0" fontId="47" fillId="2" borderId="14" xfId="0" applyFont="1" applyFill="1" applyBorder="1" applyAlignment="1">
      <alignment horizontal="center" vertical="center" wrapText="1"/>
    </xf>
    <xf numFmtId="49" fontId="33" fillId="0" borderId="12" xfId="0" applyNumberFormat="1" applyFont="1" applyBorder="1" applyAlignment="1">
      <alignment horizontal="center" vertical="center" wrapText="1"/>
    </xf>
    <xf numFmtId="49" fontId="33" fillId="0" borderId="12" xfId="0" quotePrefix="1" applyNumberFormat="1" applyFont="1" applyBorder="1" applyAlignment="1">
      <alignment vertical="center" wrapText="1"/>
    </xf>
    <xf numFmtId="0" fontId="33" fillId="0" borderId="17" xfId="0" applyFont="1" applyBorder="1" applyAlignment="1">
      <alignment horizontal="center" vertical="center" wrapText="1"/>
    </xf>
    <xf numFmtId="0" fontId="40" fillId="0" borderId="1" xfId="0" applyFont="1" applyBorder="1" applyAlignment="1">
      <alignment vertical="center" wrapText="1"/>
    </xf>
    <xf numFmtId="49" fontId="33" fillId="2" borderId="9" xfId="0" applyNumberFormat="1" applyFont="1" applyFill="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5" xfId="0" applyFont="1" applyBorder="1" applyAlignment="1">
      <alignment horizontal="left" vertical="top" wrapText="1"/>
    </xf>
    <xf numFmtId="3" fontId="15" fillId="2" borderId="15" xfId="0" applyNumberFormat="1" applyFont="1" applyFill="1" applyBorder="1" applyAlignment="1">
      <alignment horizontal="right" vertical="center"/>
    </xf>
    <xf numFmtId="0" fontId="40" fillId="0" borderId="0" xfId="0" applyFont="1" applyAlignment="1">
      <alignment horizontal="center" vertical="center"/>
    </xf>
    <xf numFmtId="49" fontId="33" fillId="0" borderId="0" xfId="0" applyNumberFormat="1" applyFont="1" applyAlignment="1">
      <alignment horizontal="center" vertical="center" wrapText="1"/>
    </xf>
    <xf numFmtId="0" fontId="13" fillId="0" borderId="0" xfId="0" applyFont="1" applyAlignment="1">
      <alignment vertical="center"/>
    </xf>
    <xf numFmtId="3" fontId="13" fillId="0" borderId="0" xfId="0" applyNumberFormat="1" applyFont="1" applyAlignment="1">
      <alignment horizontal="right" vertical="center"/>
    </xf>
    <xf numFmtId="3" fontId="40" fillId="0" borderId="0" xfId="0" applyNumberFormat="1" applyFont="1" applyAlignment="1">
      <alignment horizontal="right" vertical="center"/>
    </xf>
    <xf numFmtId="3" fontId="7" fillId="0" borderId="0" xfId="0" applyNumberFormat="1" applyFont="1" applyAlignment="1">
      <alignment horizontal="right" vertical="center"/>
    </xf>
    <xf numFmtId="168" fontId="7" fillId="0" borderId="0" xfId="0" applyNumberFormat="1" applyFont="1" applyAlignment="1">
      <alignment horizontal="right" vertical="center"/>
    </xf>
    <xf numFmtId="0" fontId="15" fillId="2" borderId="0" xfId="0" applyFont="1" applyFill="1" applyAlignment="1">
      <alignment horizontal="right" vertical="center"/>
    </xf>
    <xf numFmtId="0" fontId="20" fillId="0" borderId="0" xfId="0" applyFont="1"/>
    <xf numFmtId="49" fontId="15" fillId="0" borderId="0" xfId="0" applyNumberFormat="1" applyFont="1" applyAlignment="1">
      <alignment horizontal="left" vertical="center"/>
    </xf>
    <xf numFmtId="0" fontId="15" fillId="0" borderId="0" xfId="0" applyFont="1" applyAlignment="1">
      <alignment horizontal="center"/>
    </xf>
    <xf numFmtId="4" fontId="7" fillId="0" borderId="0" xfId="0" applyNumberFormat="1" applyFont="1" applyAlignment="1">
      <alignment horizontal="right" vertical="center"/>
    </xf>
    <xf numFmtId="171" fontId="50" fillId="0" borderId="0" xfId="0" applyNumberFormat="1" applyFont="1" applyAlignment="1">
      <alignment horizontal="center"/>
    </xf>
    <xf numFmtId="4"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0" fontId="7" fillId="2" borderId="2" xfId="3" applyFont="1" applyFill="1" applyBorder="1" applyAlignment="1">
      <alignment vertical="center"/>
    </xf>
    <xf numFmtId="164" fontId="7" fillId="0" borderId="2" xfId="3" applyNumberFormat="1" applyFont="1" applyBorder="1" applyAlignment="1">
      <alignment horizontal="right"/>
    </xf>
    <xf numFmtId="49" fontId="7" fillId="0" borderId="2" xfId="3" applyNumberFormat="1" applyFont="1" applyBorder="1" applyAlignment="1">
      <alignment horizontal="center" vertical="center"/>
    </xf>
    <xf numFmtId="0" fontId="7" fillId="2" borderId="4" xfId="3" applyFont="1" applyFill="1" applyBorder="1"/>
    <xf numFmtId="49" fontId="7" fillId="0" borderId="4" xfId="3" applyNumberFormat="1" applyFont="1" applyBorder="1"/>
    <xf numFmtId="0" fontId="7" fillId="0" borderId="4" xfId="3" applyFont="1" applyBorder="1" applyAlignment="1">
      <alignment horizontal="center" vertical="center"/>
    </xf>
    <xf numFmtId="0" fontId="37" fillId="0" borderId="0" xfId="3" applyFont="1" applyAlignment="1">
      <alignment vertical="center"/>
    </xf>
    <xf numFmtId="0" fontId="37"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1"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5"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51"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0" fontId="25" fillId="0" borderId="12" xfId="0" applyFont="1" applyBorder="1" applyAlignment="1">
      <alignment horizontal="center" vertical="center" wrapText="1"/>
    </xf>
    <xf numFmtId="49" fontId="33" fillId="0" borderId="1" xfId="0" quotePrefix="1" applyNumberFormat="1" applyFont="1" applyBorder="1" applyAlignment="1">
      <alignment vertical="center" wrapText="1"/>
    </xf>
    <xf numFmtId="3" fontId="40" fillId="2" borderId="1" xfId="0" applyNumberFormat="1" applyFont="1" applyFill="1" applyBorder="1" applyAlignment="1">
      <alignment vertical="center"/>
    </xf>
    <xf numFmtId="0" fontId="33" fillId="0" borderId="18" xfId="0" quotePrefix="1" applyFont="1" applyBorder="1" applyAlignment="1">
      <alignment vertical="top" wrapText="1"/>
    </xf>
    <xf numFmtId="0" fontId="33" fillId="0" borderId="15" xfId="0" applyFont="1" applyBorder="1" applyAlignment="1">
      <alignment horizontal="center" vertical="center" wrapText="1"/>
    </xf>
    <xf numFmtId="0" fontId="33" fillId="0" borderId="15" xfId="0" quotePrefix="1" applyFont="1" applyBorder="1" applyAlignment="1">
      <alignment vertical="center" wrapText="1"/>
    </xf>
    <xf numFmtId="3" fontId="40" fillId="3" borderId="15" xfId="0" applyNumberFormat="1" applyFont="1" applyFill="1" applyBorder="1" applyAlignment="1">
      <alignment horizontal="right" vertical="center"/>
    </xf>
    <xf numFmtId="9" fontId="40" fillId="2" borderId="16" xfId="0" applyNumberFormat="1" applyFont="1" applyFill="1" applyBorder="1" applyAlignment="1">
      <alignment horizontal="right" vertical="center"/>
    </xf>
    <xf numFmtId="3" fontId="40" fillId="2" borderId="15" xfId="0" applyNumberFormat="1" applyFont="1" applyFill="1" applyBorder="1" applyAlignment="1">
      <alignment horizontal="right" vertical="center"/>
    </xf>
    <xf numFmtId="0" fontId="7" fillId="2" borderId="2" xfId="0" applyFont="1" applyFill="1" applyBorder="1" applyAlignment="1">
      <alignment vertical="center"/>
    </xf>
    <xf numFmtId="0" fontId="7" fillId="2" borderId="4" xfId="0" applyFont="1" applyFill="1" applyBorder="1"/>
    <xf numFmtId="0" fontId="3" fillId="2" borderId="1" xfId="0" applyFont="1" applyFill="1" applyBorder="1" applyAlignment="1">
      <alignment vertical="center" wrapText="1"/>
    </xf>
    <xf numFmtId="9" fontId="24" fillId="0" borderId="10" xfId="0" applyNumberFormat="1" applyFont="1" applyBorder="1" applyAlignment="1">
      <alignment horizontal="right" vertical="center"/>
    </xf>
    <xf numFmtId="49" fontId="7" fillId="0" borderId="14" xfId="0" applyNumberFormat="1" applyFont="1" applyBorder="1" applyAlignment="1">
      <alignment horizontal="center"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3" fontId="5" fillId="0" borderId="1" xfId="0" applyNumberFormat="1" applyFont="1" applyBorder="1" applyAlignment="1">
      <alignment horizontal="right" vertical="center"/>
    </xf>
    <xf numFmtId="165" fontId="34" fillId="2" borderId="18" xfId="0" applyNumberFormat="1" applyFont="1" applyFill="1" applyBorder="1" applyAlignment="1">
      <alignment horizontal="right" vertical="center"/>
    </xf>
    <xf numFmtId="165" fontId="6" fillId="0" borderId="18" xfId="0" applyNumberFormat="1" applyFont="1" applyBorder="1" applyAlignment="1">
      <alignment horizontal="right" vertical="center"/>
    </xf>
    <xf numFmtId="0" fontId="6" fillId="0" borderId="14" xfId="0" applyFont="1" applyBorder="1" applyAlignment="1">
      <alignment vertical="center" wrapText="1"/>
    </xf>
    <xf numFmtId="165" fontId="6" fillId="0" borderId="15" xfId="0" applyNumberFormat="1" applyFont="1" applyBorder="1" applyAlignment="1">
      <alignment horizontal="right" vertical="center"/>
    </xf>
    <xf numFmtId="172" fontId="6" fillId="0" borderId="16" xfId="0" applyNumberFormat="1" applyFont="1" applyBorder="1" applyAlignment="1">
      <alignment horizontal="right" vertical="center"/>
    </xf>
    <xf numFmtId="165" fontId="5" fillId="0" borderId="12" xfId="0" applyNumberFormat="1" applyFont="1" applyBorder="1" applyAlignment="1">
      <alignment horizontal="right" vertical="center"/>
    </xf>
    <xf numFmtId="165" fontId="34" fillId="0" borderId="18" xfId="0" applyNumberFormat="1" applyFont="1" applyBorder="1" applyAlignment="1">
      <alignment horizontal="right" vertical="center"/>
    </xf>
    <xf numFmtId="165" fontId="6" fillId="2" borderId="18" xfId="0" applyNumberFormat="1" applyFont="1" applyFill="1" applyBorder="1" applyAlignment="1">
      <alignment horizontal="right" vertical="center"/>
    </xf>
    <xf numFmtId="0" fontId="34" fillId="0" borderId="14" xfId="0" applyFont="1" applyBorder="1" applyAlignment="1">
      <alignment vertical="center" wrapText="1"/>
    </xf>
    <xf numFmtId="165" fontId="34" fillId="0" borderId="15" xfId="0" applyNumberFormat="1" applyFont="1" applyBorder="1" applyAlignment="1">
      <alignment horizontal="right" vertical="center"/>
    </xf>
    <xf numFmtId="172" fontId="34" fillId="0" borderId="16" xfId="0" applyNumberFormat="1" applyFont="1" applyBorder="1" applyAlignment="1">
      <alignment horizontal="right" vertical="center" wrapText="1"/>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165" fontId="6" fillId="0" borderId="16" xfId="0" applyNumberFormat="1" applyFont="1" applyBorder="1" applyAlignment="1">
      <alignment horizontal="right" vertical="center"/>
    </xf>
    <xf numFmtId="0" fontId="5" fillId="0" borderId="13" xfId="0" applyFont="1" applyBorder="1" applyAlignment="1">
      <alignment horizontal="center" vertical="center" wrapText="1"/>
    </xf>
    <xf numFmtId="0" fontId="34" fillId="0" borderId="17" xfId="0" applyFont="1" applyBorder="1" applyAlignment="1">
      <alignment vertical="center" wrapText="1"/>
    </xf>
    <xf numFmtId="165" fontId="6" fillId="0" borderId="19" xfId="0" applyNumberFormat="1" applyFont="1" applyBorder="1" applyAlignment="1">
      <alignment horizontal="right" vertical="center"/>
    </xf>
    <xf numFmtId="0" fontId="5" fillId="0" borderId="9" xfId="0" applyFont="1" applyBorder="1" applyAlignment="1">
      <alignment vertical="center" wrapText="1"/>
    </xf>
    <xf numFmtId="165" fontId="6" fillId="0" borderId="10" xfId="0" applyNumberFormat="1" applyFont="1" applyBorder="1" applyAlignment="1">
      <alignment horizontal="right" vertical="center"/>
    </xf>
    <xf numFmtId="0" fontId="34" fillId="0" borderId="9" xfId="0" applyFont="1" applyBorder="1" applyAlignment="1">
      <alignment horizontal="left" vertical="center" wrapText="1"/>
    </xf>
    <xf numFmtId="165" fontId="34" fillId="0" borderId="10" xfId="0" applyNumberFormat="1" applyFont="1" applyBorder="1" applyAlignment="1">
      <alignment horizontal="right" vertical="center"/>
    </xf>
    <xf numFmtId="0" fontId="34" fillId="0" borderId="9" xfId="0" applyFont="1" applyBorder="1" applyAlignment="1">
      <alignment vertical="center" wrapText="1"/>
    </xf>
    <xf numFmtId="172" fontId="34" fillId="0" borderId="10" xfId="0" applyNumberFormat="1" applyFont="1" applyBorder="1" applyAlignment="1">
      <alignment horizontal="right" vertical="center"/>
    </xf>
    <xf numFmtId="0" fontId="5" fillId="0" borderId="11" xfId="0" applyFont="1" applyBorder="1" applyAlignment="1">
      <alignment vertical="center" wrapText="1"/>
    </xf>
    <xf numFmtId="172" fontId="5" fillId="0" borderId="13" xfId="0" applyNumberFormat="1" applyFont="1" applyBorder="1" applyAlignment="1">
      <alignment horizontal="right" vertical="center"/>
    </xf>
    <xf numFmtId="165" fontId="5" fillId="0" borderId="10" xfId="0" applyNumberFormat="1" applyFont="1" applyBorder="1" applyAlignment="1">
      <alignment horizontal="right" vertical="center"/>
    </xf>
    <xf numFmtId="172" fontId="5" fillId="0" borderId="10" xfId="0" applyNumberFormat="1" applyFont="1" applyBorder="1" applyAlignment="1">
      <alignment horizontal="right" vertical="center"/>
    </xf>
    <xf numFmtId="0" fontId="5" fillId="0" borderId="11" xfId="0" applyFont="1" applyBorder="1" applyAlignment="1">
      <alignment horizontal="left" vertical="center" wrapText="1"/>
    </xf>
    <xf numFmtId="172" fontId="34" fillId="0" borderId="19" xfId="0" applyNumberFormat="1" applyFont="1" applyBorder="1" applyAlignment="1">
      <alignment horizontal="right" vertical="center"/>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175" fontId="6" fillId="2" borderId="27" xfId="0" applyNumberFormat="1" applyFont="1" applyFill="1" applyBorder="1" applyAlignment="1">
      <alignment horizontal="right" vertical="center"/>
    </xf>
    <xf numFmtId="165" fontId="5" fillId="0" borderId="27" xfId="0" applyNumberFormat="1" applyFont="1" applyBorder="1" applyAlignment="1">
      <alignment horizontal="right" vertical="center"/>
    </xf>
    <xf numFmtId="165" fontId="5" fillId="0" borderId="28" xfId="0" applyNumberFormat="1" applyFont="1" applyBorder="1" applyAlignment="1">
      <alignment horizontal="right" vertical="center"/>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174" fontId="6" fillId="2" borderId="50" xfId="0" applyNumberFormat="1" applyFont="1" applyFill="1" applyBorder="1" applyAlignment="1">
      <alignment horizontal="right" vertical="center"/>
    </xf>
    <xf numFmtId="174" fontId="34" fillId="2" borderId="49" xfId="0" applyNumberFormat="1" applyFont="1" applyFill="1" applyBorder="1" applyAlignment="1">
      <alignment horizontal="right" vertical="center"/>
    </xf>
    <xf numFmtId="174" fontId="5" fillId="2" borderId="3" xfId="0" applyNumberFormat="1" applyFont="1" applyFill="1" applyBorder="1" applyAlignment="1">
      <alignment horizontal="right" vertical="center"/>
    </xf>
    <xf numFmtId="174" fontId="6" fillId="2" borderId="3" xfId="0" applyNumberFormat="1" applyFont="1" applyFill="1" applyBorder="1" applyAlignment="1">
      <alignment horizontal="right" vertical="center"/>
    </xf>
    <xf numFmtId="174" fontId="34" fillId="2" borderId="3" xfId="0" applyNumberFormat="1" applyFont="1" applyFill="1" applyBorder="1" applyAlignment="1">
      <alignment horizontal="right" vertical="center"/>
    </xf>
    <xf numFmtId="174" fontId="5" fillId="2" borderId="44" xfId="0" applyNumberFormat="1" applyFont="1" applyFill="1" applyBorder="1" applyAlignment="1">
      <alignment horizontal="right" vertical="center"/>
    </xf>
    <xf numFmtId="172" fontId="5" fillId="2" borderId="3" xfId="0" applyNumberFormat="1" applyFont="1" applyFill="1" applyBorder="1" applyAlignment="1">
      <alignment horizontal="right" vertical="center" wrapText="1"/>
    </xf>
    <xf numFmtId="174" fontId="6" fillId="2" borderId="49" xfId="0" applyNumberFormat="1" applyFont="1" applyFill="1" applyBorder="1" applyAlignment="1">
      <alignment horizontal="right" vertical="center"/>
    </xf>
    <xf numFmtId="175" fontId="6" fillId="2" borderId="50" xfId="0" applyNumberFormat="1" applyFont="1" applyFill="1" applyBorder="1" applyAlignment="1">
      <alignment horizontal="right" vertical="center"/>
    </xf>
    <xf numFmtId="175" fontId="6" fillId="2" borderId="53" xfId="0" applyNumberFormat="1" applyFont="1" applyFill="1" applyBorder="1" applyAlignment="1">
      <alignment horizontal="right" vertical="center"/>
    </xf>
    <xf numFmtId="0" fontId="5" fillId="0" borderId="23" xfId="0" applyFont="1" applyBorder="1" applyAlignment="1">
      <alignment horizontal="center" vertical="center" wrapText="1"/>
    </xf>
    <xf numFmtId="165" fontId="6" fillId="0" borderId="32" xfId="0" applyNumberFormat="1" applyFont="1" applyBorder="1" applyAlignment="1">
      <alignment horizontal="right" vertical="center"/>
    </xf>
    <xf numFmtId="165" fontId="6" fillId="0" borderId="30" xfId="0" applyNumberFormat="1" applyFont="1" applyBorder="1" applyAlignment="1">
      <alignment horizontal="right" vertical="center"/>
    </xf>
    <xf numFmtId="165" fontId="6" fillId="0" borderId="5" xfId="0" applyNumberFormat="1" applyFont="1" applyBorder="1" applyAlignment="1">
      <alignment horizontal="right" vertical="center"/>
    </xf>
    <xf numFmtId="165" fontId="5" fillId="0" borderId="5" xfId="0" applyNumberFormat="1" applyFont="1" applyBorder="1" applyAlignment="1">
      <alignment horizontal="right" vertical="center"/>
    </xf>
    <xf numFmtId="165" fontId="34" fillId="0" borderId="5" xfId="0" applyNumberFormat="1" applyFont="1" applyBorder="1" applyAlignment="1">
      <alignment horizontal="right" vertical="center"/>
    </xf>
    <xf numFmtId="165" fontId="5" fillId="0" borderId="23" xfId="0" applyNumberFormat="1" applyFont="1" applyBorder="1" applyAlignment="1">
      <alignment horizontal="right" vertical="center"/>
    </xf>
    <xf numFmtId="173" fontId="5" fillId="0" borderId="23" xfId="0" applyNumberFormat="1" applyFont="1" applyBorder="1" applyAlignment="1">
      <alignment horizontal="right" vertical="center"/>
    </xf>
    <xf numFmtId="165" fontId="34" fillId="0" borderId="32" xfId="0" applyNumberFormat="1" applyFont="1" applyBorder="1" applyAlignment="1">
      <alignment horizontal="right" vertical="center"/>
    </xf>
    <xf numFmtId="173" fontId="6" fillId="0" borderId="32" xfId="0" applyNumberFormat="1" applyFont="1" applyBorder="1" applyAlignment="1">
      <alignment horizontal="right" vertical="center"/>
    </xf>
    <xf numFmtId="173" fontId="6" fillId="0" borderId="5" xfId="0" applyNumberFormat="1" applyFont="1" applyBorder="1" applyAlignment="1">
      <alignment horizontal="right" vertical="center"/>
    </xf>
    <xf numFmtId="173" fontId="5" fillId="0" borderId="5" xfId="0" applyNumberFormat="1" applyFont="1" applyBorder="1" applyAlignment="1">
      <alignment horizontal="right" vertical="center"/>
    </xf>
    <xf numFmtId="165" fontId="5" fillId="0" borderId="33" xfId="0" applyNumberFormat="1" applyFont="1" applyBorder="1" applyAlignment="1">
      <alignment horizontal="right" vertical="center"/>
    </xf>
    <xf numFmtId="165" fontId="6" fillId="2" borderId="14" xfId="0" applyNumberFormat="1" applyFont="1" applyFill="1" applyBorder="1" applyAlignment="1">
      <alignment horizontal="right" vertical="center"/>
    </xf>
    <xf numFmtId="172" fontId="6" fillId="2" borderId="16" xfId="0" applyNumberFormat="1" applyFont="1" applyFill="1" applyBorder="1" applyAlignment="1">
      <alignment horizontal="right" vertical="center"/>
    </xf>
    <xf numFmtId="165" fontId="34" fillId="2" borderId="17" xfId="0" applyNumberFormat="1" applyFont="1" applyFill="1" applyBorder="1" applyAlignment="1">
      <alignment horizontal="right" vertical="center"/>
    </xf>
    <xf numFmtId="172" fontId="34" fillId="2" borderId="19" xfId="0" applyNumberFormat="1" applyFont="1" applyFill="1" applyBorder="1" applyAlignment="1">
      <alignment horizontal="right" vertical="center"/>
    </xf>
    <xf numFmtId="165" fontId="5" fillId="0" borderId="9" xfId="0" applyNumberFormat="1" applyFont="1" applyBorder="1" applyAlignment="1">
      <alignment horizontal="right" vertical="center"/>
    </xf>
    <xf numFmtId="172" fontId="5" fillId="2" borderId="10" xfId="0" applyNumberFormat="1" applyFont="1" applyFill="1" applyBorder="1" applyAlignment="1">
      <alignment horizontal="right" vertical="center"/>
    </xf>
    <xf numFmtId="172" fontId="5" fillId="2" borderId="10" xfId="0" applyNumberFormat="1" applyFont="1" applyFill="1" applyBorder="1" applyAlignment="1">
      <alignment horizontal="right" vertical="center" wrapText="1"/>
    </xf>
    <xf numFmtId="173" fontId="34" fillId="0" borderId="9" xfId="0" applyNumberFormat="1" applyFont="1" applyBorder="1" applyAlignment="1">
      <alignment horizontal="right" vertical="center"/>
    </xf>
    <xf numFmtId="172" fontId="6" fillId="2" borderId="10" xfId="0" applyNumberFormat="1" applyFont="1" applyFill="1" applyBorder="1" applyAlignment="1">
      <alignment horizontal="right" vertical="center"/>
    </xf>
    <xf numFmtId="173" fontId="5" fillId="0" borderId="9" xfId="0" applyNumberFormat="1" applyFont="1" applyBorder="1" applyAlignment="1">
      <alignment horizontal="right" vertical="center"/>
    </xf>
    <xf numFmtId="165" fontId="34" fillId="0" borderId="9" xfId="0" applyNumberFormat="1" applyFont="1" applyBorder="1" applyAlignment="1">
      <alignment horizontal="right" vertical="center"/>
    </xf>
    <xf numFmtId="172" fontId="34" fillId="2" borderId="10" xfId="0" applyNumberFormat="1" applyFont="1" applyFill="1" applyBorder="1" applyAlignment="1">
      <alignment horizontal="right" vertical="center"/>
    </xf>
    <xf numFmtId="165" fontId="5" fillId="0" borderId="11" xfId="0" applyNumberFormat="1" applyFont="1" applyBorder="1" applyAlignment="1">
      <alignment horizontal="right" vertical="center"/>
    </xf>
    <xf numFmtId="172" fontId="6" fillId="2" borderId="13"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34" fillId="0" borderId="17" xfId="0" applyNumberFormat="1" applyFont="1" applyBorder="1" applyAlignment="1">
      <alignment horizontal="right" vertical="center"/>
    </xf>
    <xf numFmtId="165" fontId="34" fillId="0" borderId="14" xfId="0" applyNumberFormat="1" applyFont="1" applyBorder="1" applyAlignment="1">
      <alignment horizontal="right" vertical="center"/>
    </xf>
    <xf numFmtId="165" fontId="6" fillId="0" borderId="9" xfId="0" applyNumberFormat="1" applyFont="1" applyBorder="1" applyAlignment="1">
      <alignment horizontal="right" vertical="center"/>
    </xf>
    <xf numFmtId="165" fontId="5" fillId="0" borderId="26" xfId="0" applyNumberFormat="1" applyFont="1" applyBorder="1" applyAlignment="1">
      <alignment horizontal="right" vertical="center"/>
    </xf>
    <xf numFmtId="172" fontId="6" fillId="2" borderId="28" xfId="0" applyNumberFormat="1" applyFont="1" applyFill="1" applyBorder="1" applyAlignment="1">
      <alignment horizontal="right" vertical="center"/>
    </xf>
    <xf numFmtId="165" fontId="6" fillId="2" borderId="32" xfId="0" applyNumberFormat="1" applyFont="1" applyFill="1" applyBorder="1" applyAlignment="1">
      <alignment horizontal="right" vertical="center"/>
    </xf>
    <xf numFmtId="165" fontId="34" fillId="2" borderId="30" xfId="0" applyNumberFormat="1" applyFont="1" applyFill="1" applyBorder="1" applyAlignment="1">
      <alignment horizontal="right" vertical="center"/>
    </xf>
    <xf numFmtId="173" fontId="34" fillId="0" borderId="5" xfId="0" applyNumberFormat="1" applyFont="1" applyBorder="1" applyAlignment="1">
      <alignment horizontal="right" vertical="center"/>
    </xf>
    <xf numFmtId="165" fontId="34" fillId="0" borderId="30" xfId="0" applyNumberFormat="1" applyFont="1" applyBorder="1" applyAlignment="1">
      <alignment horizontal="right" vertical="center"/>
    </xf>
    <xf numFmtId="1" fontId="6" fillId="0" borderId="32" xfId="0" applyNumberFormat="1" applyFont="1" applyBorder="1" applyAlignment="1">
      <alignment horizontal="right" vertical="center"/>
    </xf>
    <xf numFmtId="175" fontId="5" fillId="0" borderId="33" xfId="0" applyNumberFormat="1" applyFont="1" applyBorder="1" applyAlignment="1">
      <alignment horizontal="right" vertical="center"/>
    </xf>
    <xf numFmtId="0" fontId="6" fillId="0" borderId="16" xfId="0" applyFont="1" applyBorder="1" applyAlignment="1">
      <alignment vertical="center" wrapText="1"/>
    </xf>
    <xf numFmtId="0" fontId="34" fillId="0" borderId="19" xfId="0" applyFont="1" applyBorder="1" applyAlignment="1">
      <alignment vertical="center" wrapText="1"/>
    </xf>
    <xf numFmtId="0" fontId="5" fillId="0" borderId="10" xfId="0" applyFont="1" applyBorder="1" applyAlignment="1">
      <alignment vertical="center" wrapText="1"/>
    </xf>
    <xf numFmtId="0" fontId="34"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4"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0" fontId="5" fillId="0" borderId="44" xfId="0" applyFont="1" applyBorder="1" applyAlignment="1">
      <alignment horizontal="center" vertical="top" wrapText="1"/>
    </xf>
    <xf numFmtId="172" fontId="5" fillId="0" borderId="28" xfId="0" applyNumberFormat="1" applyFont="1" applyBorder="1" applyAlignment="1">
      <alignment horizontal="right" vertical="center" wrapText="1"/>
    </xf>
    <xf numFmtId="3" fontId="5" fillId="0" borderId="55"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3" fontId="5" fillId="0" borderId="3" xfId="0" applyNumberFormat="1" applyFont="1" applyBorder="1" applyAlignment="1">
      <alignment horizontal="center"/>
    </xf>
    <xf numFmtId="165" fontId="6" fillId="0" borderId="3" xfId="0" applyNumberFormat="1" applyFont="1" applyBorder="1" applyAlignment="1">
      <alignment horizontal="center" vertical="center"/>
    </xf>
    <xf numFmtId="165" fontId="6" fillId="0" borderId="3" xfId="0" applyNumberFormat="1" applyFont="1" applyBorder="1" applyAlignment="1">
      <alignment horizontal="center"/>
    </xf>
    <xf numFmtId="165" fontId="6" fillId="0" borderId="46" xfId="0" applyNumberFormat="1" applyFont="1" applyBorder="1" applyAlignment="1">
      <alignment horizontal="center"/>
    </xf>
    <xf numFmtId="0" fontId="0" fillId="0" borderId="1" xfId="0" applyBorder="1"/>
    <xf numFmtId="0" fontId="31" fillId="0" borderId="1" xfId="0" applyFont="1" applyBorder="1"/>
    <xf numFmtId="0" fontId="6" fillId="0" borderId="39" xfId="0" applyFont="1" applyBorder="1" applyAlignment="1">
      <alignment horizontal="center" vertical="center"/>
    </xf>
    <xf numFmtId="0" fontId="5" fillId="0" borderId="9" xfId="0" applyFont="1" applyBorder="1" applyAlignment="1">
      <alignment horizontal="center" vertical="top" wrapText="1"/>
    </xf>
    <xf numFmtId="0" fontId="5" fillId="0" borderId="1" xfId="0" applyFont="1" applyBorder="1" applyAlignment="1">
      <alignment horizontal="center" vertical="top" wrapText="1"/>
    </xf>
    <xf numFmtId="0" fontId="0" fillId="0" borderId="18" xfId="0" applyBorder="1"/>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1" fillId="0" borderId="10" xfId="0" applyFont="1" applyBorder="1"/>
    <xf numFmtId="0" fontId="0" fillId="0" borderId="19" xfId="0" applyBorder="1"/>
    <xf numFmtId="0" fontId="1" fillId="0" borderId="57" xfId="0" applyFont="1" applyBorder="1" applyAlignment="1">
      <alignment horizontal="center" vertical="top" wrapText="1"/>
    </xf>
    <xf numFmtId="0" fontId="12" fillId="0" borderId="45" xfId="0" applyFont="1" applyBorder="1" applyAlignment="1">
      <alignment horizontal="center" vertical="top" wrapText="1"/>
    </xf>
    <xf numFmtId="0" fontId="12" fillId="0" borderId="18" xfId="0" applyFont="1" applyBorder="1" applyAlignment="1">
      <alignment horizontal="center"/>
    </xf>
    <xf numFmtId="0" fontId="12" fillId="0" borderId="19" xfId="0" applyFont="1" applyBorder="1" applyAlignment="1">
      <alignment horizontal="center"/>
    </xf>
    <xf numFmtId="3" fontId="5" fillId="0" borderId="1" xfId="0" applyNumberFormat="1" applyFont="1" applyBorder="1" applyAlignment="1">
      <alignment horizontal="center"/>
    </xf>
    <xf numFmtId="3" fontId="6" fillId="0" borderId="55"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176" fontId="6" fillId="0" borderId="1" xfId="0" applyNumberFormat="1" applyFont="1" applyBorder="1" applyAlignment="1">
      <alignment horizontal="center"/>
    </xf>
    <xf numFmtId="0" fontId="0" fillId="0" borderId="37" xfId="0" applyBorder="1"/>
    <xf numFmtId="0" fontId="0" fillId="0" borderId="52" xfId="0" applyBorder="1"/>
    <xf numFmtId="0" fontId="6" fillId="0" borderId="41" xfId="0" applyFont="1" applyBorder="1" applyAlignment="1">
      <alignment horizontal="center" vertical="center"/>
    </xf>
    <xf numFmtId="3" fontId="6" fillId="0" borderId="7" xfId="0" applyNumberFormat="1" applyFont="1" applyBorder="1" applyAlignment="1">
      <alignment horizont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59"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1" fontId="5" fillId="0" borderId="8" xfId="0" applyNumberFormat="1" applyFont="1" applyBorder="1" applyAlignment="1">
      <alignment horizontal="center"/>
    </xf>
    <xf numFmtId="171" fontId="5" fillId="0" borderId="22" xfId="0" applyNumberFormat="1" applyFont="1" applyBorder="1" applyAlignment="1">
      <alignment horizontal="center"/>
    </xf>
    <xf numFmtId="171" fontId="5" fillId="0" borderId="10" xfId="0" applyNumberFormat="1" applyFont="1" applyBorder="1" applyAlignment="1">
      <alignment horizontal="center"/>
    </xf>
    <xf numFmtId="0" fontId="7" fillId="0" borderId="0" xfId="0" applyFont="1" applyAlignment="1">
      <alignmen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30" fillId="2" borderId="0" xfId="0" applyFont="1" applyFill="1"/>
    <xf numFmtId="0" fontId="7" fillId="0" borderId="2" xfId="0" applyFont="1" applyBorder="1" applyAlignment="1">
      <alignment vertical="center"/>
    </xf>
    <xf numFmtId="0" fontId="7" fillId="0" borderId="4" xfId="0" applyFont="1" applyBorder="1" applyAlignment="1">
      <alignmen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52" fillId="0" borderId="0" xfId="0" applyFont="1"/>
    <xf numFmtId="165" fontId="6" fillId="2" borderId="50" xfId="0" applyNumberFormat="1" applyFont="1" applyFill="1" applyBorder="1" applyAlignment="1">
      <alignment vertical="center"/>
    </xf>
    <xf numFmtId="168" fontId="6" fillId="2" borderId="14" xfId="0" applyNumberFormat="1" applyFont="1" applyFill="1" applyBorder="1" applyAlignment="1">
      <alignment horizontal="center" vertical="center" wrapText="1"/>
    </xf>
    <xf numFmtId="168" fontId="6" fillId="2" borderId="16" xfId="0" applyNumberFormat="1" applyFont="1" applyFill="1" applyBorder="1" applyAlignment="1">
      <alignment horizontal="center" vertical="center" wrapText="1"/>
    </xf>
    <xf numFmtId="165" fontId="6" fillId="2" borderId="12" xfId="0" applyNumberFormat="1" applyFont="1" applyFill="1" applyBorder="1" applyAlignment="1">
      <alignment horizontal="right" vertical="center"/>
    </xf>
    <xf numFmtId="165" fontId="8" fillId="2" borderId="44" xfId="0" applyNumberFormat="1" applyFont="1" applyFill="1" applyBorder="1" applyAlignment="1">
      <alignment horizontal="right" vertical="center"/>
    </xf>
    <xf numFmtId="165" fontId="8" fillId="2" borderId="12" xfId="0" applyNumberFormat="1" applyFont="1" applyFill="1" applyBorder="1" applyAlignment="1">
      <alignment horizontal="right" vertical="center"/>
    </xf>
    <xf numFmtId="165" fontId="5" fillId="2" borderId="18" xfId="0" applyNumberFormat="1" applyFont="1" applyFill="1" applyBorder="1" applyAlignment="1">
      <alignment horizontal="left"/>
    </xf>
    <xf numFmtId="168" fontId="6" fillId="2" borderId="15" xfId="0" applyNumberFormat="1" applyFont="1" applyFill="1" applyBorder="1" applyAlignment="1">
      <alignment horizontal="center" vertical="center" wrapText="1"/>
    </xf>
    <xf numFmtId="165" fontId="6" fillId="0" borderId="44" xfId="0" applyNumberFormat="1" applyFont="1" applyBorder="1" applyAlignment="1">
      <alignment horizontal="center" vertical="center"/>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0" borderId="21" xfId="3" applyFont="1" applyBorder="1" applyAlignment="1">
      <alignment horizontal="center" vertical="center" textRotation="90" wrapText="1"/>
    </xf>
    <xf numFmtId="0" fontId="5" fillId="2" borderId="19" xfId="0" applyFont="1" applyFill="1" applyBorder="1" applyAlignment="1">
      <alignment horizontal="left"/>
    </xf>
    <xf numFmtId="165" fontId="6" fillId="2" borderId="10" xfId="0" applyNumberFormat="1" applyFont="1" applyFill="1" applyBorder="1" applyAlignment="1">
      <alignment horizontal="right" vertical="center"/>
    </xf>
    <xf numFmtId="165" fontId="5" fillId="2" borderId="10" xfId="0" applyNumberFormat="1" applyFont="1" applyFill="1" applyBorder="1" applyAlignment="1">
      <alignment horizontal="right" vertical="center"/>
    </xf>
    <xf numFmtId="165" fontId="8" fillId="2" borderId="10" xfId="0" applyNumberFormat="1" applyFont="1" applyFill="1" applyBorder="1" applyAlignment="1">
      <alignment horizontal="right" vertical="center"/>
    </xf>
    <xf numFmtId="165" fontId="8" fillId="2" borderId="13" xfId="0" applyNumberFormat="1" applyFont="1" applyFill="1" applyBorder="1" applyAlignment="1">
      <alignment horizontal="right" vertical="center"/>
    </xf>
    <xf numFmtId="165" fontId="5" fillId="2" borderId="19" xfId="0" applyNumberFormat="1" applyFont="1" applyFill="1" applyBorder="1" applyAlignment="1">
      <alignment horizontal="left"/>
    </xf>
    <xf numFmtId="165" fontId="34" fillId="2" borderId="10" xfId="0" applyNumberFormat="1" applyFont="1" applyFill="1" applyBorder="1" applyAlignment="1">
      <alignment horizontal="right" vertical="center"/>
    </xf>
    <xf numFmtId="165" fontId="5" fillId="2" borderId="13" xfId="0" applyNumberFormat="1" applyFont="1" applyFill="1" applyBorder="1" applyAlignment="1">
      <alignment horizontal="right" vertical="center"/>
    </xf>
    <xf numFmtId="0" fontId="27" fillId="2" borderId="1" xfId="3" applyFont="1" applyFill="1" applyBorder="1" applyAlignment="1">
      <alignment vertical="center" wrapText="1"/>
    </xf>
    <xf numFmtId="0" fontId="7" fillId="2" borderId="1" xfId="3" applyFont="1" applyFill="1" applyBorder="1" applyAlignment="1">
      <alignment vertical="center" wrapText="1"/>
    </xf>
    <xf numFmtId="0" fontId="27" fillId="2" borderId="12" xfId="3" applyFont="1" applyFill="1" applyBorder="1" applyAlignment="1">
      <alignment vertical="center" wrapText="1"/>
    </xf>
    <xf numFmtId="0" fontId="7" fillId="2" borderId="12" xfId="3"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8" fontId="5" fillId="2" borderId="19" xfId="0" applyNumberFormat="1" applyFont="1" applyFill="1" applyBorder="1" applyAlignment="1">
      <alignment horizontal="center" vertical="center" wrapText="1"/>
    </xf>
    <xf numFmtId="168" fontId="5" fillId="2" borderId="10" xfId="0" applyNumberFormat="1" applyFont="1" applyFill="1" applyBorder="1" applyAlignment="1">
      <alignment horizontal="center" vertical="center" wrapText="1"/>
    </xf>
    <xf numFmtId="168" fontId="5" fillId="2" borderId="13" xfId="0" applyNumberFormat="1" applyFont="1" applyFill="1" applyBorder="1" applyAlignment="1">
      <alignment horizontal="center" vertical="center" wrapText="1"/>
    </xf>
    <xf numFmtId="168" fontId="5" fillId="2" borderId="28"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6" fontId="6" fillId="0" borderId="10" xfId="0" applyNumberFormat="1" applyFont="1" applyBorder="1" applyAlignment="1">
      <alignment horizontal="center"/>
    </xf>
    <xf numFmtId="3" fontId="6" fillId="0" borderId="8" xfId="0" applyNumberFormat="1" applyFont="1" applyBorder="1" applyAlignment="1">
      <alignment horizontal="center"/>
    </xf>
    <xf numFmtId="165" fontId="6" fillId="0" borderId="10"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33" fillId="0" borderId="11" xfId="0" applyFont="1" applyBorder="1" applyAlignment="1">
      <alignment horizontal="center" vertical="center" wrapText="1"/>
    </xf>
    <xf numFmtId="0" fontId="33" fillId="0" borderId="12" xfId="0" quotePrefix="1" applyFont="1" applyBorder="1" applyAlignment="1">
      <alignment vertical="center" wrapText="1"/>
    </xf>
    <xf numFmtId="3" fontId="40" fillId="2" borderId="12" xfId="0" applyNumberFormat="1" applyFont="1" applyFill="1" applyBorder="1" applyAlignment="1">
      <alignment horizontal="right" vertical="center" wrapText="1"/>
    </xf>
    <xf numFmtId="3" fontId="40" fillId="2" borderId="12" xfId="0" applyNumberFormat="1" applyFont="1" applyFill="1" applyBorder="1" applyAlignment="1">
      <alignment horizontal="right" vertical="center"/>
    </xf>
    <xf numFmtId="3" fontId="40" fillId="0" borderId="12" xfId="0" applyNumberFormat="1" applyFont="1" applyBorder="1" applyAlignment="1">
      <alignment horizontal="right" vertical="center" wrapText="1"/>
    </xf>
    <xf numFmtId="3" fontId="40" fillId="3" borderId="12" xfId="0" applyNumberFormat="1" applyFont="1" applyFill="1" applyBorder="1" applyAlignment="1">
      <alignment horizontal="right" vertical="center"/>
    </xf>
    <xf numFmtId="9" fontId="40" fillId="2" borderId="13" xfId="0" applyNumberFormat="1" applyFont="1" applyFill="1" applyBorder="1" applyAlignment="1">
      <alignment horizontal="right" vertical="center"/>
    </xf>
    <xf numFmtId="165" fontId="8" fillId="2" borderId="27" xfId="0" applyNumberFormat="1" applyFont="1" applyFill="1" applyBorder="1" applyAlignment="1">
      <alignment horizontal="right" vertical="center" wrapText="1"/>
    </xf>
    <xf numFmtId="0" fontId="7" fillId="2" borderId="27" xfId="3" applyFont="1" applyFill="1" applyBorder="1" applyAlignment="1">
      <alignment vertical="center" wrapText="1"/>
    </xf>
    <xf numFmtId="0" fontId="5" fillId="2" borderId="33" xfId="0" applyFont="1" applyFill="1" applyBorder="1" applyAlignment="1">
      <alignment horizontal="center" vertical="center" wrapText="1"/>
    </xf>
    <xf numFmtId="0" fontId="7" fillId="2" borderId="18" xfId="3" applyFont="1" applyFill="1" applyBorder="1" applyAlignment="1">
      <alignment vertical="center" wrapText="1"/>
    </xf>
    <xf numFmtId="165" fontId="5" fillId="2" borderId="18" xfId="0" applyNumberFormat="1"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25" fillId="2" borderId="1" xfId="0" quotePrefix="1" applyFont="1" applyFill="1" applyBorder="1" applyAlignment="1">
      <alignment horizontal="center" vertical="center" wrapText="1"/>
    </xf>
    <xf numFmtId="0" fontId="2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0" fillId="0" borderId="57"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32" xfId="0" applyNumberFormat="1" applyFont="1" applyBorder="1" applyAlignment="1">
      <alignment horizontal="center" vertical="center"/>
    </xf>
    <xf numFmtId="3" fontId="20" fillId="3" borderId="15" xfId="0" applyNumberFormat="1" applyFont="1" applyFill="1" applyBorder="1" applyAlignment="1">
      <alignment horizontal="right" vertical="center" wrapText="1"/>
    </xf>
    <xf numFmtId="3" fontId="20" fillId="3" borderId="32" xfId="0" applyNumberFormat="1" applyFont="1" applyFill="1" applyBorder="1" applyAlignment="1">
      <alignment horizontal="right" vertical="center" wrapText="1"/>
    </xf>
    <xf numFmtId="167" fontId="20" fillId="2" borderId="32"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46" fillId="0" borderId="27" xfId="0" applyFont="1" applyBorder="1" applyAlignment="1">
      <alignment vertical="center" wrapText="1"/>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33" xfId="0" applyNumberFormat="1" applyFont="1" applyFill="1" applyBorder="1" applyAlignment="1">
      <alignment horizontal="right" vertical="center" wrapText="1"/>
    </xf>
    <xf numFmtId="167" fontId="24" fillId="0" borderId="33"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167" fontId="25" fillId="0" borderId="3" xfId="1" applyNumberFormat="1" applyFont="1" applyFill="1" applyBorder="1" applyAlignment="1">
      <alignment horizontal="right" vertical="center" wrapText="1"/>
    </xf>
    <xf numFmtId="49" fontId="3" fillId="2" borderId="27" xfId="0" applyNumberFormat="1" applyFont="1" applyFill="1" applyBorder="1" applyAlignment="1">
      <alignment horizontal="center" vertical="center" wrapText="1"/>
    </xf>
    <xf numFmtId="0" fontId="25" fillId="3" borderId="27" xfId="0" applyFont="1" applyFill="1" applyBorder="1" applyAlignment="1">
      <alignment horizontal="left"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7" fontId="25" fillId="0" borderId="27" xfId="1" applyNumberFormat="1" applyFont="1" applyFill="1" applyBorder="1" applyAlignment="1">
      <alignment horizontal="right" vertical="center" wrapText="1"/>
    </xf>
    <xf numFmtId="167" fontId="25" fillId="0" borderId="53"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2" fillId="2" borderId="15" xfId="0" quotePrefix="1" applyFont="1" applyFill="1" applyBorder="1" applyAlignment="1">
      <alignmen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167" fontId="20" fillId="0" borderId="15" xfId="1" applyNumberFormat="1" applyFont="1" applyFill="1" applyBorder="1" applyAlignment="1">
      <alignment horizontal="right" vertical="center" wrapText="1"/>
    </xf>
    <xf numFmtId="9" fontId="25" fillId="0" borderId="16" xfId="0" applyNumberFormat="1" applyFont="1" applyBorder="1" applyAlignment="1">
      <alignment horizontal="right" vertical="center" wrapText="1"/>
    </xf>
    <xf numFmtId="0" fontId="26" fillId="2" borderId="17"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47" fillId="2" borderId="18" xfId="0" quotePrefix="1" applyFont="1" applyFill="1" applyBorder="1" applyAlignment="1">
      <alignment vertical="center" wrapText="1"/>
    </xf>
    <xf numFmtId="0" fontId="25" fillId="3" borderId="18" xfId="0" applyFont="1" applyFill="1" applyBorder="1" applyAlignment="1">
      <alignment horizontal="left" vertical="center" wrapText="1"/>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wrapText="1"/>
    </xf>
    <xf numFmtId="167" fontId="24" fillId="0" borderId="18" xfId="1" applyNumberFormat="1" applyFont="1" applyFill="1" applyBorder="1" applyAlignment="1">
      <alignment horizontal="right" vertical="center" wrapText="1"/>
    </xf>
    <xf numFmtId="9" fontId="25" fillId="0" borderId="19" xfId="0" applyNumberFormat="1" applyFont="1" applyBorder="1" applyAlignment="1">
      <alignment horizontal="right" vertical="center" wrapText="1"/>
    </xf>
    <xf numFmtId="0" fontId="33" fillId="2" borderId="12" xfId="0" quotePrefix="1" applyFont="1" applyFill="1" applyBorder="1" applyAlignment="1">
      <alignment vertical="center" wrapText="1"/>
    </xf>
    <xf numFmtId="0" fontId="24" fillId="3" borderId="18" xfId="0" applyFont="1" applyFill="1" applyBorder="1" applyAlignment="1">
      <alignment horizontal="left" vertical="center" wrapText="1"/>
    </xf>
    <xf numFmtId="49" fontId="24"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49" fontId="24" fillId="0" borderId="12" xfId="0" applyNumberFormat="1" applyFont="1" applyBorder="1" applyAlignment="1">
      <alignment horizontal="center" vertical="center" wrapText="1"/>
    </xf>
    <xf numFmtId="3" fontId="24" fillId="0" borderId="12" xfId="0" applyNumberFormat="1" applyFont="1" applyBorder="1" applyAlignment="1">
      <alignment horizontal="right" vertical="center" wrapText="1"/>
    </xf>
    <xf numFmtId="167" fontId="25" fillId="0" borderId="12" xfId="1" applyNumberFormat="1" applyFont="1" applyFill="1" applyBorder="1" applyAlignment="1">
      <alignment horizontal="right" vertical="center" wrapText="1"/>
    </xf>
    <xf numFmtId="167" fontId="25" fillId="0" borderId="44" xfId="1" applyNumberFormat="1" applyFont="1" applyFill="1" applyBorder="1" applyAlignment="1">
      <alignment horizontal="right" vertical="center" wrapText="1"/>
    </xf>
    <xf numFmtId="9" fontId="24" fillId="0" borderId="13" xfId="0" applyNumberFormat="1" applyFont="1" applyBorder="1" applyAlignment="1">
      <alignment horizontal="right" vertical="center" wrapText="1"/>
    </xf>
    <xf numFmtId="49" fontId="2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20" fillId="3" borderId="15" xfId="0" applyFont="1" applyFill="1" applyBorder="1" applyAlignment="1">
      <alignment horizontal="left" vertical="center"/>
    </xf>
    <xf numFmtId="0" fontId="20" fillId="3" borderId="15" xfId="0" applyFont="1" applyFill="1" applyBorder="1" applyAlignment="1">
      <alignment horizontal="right" vertical="center" wrapText="1"/>
    </xf>
    <xf numFmtId="167" fontId="20" fillId="3" borderId="15" xfId="1" applyNumberFormat="1" applyFont="1" applyFill="1" applyBorder="1" applyAlignment="1">
      <alignment horizontal="right" vertical="center" wrapText="1"/>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46" fillId="0" borderId="18" xfId="0" applyNumberFormat="1" applyFont="1" applyBorder="1" applyAlignment="1">
      <alignment vertical="center" wrapText="1"/>
    </xf>
    <xf numFmtId="0" fontId="20" fillId="3" borderId="18" xfId="0" applyFont="1" applyFill="1" applyBorder="1" applyAlignment="1">
      <alignment horizontal="left" vertical="center" wrapText="1"/>
    </xf>
    <xf numFmtId="0" fontId="20" fillId="3" borderId="18" xfId="0" applyFont="1" applyFill="1" applyBorder="1" applyAlignment="1">
      <alignment horizontal="right" vertical="center" wrapText="1"/>
    </xf>
    <xf numFmtId="167" fontId="24" fillId="3" borderId="18" xfId="1" applyNumberFormat="1" applyFont="1" applyFill="1" applyBorder="1" applyAlignment="1">
      <alignment horizontal="right" vertical="center" wrapText="1"/>
    </xf>
    <xf numFmtId="49" fontId="25" fillId="0" borderId="11" xfId="0" applyNumberFormat="1" applyFont="1" applyBorder="1" applyAlignment="1">
      <alignment horizontal="center" vertical="center"/>
    </xf>
    <xf numFmtId="49" fontId="25" fillId="0" borderId="12" xfId="0" applyNumberFormat="1" applyFont="1" applyBorder="1" applyAlignment="1">
      <alignment horizontal="center" vertical="center"/>
    </xf>
    <xf numFmtId="0" fontId="40" fillId="0" borderId="12" xfId="0" applyFont="1" applyBorder="1" applyAlignment="1">
      <alignment vertical="center" wrapText="1"/>
    </xf>
    <xf numFmtId="0" fontId="3" fillId="2" borderId="12" xfId="0" applyFont="1" applyFill="1" applyBorder="1" applyAlignment="1">
      <alignment vertical="center" wrapText="1"/>
    </xf>
    <xf numFmtId="0" fontId="20" fillId="3" borderId="12" xfId="0" applyFont="1" applyFill="1" applyBorder="1" applyAlignment="1">
      <alignment horizontal="right" vertical="center" wrapText="1"/>
    </xf>
    <xf numFmtId="9" fontId="20" fillId="3" borderId="13" xfId="0" applyNumberFormat="1" applyFont="1" applyFill="1" applyBorder="1" applyAlignment="1">
      <alignment horizontal="right" vertical="center" wrapText="1"/>
    </xf>
    <xf numFmtId="49" fontId="20" fillId="0" borderId="15" xfId="0" applyNumberFormat="1" applyFont="1" applyBorder="1" applyAlignment="1">
      <alignment horizontal="center" vertical="center" wrapText="1"/>
    </xf>
    <xf numFmtId="3" fontId="15" fillId="0" borderId="15" xfId="0" applyNumberFormat="1" applyFont="1" applyBorder="1" applyAlignment="1">
      <alignment vertical="center" wrapText="1"/>
    </xf>
    <xf numFmtId="0" fontId="20" fillId="0" borderId="15" xfId="0" applyFont="1" applyBorder="1" applyAlignment="1">
      <alignment horizontal="left" vertical="center" wrapText="1"/>
    </xf>
    <xf numFmtId="3" fontId="20" fillId="0" borderId="15" xfId="0" applyNumberFormat="1" applyFont="1" applyBorder="1" applyAlignment="1">
      <alignment horizontal="right" vertical="center"/>
    </xf>
    <xf numFmtId="9" fontId="20" fillId="0" borderId="16" xfId="0" applyNumberFormat="1" applyFont="1" applyBorder="1" applyAlignment="1">
      <alignment horizontal="right" vertical="center"/>
    </xf>
    <xf numFmtId="3" fontId="46" fillId="0" borderId="18" xfId="0" applyNumberFormat="1" applyFont="1" applyBorder="1" applyAlignment="1">
      <alignment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49" fontId="25" fillId="2" borderId="11" xfId="0" applyNumberFormat="1" applyFont="1" applyFill="1" applyBorder="1" applyAlignment="1">
      <alignment horizontal="center" vertical="center"/>
    </xf>
    <xf numFmtId="49" fontId="25" fillId="2" borderId="12" xfId="0" applyNumberFormat="1" applyFont="1" applyFill="1" applyBorder="1" applyAlignment="1">
      <alignment horizontal="center" vertical="center" wrapText="1"/>
    </xf>
    <xf numFmtId="3" fontId="40" fillId="2" borderId="12" xfId="0" applyNumberFormat="1" applyFont="1" applyFill="1" applyBorder="1" applyAlignment="1">
      <alignment horizontal="left" vertical="center" wrapText="1"/>
    </xf>
    <xf numFmtId="3" fontId="25" fillId="2" borderId="1" xfId="0" applyNumberFormat="1" applyFont="1" applyFill="1" applyBorder="1" applyAlignment="1">
      <alignment horizontal="left" vertical="center" wrapText="1"/>
    </xf>
    <xf numFmtId="3" fontId="25" fillId="2" borderId="1" xfId="0" applyNumberFormat="1" applyFont="1" applyFill="1" applyBorder="1" applyAlignment="1">
      <alignment horizontal="right" vertical="center"/>
    </xf>
    <xf numFmtId="9" fontId="25" fillId="2" borderId="1" xfId="6" applyFont="1" applyFill="1" applyBorder="1" applyAlignment="1">
      <alignment horizontal="right" vertical="center" wrapText="1"/>
    </xf>
    <xf numFmtId="3" fontId="25" fillId="2" borderId="3"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3" fontId="25" fillId="2" borderId="3" xfId="0" applyNumberFormat="1" applyFont="1" applyFill="1" applyBorder="1" applyAlignment="1">
      <alignment horizontal="left" vertical="center" wrapText="1"/>
    </xf>
    <xf numFmtId="3" fontId="25" fillId="2" borderId="44"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wrapText="1"/>
    </xf>
    <xf numFmtId="3" fontId="24" fillId="2" borderId="1" xfId="0" applyNumberFormat="1" applyFont="1" applyFill="1" applyBorder="1" applyAlignment="1">
      <alignment horizontal="left" vertical="center" wrapText="1"/>
    </xf>
    <xf numFmtId="3" fontId="24" fillId="2" borderId="3" xfId="0" applyNumberFormat="1" applyFont="1" applyFill="1" applyBorder="1" applyAlignment="1">
      <alignment horizontal="right" vertical="center" wrapText="1"/>
    </xf>
    <xf numFmtId="3" fontId="24" fillId="2" borderId="3" xfId="0" applyNumberFormat="1" applyFont="1" applyFill="1" applyBorder="1" applyAlignment="1">
      <alignment horizontal="center" vertical="center" wrapText="1"/>
    </xf>
    <xf numFmtId="9" fontId="24" fillId="2" borderId="1" xfId="0" applyNumberFormat="1" applyFont="1" applyFill="1" applyBorder="1" applyAlignment="1">
      <alignment horizontal="center" vertical="center"/>
    </xf>
    <xf numFmtId="3" fontId="24" fillId="2" borderId="1" xfId="0" applyNumberFormat="1" applyFont="1" applyFill="1" applyBorder="1" applyAlignment="1">
      <alignment horizontal="center" vertical="center" wrapText="1"/>
    </xf>
    <xf numFmtId="9" fontId="24" fillId="2" borderId="10" xfId="0" applyNumberFormat="1" applyFont="1" applyFill="1" applyBorder="1" applyAlignment="1">
      <alignment horizontal="right" vertical="center" wrapText="1"/>
    </xf>
    <xf numFmtId="3" fontId="40" fillId="2" borderId="12" xfId="0" applyNumberFormat="1" applyFont="1" applyFill="1" applyBorder="1" applyAlignment="1">
      <alignment horizontal="center" vertical="center" wrapText="1"/>
    </xf>
    <xf numFmtId="0" fontId="3" fillId="2" borderId="0" xfId="0" applyFont="1" applyFill="1" applyAlignment="1">
      <alignment horizontal="left" vertical="center" wrapText="1"/>
    </xf>
    <xf numFmtId="1" fontId="25" fillId="2" borderId="12" xfId="0" applyNumberFormat="1" applyFont="1" applyFill="1" applyBorder="1" applyAlignment="1">
      <alignment horizontal="center" vertical="center" wrapText="1"/>
    </xf>
    <xf numFmtId="3" fontId="40" fillId="2" borderId="1" xfId="0" applyNumberFormat="1" applyFont="1" applyFill="1" applyBorder="1" applyAlignment="1">
      <alignment horizontal="center" vertical="center" wrapText="1"/>
    </xf>
    <xf numFmtId="3" fontId="25" fillId="0" borderId="1" xfId="0" applyNumberFormat="1" applyFont="1" applyBorder="1" applyAlignment="1">
      <alignment vertical="center" wrapText="1"/>
    </xf>
    <xf numFmtId="3" fontId="25" fillId="0" borderId="1" xfId="0" applyNumberFormat="1" applyFont="1" applyBorder="1" applyAlignment="1">
      <alignment horizontal="center" vertical="center" wrapText="1"/>
    </xf>
    <xf numFmtId="0" fontId="54" fillId="0" borderId="0" xfId="0" applyFont="1" applyAlignment="1">
      <alignment horizontal="center" vertical="center" wrapText="1"/>
    </xf>
    <xf numFmtId="0" fontId="25" fillId="0" borderId="3" xfId="0" applyFont="1" applyBorder="1" applyAlignment="1">
      <alignment vertical="center" wrapText="1"/>
    </xf>
    <xf numFmtId="9" fontId="25" fillId="0" borderId="1" xfId="0" applyNumberFormat="1" applyFont="1" applyBorder="1" applyAlignment="1">
      <alignment horizontal="right" vertical="center"/>
    </xf>
    <xf numFmtId="3" fontId="3" fillId="0" borderId="3" xfId="0" applyNumberFormat="1" applyFont="1" applyBorder="1" applyAlignment="1">
      <alignment vertical="center"/>
    </xf>
    <xf numFmtId="9" fontId="25" fillId="0" borderId="10" xfId="0" applyNumberFormat="1" applyFont="1" applyBorder="1" applyAlignment="1">
      <alignment horizontal="right" vertical="center"/>
    </xf>
    <xf numFmtId="9" fontId="24" fillId="0" borderId="1" xfId="0" applyNumberFormat="1" applyFont="1" applyBorder="1" applyAlignment="1">
      <alignment horizontal="center" vertical="center"/>
    </xf>
    <xf numFmtId="0" fontId="25" fillId="2" borderId="1" xfId="0" applyFont="1" applyFill="1" applyBorder="1" applyAlignment="1">
      <alignment vertical="center" wrapText="1"/>
    </xf>
    <xf numFmtId="9" fontId="25" fillId="2" borderId="1" xfId="0" applyNumberFormat="1" applyFont="1" applyFill="1" applyBorder="1" applyAlignment="1">
      <alignment horizontal="right" vertical="center" wrapText="1"/>
    </xf>
    <xf numFmtId="165" fontId="3" fillId="2" borderId="3" xfId="0" applyNumberFormat="1" applyFont="1" applyFill="1" applyBorder="1" applyAlignment="1">
      <alignment horizontal="right" vertical="center"/>
    </xf>
    <xf numFmtId="9" fontId="25" fillId="2" borderId="10" xfId="0" applyNumberFormat="1" applyFont="1" applyFill="1" applyBorder="1" applyAlignment="1">
      <alignment horizontal="right" vertical="center"/>
    </xf>
    <xf numFmtId="0" fontId="24" fillId="2" borderId="1" xfId="0" applyFont="1" applyFill="1" applyBorder="1" applyAlignment="1">
      <alignment vertical="center" wrapText="1"/>
    </xf>
    <xf numFmtId="3" fontId="24" fillId="2" borderId="1" xfId="0" applyNumberFormat="1" applyFont="1" applyFill="1" applyBorder="1" applyAlignment="1">
      <alignment horizontal="right" vertical="center" wrapText="1"/>
    </xf>
    <xf numFmtId="9" fontId="24" fillId="2" borderId="1" xfId="0" applyNumberFormat="1" applyFont="1" applyFill="1" applyBorder="1" applyAlignment="1">
      <alignment horizontal="center" vertical="center" wrapText="1"/>
    </xf>
    <xf numFmtId="3" fontId="24" fillId="2" borderId="3" xfId="0" applyNumberFormat="1" applyFont="1" applyFill="1" applyBorder="1" applyAlignment="1">
      <alignment horizontal="right" vertical="center"/>
    </xf>
    <xf numFmtId="9" fontId="24" fillId="2" borderId="10" xfId="0" applyNumberFormat="1" applyFont="1" applyFill="1" applyBorder="1" applyAlignment="1">
      <alignment horizontal="right" vertical="center"/>
    </xf>
    <xf numFmtId="0" fontId="24" fillId="0" borderId="0" xfId="0" applyFont="1" applyAlignment="1">
      <alignment horizontal="right" vertical="center"/>
    </xf>
    <xf numFmtId="0" fontId="40" fillId="2" borderId="1" xfId="0" quotePrefix="1" applyFont="1" applyFill="1" applyBorder="1" applyAlignment="1">
      <alignment horizontal="left" vertical="center" wrapText="1"/>
    </xf>
    <xf numFmtId="9" fontId="25" fillId="0" borderId="1" xfId="0" applyNumberFormat="1" applyFont="1" applyBorder="1" applyAlignment="1">
      <alignment vertical="center" wrapText="1"/>
    </xf>
    <xf numFmtId="3" fontId="25" fillId="0" borderId="3" xfId="0" applyNumberFormat="1" applyFont="1" applyBorder="1" applyAlignment="1">
      <alignment horizontal="right" vertical="center"/>
    </xf>
    <xf numFmtId="0" fontId="24" fillId="0" borderId="1" xfId="0" applyFont="1" applyBorder="1" applyAlignment="1">
      <alignment vertical="center" wrapText="1"/>
    </xf>
    <xf numFmtId="3" fontId="24" fillId="0" borderId="3" xfId="0" applyNumberFormat="1" applyFont="1" applyBorder="1" applyAlignment="1">
      <alignment horizontal="right" vertical="center"/>
    </xf>
    <xf numFmtId="0" fontId="24" fillId="0" borderId="3" xfId="0" applyFont="1" applyBorder="1" applyAlignment="1">
      <alignment vertical="center" wrapText="1"/>
    </xf>
    <xf numFmtId="9" fontId="24" fillId="0" borderId="1" xfId="0" applyNumberFormat="1" applyFont="1" applyBorder="1" applyAlignment="1">
      <alignment horizontal="center" vertical="center" wrapText="1"/>
    </xf>
    <xf numFmtId="3" fontId="25" fillId="2" borderId="5" xfId="0" applyNumberFormat="1" applyFont="1" applyFill="1" applyBorder="1" applyAlignment="1">
      <alignment horizontal="left" vertical="center" wrapText="1"/>
    </xf>
    <xf numFmtId="0" fontId="25" fillId="2" borderId="17" xfId="0" applyFont="1" applyFill="1" applyBorder="1" applyAlignment="1">
      <alignment horizontal="center" vertical="center"/>
    </xf>
    <xf numFmtId="49" fontId="25" fillId="2" borderId="18" xfId="0" applyNumberFormat="1" applyFont="1" applyFill="1" applyBorder="1" applyAlignment="1">
      <alignment horizontal="center" vertical="center" wrapText="1"/>
    </xf>
    <xf numFmtId="0" fontId="40" fillId="2" borderId="27" xfId="0" quotePrefix="1" applyFont="1" applyFill="1" applyBorder="1" applyAlignment="1">
      <alignment horizontal="center" vertical="center" wrapText="1"/>
    </xf>
    <xf numFmtId="0" fontId="25" fillId="0" borderId="27" xfId="0" applyFont="1" applyBorder="1" applyAlignment="1">
      <alignment horizontal="center" vertical="center" wrapText="1"/>
    </xf>
    <xf numFmtId="9" fontId="25"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49" fontId="33" fillId="0" borderId="1" xfId="0" quotePrefix="1" applyNumberFormat="1" applyFont="1" applyBorder="1" applyAlignment="1">
      <alignment horizontal="center" vertical="center" wrapText="1"/>
    </xf>
    <xf numFmtId="9" fontId="25" fillId="2" borderId="1" xfId="0" applyNumberFormat="1" applyFont="1" applyFill="1" applyBorder="1" applyAlignment="1">
      <alignment horizontal="right" vertical="center"/>
    </xf>
    <xf numFmtId="3" fontId="25" fillId="2" borderId="3" xfId="0" applyNumberFormat="1" applyFont="1" applyFill="1" applyBorder="1" applyAlignment="1">
      <alignment horizontal="right" vertical="center"/>
    </xf>
    <xf numFmtId="3" fontId="24" fillId="0" borderId="3" xfId="0" applyNumberFormat="1" applyFont="1" applyBorder="1" applyAlignment="1">
      <alignment vertical="center" wrapText="1"/>
    </xf>
    <xf numFmtId="9" fontId="24" fillId="2" borderId="1" xfId="0" applyNumberFormat="1" applyFont="1" applyFill="1" applyBorder="1" applyAlignment="1">
      <alignment horizontal="right" vertical="center"/>
    </xf>
    <xf numFmtId="0" fontId="40"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4" fillId="2" borderId="12" xfId="0" applyFont="1" applyFill="1" applyBorder="1" applyAlignment="1">
      <alignment horizontal="lef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right" vertical="center" wrapText="1"/>
    </xf>
    <xf numFmtId="0" fontId="24" fillId="2" borderId="1" xfId="0" applyFont="1" applyFill="1" applyBorder="1" applyAlignment="1">
      <alignment horizontal="left" vertical="center" wrapText="1"/>
    </xf>
    <xf numFmtId="9" fontId="24" fillId="2" borderId="1" xfId="0" applyNumberFormat="1" applyFont="1" applyFill="1" applyBorder="1" applyAlignment="1">
      <alignment horizontal="right" vertical="center" wrapText="1"/>
    </xf>
    <xf numFmtId="9" fontId="24" fillId="2" borderId="12" xfId="0" applyNumberFormat="1" applyFont="1" applyFill="1" applyBorder="1" applyAlignment="1">
      <alignment horizontal="right" vertical="center"/>
    </xf>
    <xf numFmtId="0" fontId="25" fillId="0" borderId="15" xfId="0" applyFont="1" applyBorder="1" applyAlignment="1">
      <alignment vertical="center" wrapText="1"/>
    </xf>
    <xf numFmtId="0" fontId="25" fillId="0" borderId="15" xfId="0" applyFont="1" applyBorder="1" applyAlignment="1">
      <alignment horizontal="center" vertical="center" wrapText="1"/>
    </xf>
    <xf numFmtId="3" fontId="24" fillId="2" borderId="15" xfId="0" applyNumberFormat="1" applyFont="1" applyFill="1" applyBorder="1" applyAlignment="1">
      <alignment vertical="center"/>
    </xf>
    <xf numFmtId="3" fontId="24" fillId="0" borderId="15" xfId="0" applyNumberFormat="1" applyFont="1" applyBorder="1" applyAlignment="1">
      <alignment vertical="center" wrapText="1"/>
    </xf>
    <xf numFmtId="168" fontId="24" fillId="0" borderId="15" xfId="0" applyNumberFormat="1" applyFont="1" applyBorder="1" applyAlignment="1">
      <alignment vertical="center" wrapText="1"/>
    </xf>
    <xf numFmtId="168" fontId="24" fillId="0" borderId="16" xfId="0" applyNumberFormat="1" applyFont="1" applyBorder="1" applyAlignment="1">
      <alignment horizontal="right" vertical="center"/>
    </xf>
    <xf numFmtId="0" fontId="25" fillId="0" borderId="18" xfId="0" applyFont="1" applyBorder="1" applyAlignment="1">
      <alignment vertical="center" wrapText="1"/>
    </xf>
    <xf numFmtId="0" fontId="25" fillId="0" borderId="18" xfId="0" applyFont="1" applyBorder="1" applyAlignment="1">
      <alignment horizontal="center" vertical="center" wrapText="1"/>
    </xf>
    <xf numFmtId="3" fontId="24" fillId="2" borderId="18" xfId="0" applyNumberFormat="1" applyFont="1" applyFill="1" applyBorder="1" applyAlignment="1">
      <alignment vertical="center"/>
    </xf>
    <xf numFmtId="3" fontId="24" fillId="0" borderId="18" xfId="0" applyNumberFormat="1" applyFont="1" applyBorder="1" applyAlignment="1">
      <alignment vertical="center" wrapText="1"/>
    </xf>
    <xf numFmtId="168" fontId="24" fillId="0" borderId="18" xfId="0" applyNumberFormat="1" applyFont="1" applyBorder="1" applyAlignment="1">
      <alignment vertical="center" wrapText="1"/>
    </xf>
    <xf numFmtId="168" fontId="24" fillId="0" borderId="19" xfId="0" applyNumberFormat="1" applyFont="1" applyBorder="1" applyAlignment="1">
      <alignment horizontal="right" vertical="center"/>
    </xf>
    <xf numFmtId="3" fontId="25" fillId="0" borderId="44" xfId="0" applyNumberFormat="1" applyFont="1" applyBorder="1" applyAlignment="1">
      <alignment horizontal="right" vertical="center"/>
    </xf>
    <xf numFmtId="168" fontId="24" fillId="0" borderId="13" xfId="0" applyNumberFormat="1" applyFont="1" applyBorder="1" applyAlignment="1">
      <alignment horizontal="right" vertical="center"/>
    </xf>
    <xf numFmtId="0" fontId="20" fillId="0" borderId="57" xfId="0" applyFont="1" applyBorder="1" applyAlignment="1">
      <alignment horizontal="center" vertical="center"/>
    </xf>
    <xf numFmtId="0" fontId="15" fillId="0" borderId="0" xfId="0" applyFont="1" applyAlignment="1">
      <alignment horizontal="center" wrapText="1"/>
    </xf>
    <xf numFmtId="3" fontId="7" fillId="0" borderId="1" xfId="0" applyNumberFormat="1" applyFont="1" applyBorder="1" applyAlignment="1">
      <alignment horizontal="right"/>
    </xf>
    <xf numFmtId="0" fontId="35" fillId="0" borderId="0" xfId="0" applyFont="1" applyAlignment="1">
      <alignment horizontal="center"/>
    </xf>
    <xf numFmtId="0" fontId="15" fillId="0" borderId="0" xfId="0" applyFont="1" applyAlignment="1">
      <alignment horizontal="right" vertical="center"/>
    </xf>
    <xf numFmtId="0" fontId="7" fillId="0" borderId="0" xfId="0" applyFont="1" applyAlignment="1">
      <alignment horizontal="left"/>
    </xf>
    <xf numFmtId="0" fontId="7" fillId="0" borderId="0" xfId="0" applyFont="1" applyAlignment="1">
      <alignment horizontal="left" vertical="top" wrapText="1"/>
    </xf>
    <xf numFmtId="0" fontId="33" fillId="0" borderId="0" xfId="0" applyFont="1" applyAlignment="1">
      <alignment horizontal="center"/>
    </xf>
    <xf numFmtId="0" fontId="30" fillId="0" borderId="0" xfId="0" applyFont="1" applyAlignment="1">
      <alignment horizontal="left"/>
    </xf>
    <xf numFmtId="0" fontId="15" fillId="0" borderId="0" xfId="0" applyFont="1" applyAlignment="1">
      <alignment horizontal="left" vertical="center"/>
    </xf>
    <xf numFmtId="0" fontId="7" fillId="0" borderId="2" xfId="0" applyFont="1" applyBorder="1" applyAlignment="1"/>
    <xf numFmtId="0" fontId="30" fillId="0" borderId="0" xfId="0" applyFont="1" applyAlignment="1"/>
    <xf numFmtId="0" fontId="7" fillId="0" borderId="0" xfId="0" applyFont="1" applyAlignment="1"/>
    <xf numFmtId="174" fontId="5" fillId="2" borderId="3" xfId="0" applyNumberFormat="1" applyFont="1" applyFill="1" applyBorder="1" applyAlignment="1">
      <alignment horizontal="right" vertical="center" wrapText="1"/>
    </xf>
    <xf numFmtId="173" fontId="34" fillId="2" borderId="5" xfId="0" applyNumberFormat="1" applyFont="1" applyFill="1" applyBorder="1" applyAlignment="1">
      <alignment horizontal="right" vertical="center"/>
    </xf>
    <xf numFmtId="174" fontId="6" fillId="2" borderId="50" xfId="0" applyNumberFormat="1" applyFont="1" applyFill="1" applyBorder="1" applyAlignment="1">
      <alignment horizontal="right" vertical="center" wrapText="1"/>
    </xf>
    <xf numFmtId="174" fontId="5" fillId="2" borderId="53"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175" fontId="5" fillId="2" borderId="3" xfId="0" applyNumberFormat="1" applyFont="1" applyFill="1" applyBorder="1" applyAlignment="1">
      <alignment horizontal="right" vertical="center"/>
    </xf>
    <xf numFmtId="49" fontId="5" fillId="0" borderId="9" xfId="0" applyNumberFormat="1" applyFont="1" applyBorder="1" applyAlignment="1">
      <alignment horizontal="right" vertical="center"/>
    </xf>
    <xf numFmtId="1" fontId="5" fillId="2" borderId="3"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0" fontId="14" fillId="0" borderId="26" xfId="0" applyFont="1" applyBorder="1" applyAlignment="1">
      <alignment horizontal="left" vertical="center"/>
    </xf>
    <xf numFmtId="0" fontId="7" fillId="0" borderId="28" xfId="0" applyFont="1" applyBorder="1" applyAlignment="1">
      <alignment vertical="center" wrapText="1"/>
    </xf>
    <xf numFmtId="1" fontId="5" fillId="2" borderId="53" xfId="0" applyNumberFormat="1" applyFont="1" applyFill="1" applyBorder="1" applyAlignment="1">
      <alignment horizontal="right" vertical="center"/>
    </xf>
    <xf numFmtId="3" fontId="5" fillId="0" borderId="27" xfId="0" applyNumberFormat="1" applyFont="1" applyBorder="1" applyAlignment="1">
      <alignment horizontal="right" vertical="center"/>
    </xf>
    <xf numFmtId="3" fontId="5" fillId="2" borderId="28" xfId="0" applyNumberFormat="1" applyFont="1" applyFill="1" applyBorder="1" applyAlignment="1">
      <alignment horizontal="right" vertical="center"/>
    </xf>
    <xf numFmtId="173" fontId="5" fillId="0" borderId="33" xfId="0" applyNumberFormat="1" applyFont="1" applyBorder="1" applyAlignment="1">
      <alignment horizontal="right" vertical="center"/>
    </xf>
    <xf numFmtId="0" fontId="7" fillId="2" borderId="4" xfId="3" applyFont="1" applyFill="1" applyBorder="1" applyAlignment="1"/>
    <xf numFmtId="0" fontId="12" fillId="0" borderId="0" xfId="0" applyFont="1" applyBorder="1" applyAlignment="1">
      <alignment horizontal="center" vertical="top" wrapText="1"/>
    </xf>
    <xf numFmtId="171" fontId="6" fillId="0" borderId="10" xfId="0" applyNumberFormat="1" applyFont="1" applyBorder="1" applyAlignment="1">
      <alignment horizontal="center"/>
    </xf>
    <xf numFmtId="176" fontId="5" fillId="0" borderId="1" xfId="0" applyNumberFormat="1" applyFont="1" applyBorder="1" applyAlignment="1">
      <alignment horizontal="center"/>
    </xf>
    <xf numFmtId="176" fontId="5" fillId="0" borderId="10" xfId="0" applyNumberFormat="1" applyFont="1" applyBorder="1" applyAlignment="1">
      <alignment horizontal="center"/>
    </xf>
    <xf numFmtId="3" fontId="7" fillId="0" borderId="1" xfId="0" applyNumberFormat="1" applyFont="1" applyBorder="1" applyAlignment="1">
      <alignment horizontal="center" wrapText="1"/>
    </xf>
    <xf numFmtId="3" fontId="13" fillId="0" borderId="1" xfId="0" applyNumberFormat="1" applyFont="1" applyBorder="1" applyAlignment="1">
      <alignment horizontal="center" wrapText="1"/>
    </xf>
    <xf numFmtId="3" fontId="7" fillId="0" borderId="61" xfId="0" applyNumberFormat="1" applyFont="1" applyBorder="1" applyAlignment="1">
      <alignment horizontal="center" wrapText="1"/>
    </xf>
    <xf numFmtId="176" fontId="5" fillId="0" borderId="61" xfId="0" applyNumberFormat="1" applyFont="1" applyBorder="1" applyAlignment="1">
      <alignment horizontal="center"/>
    </xf>
    <xf numFmtId="169" fontId="6" fillId="0" borderId="48" xfId="0" applyNumberFormat="1" applyFont="1" applyBorder="1" applyAlignment="1">
      <alignment horizontal="center"/>
    </xf>
    <xf numFmtId="169" fontId="5" fillId="0" borderId="58" xfId="0" applyNumberFormat="1" applyFont="1" applyBorder="1" applyAlignment="1">
      <alignment horizontal="center" vertical="center"/>
    </xf>
    <xf numFmtId="165" fontId="6" fillId="0" borderId="58" xfId="0" applyNumberFormat="1" applyFont="1" applyBorder="1" applyAlignment="1">
      <alignment horizontal="center" vertical="center"/>
    </xf>
    <xf numFmtId="0" fontId="5" fillId="0" borderId="0" xfId="0" applyFont="1" applyBorder="1"/>
    <xf numFmtId="0" fontId="5" fillId="0" borderId="0" xfId="0" applyFont="1" applyBorder="1" applyAlignment="1">
      <alignment horizontal="right"/>
    </xf>
    <xf numFmtId="165" fontId="5" fillId="2" borderId="18" xfId="0" applyNumberFormat="1" applyFont="1" applyFill="1" applyBorder="1" applyAlignment="1">
      <alignment horizontal="right" vertical="center"/>
    </xf>
    <xf numFmtId="168" fontId="9" fillId="2" borderId="15" xfId="0" applyNumberFormat="1" applyFont="1" applyFill="1" applyBorder="1" applyAlignment="1">
      <alignment horizontal="center" vertical="center" wrapText="1"/>
    </xf>
    <xf numFmtId="49" fontId="9" fillId="0" borderId="0" xfId="0" applyNumberFormat="1" applyFont="1"/>
    <xf numFmtId="0" fontId="9" fillId="0" borderId="0" xfId="0" applyFont="1" applyFill="1"/>
    <xf numFmtId="0" fontId="7"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7" fillId="0" borderId="0" xfId="0" applyFont="1" applyFill="1" applyBorder="1" applyAlignment="1">
      <alignment horizontal="left" vertical="center"/>
    </xf>
    <xf numFmtId="0" fontId="15" fillId="0" borderId="0" xfId="0" applyFont="1" applyFill="1" applyBorder="1" applyAlignment="1">
      <alignment horizontal="center" vertical="center" wrapText="1"/>
    </xf>
    <xf numFmtId="49" fontId="13" fillId="0" borderId="27" xfId="0" applyNumberFormat="1" applyFont="1" applyFill="1" applyBorder="1" applyAlignment="1">
      <alignment horizontal="center" vertical="center" wrapText="1"/>
    </xf>
    <xf numFmtId="0" fontId="13" fillId="0" borderId="27" xfId="0" applyFont="1" applyBorder="1" applyAlignment="1">
      <alignment horizontal="center" vertical="center" wrapText="1"/>
    </xf>
    <xf numFmtId="0" fontId="20" fillId="0" borderId="14" xfId="0" applyFont="1" applyBorder="1" applyAlignment="1">
      <alignment vertical="center"/>
    </xf>
    <xf numFmtId="49" fontId="20" fillId="0" borderId="15" xfId="0" applyNumberFormat="1" applyFont="1" applyFill="1" applyBorder="1" applyAlignment="1">
      <alignment horizontal="center" vertical="center"/>
    </xf>
    <xf numFmtId="49" fontId="25" fillId="0" borderId="15" xfId="0" applyNumberFormat="1" applyFont="1" applyBorder="1" applyAlignment="1">
      <alignment horizontal="center" vertical="center"/>
    </xf>
    <xf numFmtId="4" fontId="20" fillId="0" borderId="15" xfId="0" applyNumberFormat="1" applyFont="1" applyFill="1" applyBorder="1" applyAlignment="1">
      <alignment horizontal="center" vertical="center" wrapText="1"/>
    </xf>
    <xf numFmtId="9" fontId="20" fillId="0" borderId="16" xfId="0" applyNumberFormat="1" applyFont="1" applyBorder="1" applyAlignment="1">
      <alignment vertical="center"/>
    </xf>
    <xf numFmtId="0" fontId="25" fillId="0" borderId="0" xfId="0" applyFont="1"/>
    <xf numFmtId="0" fontId="24" fillId="0" borderId="18" xfId="0" applyFont="1" applyBorder="1" applyAlignment="1">
      <alignment vertical="center" wrapText="1"/>
    </xf>
    <xf numFmtId="49" fontId="24" fillId="0" borderId="18" xfId="0" applyNumberFormat="1" applyFont="1" applyFill="1" applyBorder="1" applyAlignment="1">
      <alignment horizontal="center" vertical="center"/>
    </xf>
    <xf numFmtId="4" fontId="25" fillId="0" borderId="18" xfId="0" applyNumberFormat="1" applyFont="1" applyBorder="1"/>
    <xf numFmtId="0" fontId="24" fillId="0" borderId="0" xfId="0" applyFont="1"/>
    <xf numFmtId="0" fontId="3" fillId="0" borderId="1" xfId="0" applyFont="1" applyBorder="1" applyAlignment="1">
      <alignment vertical="center" wrapText="1"/>
    </xf>
    <xf numFmtId="4" fontId="25" fillId="0" borderId="1" xfId="0" applyNumberFormat="1" applyFont="1" applyBorder="1" applyAlignment="1">
      <alignment horizontal="right"/>
    </xf>
    <xf numFmtId="4" fontId="25" fillId="0" borderId="1" xfId="0" applyNumberFormat="1" applyFont="1" applyBorder="1"/>
    <xf numFmtId="9" fontId="25" fillId="0" borderId="1" xfId="0" applyNumberFormat="1" applyFont="1" applyBorder="1" applyAlignment="1">
      <alignment vertical="center"/>
    </xf>
    <xf numFmtId="4" fontId="3" fillId="0" borderId="1" xfId="0" applyNumberFormat="1" applyFont="1" applyBorder="1" applyAlignment="1">
      <alignment horizontal="right" wrapText="1"/>
    </xf>
    <xf numFmtId="0" fontId="3" fillId="0" borderId="12" xfId="0" applyFont="1" applyBorder="1" applyAlignment="1">
      <alignment vertical="center" wrapText="1"/>
    </xf>
    <xf numFmtId="4" fontId="3" fillId="0" borderId="12" xfId="0" applyNumberFormat="1" applyFont="1" applyBorder="1" applyAlignment="1">
      <alignment horizontal="right" wrapText="1"/>
    </xf>
    <xf numFmtId="4" fontId="25" fillId="0" borderId="12" xfId="0" applyNumberFormat="1" applyFont="1" applyBorder="1"/>
    <xf numFmtId="9" fontId="25" fillId="0" borderId="12" xfId="0" applyNumberFormat="1" applyFont="1" applyBorder="1" applyAlignment="1">
      <alignment vertical="center"/>
    </xf>
    <xf numFmtId="0" fontId="55" fillId="0" borderId="15" xfId="0" applyFont="1" applyFill="1" applyBorder="1" applyAlignment="1">
      <alignment vertical="center" wrapText="1"/>
    </xf>
    <xf numFmtId="3" fontId="20" fillId="0" borderId="1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49" fontId="20" fillId="0" borderId="0" xfId="0" applyNumberFormat="1" applyFont="1" applyBorder="1" applyAlignment="1">
      <alignment vertical="center"/>
    </xf>
    <xf numFmtId="0" fontId="20" fillId="0" borderId="0" xfId="0" applyFont="1" applyBorder="1" applyAlignment="1">
      <alignment vertical="center"/>
    </xf>
    <xf numFmtId="0" fontId="55" fillId="0" borderId="0" xfId="0" applyFont="1" applyFill="1" applyBorder="1" applyAlignment="1">
      <alignment vertical="center" wrapText="1"/>
    </xf>
    <xf numFmtId="3" fontId="20" fillId="0" borderId="0" xfId="0" applyNumberFormat="1" applyFont="1" applyFill="1" applyBorder="1" applyAlignment="1">
      <alignment vertical="center"/>
    </xf>
    <xf numFmtId="0" fontId="15" fillId="0" borderId="0" xfId="0" applyFont="1" applyBorder="1" applyAlignment="1">
      <alignment vertical="center"/>
    </xf>
    <xf numFmtId="0" fontId="13" fillId="0" borderId="0" xfId="0" applyFont="1" applyAlignment="1"/>
    <xf numFmtId="0" fontId="13" fillId="0" borderId="0" xfId="0" applyFont="1" applyBorder="1" applyAlignment="1">
      <alignment horizontal="left"/>
    </xf>
    <xf numFmtId="3" fontId="27" fillId="0" borderId="0" xfId="0" applyNumberFormat="1" applyFont="1" applyBorder="1" applyAlignment="1">
      <alignment horizontal="left"/>
    </xf>
    <xf numFmtId="2" fontId="13" fillId="0" borderId="0" xfId="0" applyNumberFormat="1" applyFont="1" applyBorder="1" applyAlignment="1">
      <alignment horizontal="left"/>
    </xf>
    <xf numFmtId="0" fontId="56" fillId="0" borderId="0" xfId="0" applyFont="1" applyBorder="1" applyAlignment="1">
      <alignment vertical="center"/>
    </xf>
    <xf numFmtId="3" fontId="7" fillId="0" borderId="0" xfId="0" applyNumberFormat="1" applyFont="1" applyFill="1" applyAlignment="1" applyProtection="1"/>
    <xf numFmtId="49" fontId="56" fillId="0" borderId="0" xfId="0" applyNumberFormat="1" applyFont="1" applyBorder="1" applyAlignment="1">
      <alignment vertical="center"/>
    </xf>
    <xf numFmtId="0" fontId="57" fillId="0" borderId="0" xfId="0" applyFont="1"/>
    <xf numFmtId="0" fontId="7" fillId="0" borderId="0" xfId="0" applyNumberFormat="1" applyFont="1" applyFill="1" applyAlignment="1" applyProtection="1"/>
    <xf numFmtId="0" fontId="7" fillId="0" borderId="0" xfId="0" applyFont="1" applyFill="1"/>
    <xf numFmtId="0" fontId="56" fillId="0" borderId="0" xfId="0" applyFont="1" applyAlignment="1">
      <alignment vertical="center"/>
    </xf>
    <xf numFmtId="0" fontId="9" fillId="0" borderId="0" xfId="0" applyFont="1" applyFill="1" applyBorder="1"/>
    <xf numFmtId="3" fontId="5" fillId="0" borderId="5"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0" fontId="5" fillId="0" borderId="0" xfId="0" applyFont="1" applyAlignment="1">
      <alignment horizontal="left"/>
    </xf>
    <xf numFmtId="49" fontId="7" fillId="0" borderId="20" xfId="0" applyNumberFormat="1" applyFont="1" applyBorder="1" applyAlignment="1">
      <alignment horizontal="center" vertical="center" wrapText="1"/>
    </xf>
    <xf numFmtId="0" fontId="6" fillId="0" borderId="12" xfId="0" quotePrefix="1" applyFont="1" applyBorder="1" applyAlignment="1">
      <alignment horizontal="left" vertical="center" wrapText="1"/>
    </xf>
    <xf numFmtId="49" fontId="5" fillId="0" borderId="11" xfId="0" applyNumberFormat="1" applyFont="1" applyBorder="1" applyAlignment="1">
      <alignment horizontal="center" vertical="center"/>
    </xf>
    <xf numFmtId="0" fontId="5" fillId="0" borderId="44" xfId="0" applyFont="1" applyBorder="1" applyAlignment="1">
      <alignment horizontal="centerContinuous" vertical="center"/>
    </xf>
    <xf numFmtId="0" fontId="5" fillId="0" borderId="44" xfId="0" quotePrefix="1" applyFont="1" applyBorder="1" applyAlignment="1">
      <alignment horizontal="left" vertical="center" wrapText="1"/>
    </xf>
    <xf numFmtId="165" fontId="5" fillId="0" borderId="44" xfId="0" applyNumberFormat="1" applyFont="1" applyBorder="1" applyAlignment="1">
      <alignment horizontal="center" vertical="center"/>
    </xf>
    <xf numFmtId="3" fontId="5" fillId="0" borderId="10" xfId="0" applyNumberFormat="1" applyFont="1" applyBorder="1" applyAlignment="1">
      <alignment horizontal="center"/>
    </xf>
    <xf numFmtId="0" fontId="6" fillId="0" borderId="44" xfId="0" applyFont="1" applyBorder="1" applyAlignment="1">
      <alignment horizontal="centerContinuous" vertical="center"/>
    </xf>
    <xf numFmtId="0" fontId="6" fillId="0" borderId="44" xfId="0" quotePrefix="1" applyFont="1" applyBorder="1" applyAlignment="1">
      <alignment horizontal="center" vertical="center" wrapText="1"/>
    </xf>
    <xf numFmtId="3" fontId="6" fillId="0" borderId="4" xfId="0" applyNumberFormat="1" applyFont="1" applyBorder="1" applyAlignment="1">
      <alignment horizontal="center" vertical="center"/>
    </xf>
    <xf numFmtId="3" fontId="6" fillId="0" borderId="1" xfId="0" applyNumberFormat="1" applyFont="1" applyBorder="1" applyAlignment="1">
      <alignment horizontal="center" vertical="center"/>
    </xf>
    <xf numFmtId="171" fontId="43" fillId="0" borderId="10" xfId="0" applyNumberFormat="1" applyFont="1" applyBorder="1" applyAlignment="1">
      <alignment horizontal="center" vertical="center"/>
    </xf>
    <xf numFmtId="0" fontId="5" fillId="0" borderId="1" xfId="0" quotePrefix="1" applyFont="1" applyBorder="1" applyAlignment="1">
      <alignment horizontal="left" vertical="center" wrapText="1"/>
    </xf>
    <xf numFmtId="3" fontId="5" fillId="0" borderId="4" xfId="0" applyNumberFormat="1" applyFont="1" applyBorder="1" applyAlignment="1">
      <alignment horizontal="center" vertical="center"/>
    </xf>
    <xf numFmtId="3" fontId="5" fillId="0" borderId="1" xfId="0" applyNumberFormat="1" applyFont="1" applyBorder="1" applyAlignment="1">
      <alignment horizontal="center" vertical="center"/>
    </xf>
    <xf numFmtId="171" fontId="5" fillId="0" borderId="10" xfId="0" applyNumberFormat="1" applyFont="1" applyBorder="1" applyAlignment="1">
      <alignment horizontal="center" vertical="center"/>
    </xf>
    <xf numFmtId="165" fontId="6" fillId="0" borderId="1" xfId="0" applyNumberFormat="1" applyFont="1" applyBorder="1"/>
    <xf numFmtId="171" fontId="6" fillId="0" borderId="10" xfId="0" applyNumberFormat="1" applyFont="1" applyBorder="1" applyAlignment="1">
      <alignment horizontal="center" vertical="center"/>
    </xf>
    <xf numFmtId="3" fontId="6" fillId="0" borderId="21" xfId="0" applyNumberFormat="1" applyFont="1" applyBorder="1"/>
    <xf numFmtId="49" fontId="13" fillId="0" borderId="9" xfId="0" applyNumberFormat="1" applyFont="1" applyBorder="1" applyAlignment="1">
      <alignment horizontal="center" vertical="center" wrapText="1"/>
    </xf>
    <xf numFmtId="0" fontId="5" fillId="0" borderId="59" xfId="0" applyFont="1" applyBorder="1" applyAlignment="1">
      <alignment horizontal="center" vertical="center"/>
    </xf>
    <xf numFmtId="176" fontId="5" fillId="0" borderId="22" xfId="0" applyNumberFormat="1" applyFont="1" applyBorder="1" applyAlignment="1">
      <alignment horizontal="center"/>
    </xf>
    <xf numFmtId="9" fontId="25" fillId="0" borderId="18" xfId="0" applyNumberFormat="1" applyFont="1" applyBorder="1" applyAlignment="1">
      <alignment horizontal="right"/>
    </xf>
    <xf numFmtId="0" fontId="7" fillId="0" borderId="25"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1" xfId="0" applyFont="1" applyBorder="1" applyAlignment="1">
      <alignment horizontal="center" vertical="center" wrapText="1"/>
    </xf>
    <xf numFmtId="0" fontId="7" fillId="0" borderId="27" xfId="0" applyFont="1" applyBorder="1" applyAlignment="1">
      <alignment horizontal="center" vertical="center" wrapText="1"/>
    </xf>
    <xf numFmtId="3" fontId="40" fillId="2" borderId="27" xfId="0" applyNumberFormat="1" applyFont="1" applyFill="1" applyBorder="1" applyAlignment="1">
      <alignment horizontal="right" vertical="center"/>
    </xf>
    <xf numFmtId="0" fontId="5" fillId="0" borderId="12" xfId="0" quotePrefix="1" applyFont="1" applyBorder="1" applyAlignment="1">
      <alignment vertical="center" wrapText="1"/>
    </xf>
    <xf numFmtId="0" fontId="5" fillId="0" borderId="1" xfId="0" quotePrefix="1" applyFont="1" applyBorder="1" applyAlignment="1">
      <alignment vertical="center" wrapText="1"/>
    </xf>
    <xf numFmtId="0" fontId="40" fillId="0" borderId="18" xfId="0" applyFont="1" applyBorder="1" applyAlignment="1">
      <alignment vertical="center" wrapText="1"/>
    </xf>
    <xf numFmtId="0" fontId="5" fillId="0" borderId="15" xfId="0" quotePrefix="1" applyFont="1" applyBorder="1" applyAlignment="1">
      <alignment vertical="center" wrapText="1"/>
    </xf>
    <xf numFmtId="0" fontId="48" fillId="0" borderId="15" xfId="0" applyFont="1" applyBorder="1" applyAlignment="1">
      <alignment horizontal="left" vertical="center" wrapText="1"/>
    </xf>
    <xf numFmtId="0" fontId="33" fillId="2" borderId="12" xfId="0" applyFont="1" applyFill="1" applyBorder="1" applyAlignment="1">
      <alignment horizontal="center" vertical="center" wrapText="1"/>
    </xf>
    <xf numFmtId="3" fontId="15" fillId="2" borderId="15" xfId="0" applyNumberFormat="1" applyFont="1" applyFill="1" applyBorder="1" applyAlignment="1">
      <alignment vertical="center" wrapText="1"/>
    </xf>
    <xf numFmtId="3" fontId="40" fillId="2" borderId="18" xfId="0" applyNumberFormat="1" applyFont="1" applyFill="1" applyBorder="1" applyAlignment="1">
      <alignment vertical="center" wrapText="1"/>
    </xf>
    <xf numFmtId="3" fontId="40" fillId="2" borderId="12" xfId="0" applyNumberFormat="1" applyFont="1" applyFill="1" applyBorder="1" applyAlignment="1">
      <alignment vertical="center" wrapText="1"/>
    </xf>
    <xf numFmtId="49" fontId="33" fillId="0" borderId="27" xfId="0" applyNumberFormat="1" applyFont="1" applyBorder="1" applyAlignment="1">
      <alignment horizontal="center" vertical="center" wrapText="1"/>
    </xf>
    <xf numFmtId="0" fontId="33" fillId="0" borderId="27" xfId="0" quotePrefix="1" applyFont="1" applyBorder="1" applyAlignment="1">
      <alignment vertical="center" wrapText="1"/>
    </xf>
    <xf numFmtId="3" fontId="40" fillId="2" borderId="27" xfId="0" applyNumberFormat="1" applyFont="1" applyFill="1" applyBorder="1" applyAlignment="1">
      <alignment vertical="center" wrapText="1"/>
    </xf>
    <xf numFmtId="3" fontId="40" fillId="2" borderId="27" xfId="0" applyNumberFormat="1" applyFont="1" applyFill="1" applyBorder="1" applyAlignment="1">
      <alignment horizontal="right" vertical="center" wrapText="1"/>
    </xf>
    <xf numFmtId="3" fontId="40" fillId="0" borderId="27" xfId="0" applyNumberFormat="1" applyFont="1" applyBorder="1" applyAlignment="1">
      <alignment horizontal="right" vertical="center" wrapText="1"/>
    </xf>
    <xf numFmtId="49" fontId="33" fillId="0" borderId="15" xfId="0" applyNumberFormat="1" applyFont="1" applyBorder="1" applyAlignment="1">
      <alignment horizontal="center" vertical="center" wrapText="1"/>
    </xf>
    <xf numFmtId="3" fontId="40" fillId="2" borderId="1" xfId="0" applyNumberFormat="1" applyFont="1" applyFill="1" applyBorder="1" applyAlignment="1">
      <alignment vertical="center" wrapText="1"/>
    </xf>
    <xf numFmtId="3" fontId="40" fillId="2" borderId="1" xfId="0" applyNumberFormat="1" applyFont="1" applyFill="1" applyBorder="1" applyAlignment="1">
      <alignment horizontal="right" vertical="center" wrapText="1"/>
    </xf>
    <xf numFmtId="49" fontId="33" fillId="0" borderId="18" xfId="0" applyNumberFormat="1" applyFont="1" applyBorder="1" applyAlignment="1">
      <alignment horizontal="center" vertical="center" wrapText="1"/>
    </xf>
    <xf numFmtId="3" fontId="40" fillId="3" borderId="18" xfId="0" applyNumberFormat="1" applyFont="1" applyFill="1" applyBorder="1" applyAlignment="1">
      <alignment horizontal="right" vertical="center"/>
    </xf>
    <xf numFmtId="0" fontId="33" fillId="2" borderId="27" xfId="0" applyFont="1" applyFill="1" applyBorder="1" applyAlignment="1">
      <alignment horizontal="center" vertical="center" wrapText="1"/>
    </xf>
    <xf numFmtId="49" fontId="33" fillId="2" borderId="1" xfId="0" applyNumberFormat="1" applyFont="1" applyFill="1" applyBorder="1" applyAlignment="1">
      <alignment horizontal="center" vertical="center" wrapText="1"/>
    </xf>
    <xf numFmtId="0" fontId="33" fillId="2" borderId="27" xfId="0" quotePrefix="1" applyFont="1" applyFill="1" applyBorder="1" applyAlignment="1">
      <alignment vertical="center" wrapText="1"/>
    </xf>
    <xf numFmtId="0" fontId="15" fillId="0" borderId="15" xfId="0" applyFont="1" applyBorder="1" applyAlignment="1">
      <alignment horizontal="center" vertical="center"/>
    </xf>
    <xf numFmtId="0" fontId="13" fillId="0" borderId="15" xfId="0" applyFont="1" applyBorder="1" applyAlignment="1">
      <alignment horizontal="center" vertical="center"/>
    </xf>
    <xf numFmtId="0" fontId="33" fillId="0" borderId="1" xfId="0" quotePrefix="1" applyFont="1" applyFill="1" applyBorder="1" applyAlignment="1">
      <alignment vertical="center" wrapText="1"/>
    </xf>
    <xf numFmtId="0" fontId="33" fillId="0" borderId="12" xfId="0" applyFont="1" applyBorder="1" applyAlignment="1">
      <alignment vertical="center" wrapText="1"/>
    </xf>
    <xf numFmtId="3" fontId="15" fillId="3" borderId="27" xfId="0" applyNumberFormat="1" applyFont="1" applyFill="1" applyBorder="1" applyAlignment="1">
      <alignment horizontal="right" vertical="center"/>
    </xf>
    <xf numFmtId="3" fontId="15" fillId="0" borderId="18" xfId="0" applyNumberFormat="1" applyFont="1" applyBorder="1" applyAlignment="1">
      <alignment horizontal="right" vertical="center"/>
    </xf>
    <xf numFmtId="3" fontId="15" fillId="2" borderId="1" xfId="0" applyNumberFormat="1" applyFont="1" applyFill="1" applyBorder="1" applyAlignment="1">
      <alignment horizontal="right" vertical="center"/>
    </xf>
    <xf numFmtId="168" fontId="40" fillId="2" borderId="13" xfId="0" applyNumberFormat="1" applyFont="1" applyFill="1" applyBorder="1" applyAlignment="1">
      <alignment horizontal="right" vertical="center"/>
    </xf>
    <xf numFmtId="49" fontId="15" fillId="0" borderId="15" xfId="0" applyNumberFormat="1" applyFont="1" applyBorder="1" applyAlignment="1">
      <alignment vertical="center"/>
    </xf>
    <xf numFmtId="49" fontId="33" fillId="0" borderId="11" xfId="0" applyNumberFormat="1" applyFont="1" applyBorder="1" applyAlignment="1">
      <alignment horizontal="center" vertical="center" wrapText="1"/>
    </xf>
    <xf numFmtId="0" fontId="33" fillId="2" borderId="15" xfId="0" applyFont="1" applyFill="1" applyBorder="1" applyAlignment="1">
      <alignment horizontal="center" vertical="center" wrapText="1"/>
    </xf>
    <xf numFmtId="0" fontId="33" fillId="0" borderId="26" xfId="0" applyFont="1" applyBorder="1" applyAlignment="1">
      <alignment horizontal="center" vertical="center" wrapText="1"/>
    </xf>
    <xf numFmtId="3" fontId="40" fillId="2" borderId="15" xfId="0" applyNumberFormat="1" applyFont="1" applyFill="1" applyBorder="1" applyAlignment="1">
      <alignment vertical="center" wrapText="1"/>
    </xf>
    <xf numFmtId="3" fontId="40" fillId="0" borderId="15" xfId="0" applyNumberFormat="1" applyFont="1" applyBorder="1" applyAlignment="1">
      <alignment horizontal="right" vertical="center" wrapText="1"/>
    </xf>
    <xf numFmtId="49" fontId="33" fillId="2" borderId="27" xfId="0" applyNumberFormat="1" applyFont="1" applyFill="1" applyBorder="1" applyAlignment="1">
      <alignment horizontal="center" vertical="center" wrapText="1"/>
    </xf>
    <xf numFmtId="3" fontId="40" fillId="2" borderId="18" xfId="0" applyNumberFormat="1" applyFont="1" applyFill="1" applyBorder="1" applyAlignment="1">
      <alignment horizontal="right" vertical="center" wrapText="1"/>
    </xf>
    <xf numFmtId="0" fontId="40" fillId="0" borderId="1" xfId="0" quotePrefix="1" applyFont="1" applyBorder="1" applyAlignment="1">
      <alignment vertical="center" wrapText="1"/>
    </xf>
    <xf numFmtId="3" fontId="15" fillId="0" borderId="1" xfId="0" applyNumberFormat="1" applyFont="1" applyBorder="1" applyAlignment="1">
      <alignment horizontal="right" vertical="center"/>
    </xf>
    <xf numFmtId="3" fontId="33" fillId="0" borderId="1" xfId="0" applyNumberFormat="1" applyFont="1" applyBorder="1" applyAlignment="1">
      <alignment horizontal="right" vertical="center"/>
    </xf>
    <xf numFmtId="3" fontId="33" fillId="2" borderId="1" xfId="0" applyNumberFormat="1" applyFont="1" applyFill="1" applyBorder="1" applyAlignment="1">
      <alignment horizontal="right" vertical="center"/>
    </xf>
    <xf numFmtId="0" fontId="40" fillId="2" borderId="18" xfId="0" quotePrefix="1" applyFont="1" applyFill="1" applyBorder="1" applyAlignment="1">
      <alignment vertical="center" wrapText="1"/>
    </xf>
    <xf numFmtId="3" fontId="15" fillId="2" borderId="18" xfId="0" applyNumberFormat="1" applyFont="1" applyFill="1" applyBorder="1" applyAlignment="1">
      <alignment horizontal="right" vertical="center"/>
    </xf>
    <xf numFmtId="0" fontId="33" fillId="2" borderId="12" xfId="0" quotePrefix="1" applyFont="1" applyFill="1" applyBorder="1" applyAlignment="1">
      <alignment vertical="top" wrapText="1"/>
    </xf>
    <xf numFmtId="0" fontId="32" fillId="0" borderId="15" xfId="0" quotePrefix="1" applyFont="1" applyBorder="1" applyAlignment="1">
      <alignment wrapText="1"/>
    </xf>
    <xf numFmtId="0" fontId="47" fillId="0" borderId="15" xfId="0" quotePrefix="1" applyFont="1" applyBorder="1" applyAlignment="1">
      <alignment vertical="top" wrapText="1"/>
    </xf>
    <xf numFmtId="0" fontId="33" fillId="0" borderId="27" xfId="0" quotePrefix="1" applyFont="1" applyBorder="1" applyAlignment="1">
      <alignment vertical="top" wrapText="1"/>
    </xf>
    <xf numFmtId="0" fontId="47" fillId="2" borderId="24" xfId="0" applyFont="1" applyFill="1" applyBorder="1" applyAlignment="1">
      <alignment horizontal="center" vertical="center" wrapText="1"/>
    </xf>
    <xf numFmtId="0" fontId="47" fillId="0" borderId="25" xfId="0" applyFont="1" applyBorder="1" applyAlignment="1">
      <alignment horizontal="center" vertical="center" wrapText="1"/>
    </xf>
    <xf numFmtId="0" fontId="47" fillId="0" borderId="25" xfId="0" quotePrefix="1" applyFont="1" applyBorder="1" applyAlignment="1">
      <alignment vertical="center" wrapText="1"/>
    </xf>
    <xf numFmtId="3" fontId="46" fillId="0" borderId="25" xfId="0" applyNumberFormat="1" applyFont="1" applyBorder="1" applyAlignment="1">
      <alignment horizontal="right" vertical="center" wrapText="1"/>
    </xf>
    <xf numFmtId="3" fontId="46" fillId="0" borderId="25" xfId="0" applyNumberFormat="1" applyFont="1" applyBorder="1" applyAlignment="1">
      <alignment horizontal="right" vertical="center"/>
    </xf>
    <xf numFmtId="3" fontId="46" fillId="3" borderId="25" xfId="0" applyNumberFormat="1" applyFont="1" applyFill="1" applyBorder="1" applyAlignment="1">
      <alignment horizontal="right" vertical="center"/>
    </xf>
    <xf numFmtId="168" fontId="46" fillId="2" borderId="29" xfId="0" applyNumberFormat="1" applyFont="1" applyFill="1" applyBorder="1" applyAlignment="1">
      <alignment horizontal="right" vertical="center"/>
    </xf>
    <xf numFmtId="0" fontId="49" fillId="0" borderId="24" xfId="0" applyFont="1" applyBorder="1" applyAlignment="1">
      <alignment horizontal="center" vertical="center" wrapText="1"/>
    </xf>
    <xf numFmtId="0" fontId="47" fillId="2" borderId="25" xfId="0" applyFont="1" applyFill="1" applyBorder="1" applyAlignment="1">
      <alignment horizontal="center" vertical="center" wrapText="1"/>
    </xf>
    <xf numFmtId="0" fontId="49" fillId="0" borderId="25" xfId="0" applyFont="1" applyBorder="1" applyAlignment="1">
      <alignment horizontal="left" vertical="center" wrapText="1"/>
    </xf>
    <xf numFmtId="3" fontId="46" fillId="2" borderId="25" xfId="0" applyNumberFormat="1" applyFont="1" applyFill="1" applyBorder="1" applyAlignment="1">
      <alignment vertical="center" wrapText="1"/>
    </xf>
    <xf numFmtId="3" fontId="46" fillId="2" borderId="25" xfId="0" applyNumberFormat="1" applyFont="1" applyFill="1" applyBorder="1" applyAlignment="1">
      <alignment horizontal="right" vertical="center"/>
    </xf>
    <xf numFmtId="9" fontId="46" fillId="2" borderId="29" xfId="0" applyNumberFormat="1" applyFont="1" applyFill="1" applyBorder="1" applyAlignment="1">
      <alignment horizontal="right" vertical="center"/>
    </xf>
    <xf numFmtId="0" fontId="49" fillId="0" borderId="25" xfId="0" applyFont="1" applyBorder="1" applyAlignment="1">
      <alignment horizontal="center" vertical="center" wrapText="1"/>
    </xf>
    <xf numFmtId="49" fontId="47" fillId="0" borderId="25" xfId="0" applyNumberFormat="1" applyFont="1" applyBorder="1" applyAlignment="1">
      <alignment horizontal="center" vertical="center" wrapText="1"/>
    </xf>
    <xf numFmtId="0" fontId="33" fillId="2" borderId="11" xfId="0"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right"/>
    </xf>
    <xf numFmtId="168" fontId="9" fillId="0" borderId="0" xfId="0" applyNumberFormat="1" applyFont="1" applyBorder="1" applyAlignment="1">
      <alignment horizontal="right" vertical="center"/>
    </xf>
    <xf numFmtId="0" fontId="35" fillId="0" borderId="0" xfId="0" applyFont="1" applyAlignment="1">
      <alignment horizontal="center"/>
    </xf>
    <xf numFmtId="0" fontId="15" fillId="0" borderId="0" xfId="0" applyFont="1" applyAlignment="1">
      <alignment horizontal="right" vertical="center"/>
    </xf>
    <xf numFmtId="0" fontId="42" fillId="0" borderId="44"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30" xfId="0" applyFont="1" applyBorder="1" applyAlignment="1">
      <alignment horizontal="center" vertical="center" wrapText="1"/>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32" fillId="0" borderId="0" xfId="0" applyFont="1" applyAlignment="1">
      <alignment horizontal="center"/>
    </xf>
    <xf numFmtId="0" fontId="33" fillId="0" borderId="0" xfId="0" applyFont="1" applyAlignment="1">
      <alignment horizontal="center"/>
    </xf>
    <xf numFmtId="0" fontId="30"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5" fontId="6" fillId="2" borderId="51" xfId="0" applyNumberFormat="1" applyFont="1" applyFill="1" applyBorder="1" applyAlignment="1">
      <alignment horizontal="left" vertical="center"/>
    </xf>
    <xf numFmtId="165"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2" fillId="0" borderId="25" xfId="0" applyFont="1" applyBorder="1" applyAlignment="1">
      <alignment horizontal="center" vertical="center" wrapText="1"/>
    </xf>
    <xf numFmtId="0" fontId="42"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12" xfId="0" applyFont="1" applyFill="1" applyBorder="1" applyAlignment="1">
      <alignment horizontal="center" vertical="center" wrapText="1"/>
    </xf>
    <xf numFmtId="0" fontId="43" fillId="2" borderId="27" xfId="0" applyFont="1" applyFill="1" applyBorder="1" applyAlignment="1">
      <alignment horizontal="center" vertical="center" wrapText="1"/>
    </xf>
    <xf numFmtId="0" fontId="43" fillId="2" borderId="25"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21" xfId="0" applyFont="1" applyFill="1" applyBorder="1" applyAlignment="1">
      <alignment horizontal="center" vertical="center" wrapText="1"/>
    </xf>
    <xf numFmtId="0" fontId="43" fillId="2" borderId="42"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31" xfId="0" applyFont="1" applyFill="1" applyBorder="1" applyAlignment="1">
      <alignment horizontal="center" vertical="center" wrapText="1"/>
    </xf>
    <xf numFmtId="0" fontId="43" fillId="2" borderId="43"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28" xfId="0" applyFont="1" applyFill="1" applyBorder="1" applyAlignment="1">
      <alignment horizontal="center" vertical="center" wrapText="1"/>
    </xf>
    <xf numFmtId="0" fontId="43" fillId="2" borderId="29" xfId="0"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7"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13" fillId="0" borderId="1" xfId="0" applyFont="1" applyBorder="1" applyAlignment="1">
      <alignment horizontal="left" wrapText="1"/>
    </xf>
    <xf numFmtId="0" fontId="5" fillId="0" borderId="46" xfId="0" applyFont="1" applyBorder="1" applyAlignment="1">
      <alignment horizontal="left" vertical="center" wrapText="1"/>
    </xf>
    <xf numFmtId="0" fontId="5" fillId="0" borderId="35" xfId="0" applyFont="1" applyBorder="1" applyAlignment="1">
      <alignment horizontal="left" vertical="center" wrapText="1"/>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60" xfId="0" applyFont="1" applyBorder="1" applyAlignment="1">
      <alignment horizontal="center" vertic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56" xfId="0" applyFont="1" applyBorder="1" applyAlignment="1">
      <alignment horizontal="center"/>
    </xf>
    <xf numFmtId="0" fontId="6" fillId="0" borderId="42" xfId="0" applyFont="1" applyBorder="1" applyAlignment="1">
      <alignment horizontal="left" vertical="center" wrapText="1"/>
    </xf>
    <xf numFmtId="0" fontId="6" fillId="0" borderId="31" xfId="0" applyFont="1" applyBorder="1" applyAlignment="1">
      <alignment horizontal="left" vertical="center" wrapText="1"/>
    </xf>
    <xf numFmtId="0" fontId="7" fillId="0" borderId="46" xfId="0" applyFont="1" applyBorder="1" applyAlignment="1">
      <alignment horizontal="left" wrapText="1"/>
    </xf>
    <xf numFmtId="0" fontId="7" fillId="0" borderId="35" xfId="0" applyFont="1" applyBorder="1" applyAlignment="1">
      <alignment horizontal="left"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0" xfId="0" applyFont="1" applyAlignment="1">
      <alignment horizontal="left"/>
    </xf>
    <xf numFmtId="0" fontId="1" fillId="0" borderId="50" xfId="0" applyFont="1" applyBorder="1" applyAlignment="1">
      <alignment horizontal="center" vertical="top" wrapText="1"/>
    </xf>
    <xf numFmtId="0" fontId="1" fillId="0" borderId="32" xfId="0" applyFont="1" applyBorder="1" applyAlignment="1">
      <alignment horizontal="center" vertical="top" wrapText="1"/>
    </xf>
    <xf numFmtId="0" fontId="12" fillId="0" borderId="53" xfId="0" applyFont="1" applyBorder="1" applyAlignment="1">
      <alignment horizontal="center" vertical="top" wrapText="1"/>
    </xf>
    <xf numFmtId="0" fontId="12" fillId="0" borderId="33"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15" fillId="0" borderId="0" xfId="0" applyFont="1" applyAlignment="1">
      <alignment horizontal="left" vertical="center"/>
    </xf>
    <xf numFmtId="0" fontId="7" fillId="0" borderId="0" xfId="0" applyFont="1" applyAlignment="1">
      <alignment horizontal="right"/>
    </xf>
    <xf numFmtId="0" fontId="21" fillId="0" borderId="0" xfId="0" applyFont="1" applyAlignment="1">
      <alignment horizontal="left" vertical="center" wrapText="1"/>
    </xf>
    <xf numFmtId="0" fontId="23" fillId="0" borderId="0" xfId="0" applyFont="1" applyAlignment="1">
      <alignment horizontal="left" vertical="center" wrapText="1"/>
    </xf>
    <xf numFmtId="0" fontId="9" fillId="0" borderId="3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7"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 xfId="0" applyFont="1" applyBorder="1" applyAlignment="1">
      <alignment horizontal="left"/>
    </xf>
    <xf numFmtId="0" fontId="7" fillId="3" borderId="42"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Alignment="1">
      <alignment horizontal="center" wrapText="1"/>
    </xf>
    <xf numFmtId="49" fontId="3" fillId="2" borderId="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2" xfId="0" applyFont="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25" fillId="2" borderId="25"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3" fillId="0" borderId="27"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54" fillId="0" borderId="12" xfId="0" applyFont="1" applyBorder="1" applyAlignment="1">
      <alignment horizontal="center" vertical="center"/>
    </xf>
    <xf numFmtId="0" fontId="54" fillId="0" borderId="18" xfId="0" applyFont="1" applyBorder="1" applyAlignment="1">
      <alignment horizontal="center" vertical="center"/>
    </xf>
    <xf numFmtId="49" fontId="25" fillId="2" borderId="18"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3" fillId="0" borderId="12" xfId="0" quotePrefix="1" applyNumberFormat="1" applyFont="1" applyBorder="1" applyAlignment="1">
      <alignment horizontal="center" vertical="center" wrapText="1"/>
    </xf>
    <xf numFmtId="49" fontId="33" fillId="0" borderId="18" xfId="0" quotePrefix="1" applyNumberFormat="1" applyFont="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0" fontId="25" fillId="2" borderId="11" xfId="0" applyFont="1" applyFill="1" applyBorder="1" applyAlignment="1">
      <alignment horizontal="center" vertical="center"/>
    </xf>
    <xf numFmtId="0" fontId="25" fillId="2" borderId="17" xfId="0" applyFont="1" applyFill="1" applyBorder="1" applyAlignment="1">
      <alignment horizontal="center" vertical="center"/>
    </xf>
    <xf numFmtId="0" fontId="40" fillId="2" borderId="12" xfId="0" quotePrefix="1" applyFont="1" applyFill="1" applyBorder="1" applyAlignment="1">
      <alignment horizontal="center" vertical="center" wrapText="1"/>
    </xf>
    <xf numFmtId="0" fontId="40" fillId="2" borderId="18" xfId="0" quotePrefix="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40" fillId="2" borderId="27" xfId="0" quotePrefix="1" applyFont="1" applyFill="1" applyBorder="1" applyAlignment="1">
      <alignment horizontal="center" vertical="center" wrapText="1"/>
    </xf>
    <xf numFmtId="0" fontId="25" fillId="0" borderId="27" xfId="0" applyFont="1" applyBorder="1" applyAlignment="1">
      <alignment horizontal="center" vertical="center" wrapText="1"/>
    </xf>
    <xf numFmtId="0" fontId="25" fillId="0" borderId="1" xfId="0" applyFont="1" applyBorder="1" applyAlignment="1">
      <alignment horizontal="center" vertical="center" wrapText="1"/>
    </xf>
    <xf numFmtId="0" fontId="40" fillId="2" borderId="12" xfId="0" quotePrefix="1" applyFont="1" applyFill="1" applyBorder="1" applyAlignment="1">
      <alignment horizontal="left" vertical="center" wrapText="1"/>
    </xf>
    <xf numFmtId="0" fontId="40" fillId="2" borderId="27" xfId="0" quotePrefix="1" applyFont="1" applyFill="1" applyBorder="1" applyAlignment="1">
      <alignment horizontal="left" vertical="center" wrapText="1"/>
    </xf>
    <xf numFmtId="0" fontId="40" fillId="2" borderId="18" xfId="0" quotePrefix="1" applyFont="1" applyFill="1" applyBorder="1" applyAlignment="1">
      <alignment horizontal="left"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40" fillId="2" borderId="1" xfId="0" quotePrefix="1" applyFont="1" applyFill="1" applyBorder="1" applyAlignment="1">
      <alignment horizontal="left" vertical="center" wrapText="1"/>
    </xf>
    <xf numFmtId="3" fontId="25" fillId="0" borderId="1" xfId="0" applyNumberFormat="1" applyFont="1" applyBorder="1" applyAlignment="1">
      <alignment horizontal="center" vertical="center" wrapText="1"/>
    </xf>
    <xf numFmtId="49" fontId="25" fillId="2" borderId="11" xfId="0" applyNumberFormat="1" applyFont="1" applyFill="1" applyBorder="1" applyAlignment="1">
      <alignment horizontal="center" vertical="center"/>
    </xf>
    <xf numFmtId="0" fontId="29" fillId="2" borderId="17" xfId="0" applyFont="1" applyFill="1" applyBorder="1" applyAlignment="1">
      <alignment horizontal="center" vertical="center"/>
    </xf>
    <xf numFmtId="0" fontId="29" fillId="2" borderId="18" xfId="0" applyFont="1" applyFill="1" applyBorder="1" applyAlignment="1">
      <alignment horizontal="center" vertical="center" wrapText="1"/>
    </xf>
    <xf numFmtId="3" fontId="40" fillId="2" borderId="12" xfId="0" applyNumberFormat="1" applyFont="1" applyFill="1" applyBorder="1" applyAlignment="1">
      <alignment horizontal="left" vertical="center" wrapText="1"/>
    </xf>
    <xf numFmtId="0" fontId="39" fillId="2" borderId="18" xfId="0" applyFont="1" applyFill="1" applyBorder="1" applyAlignment="1">
      <alignment horizontal="left" vertical="center" wrapText="1"/>
    </xf>
    <xf numFmtId="3" fontId="25" fillId="2" borderId="12" xfId="0" applyNumberFormat="1" applyFont="1" applyFill="1" applyBorder="1" applyAlignment="1">
      <alignment horizontal="center" vertical="center" wrapText="1"/>
    </xf>
    <xf numFmtId="3" fontId="25" fillId="2" borderId="18" xfId="0" applyNumberFormat="1" applyFont="1" applyFill="1" applyBorder="1" applyAlignment="1">
      <alignment horizontal="center" vertical="center" wrapText="1"/>
    </xf>
    <xf numFmtId="0" fontId="15" fillId="0" borderId="0" xfId="0" applyFont="1" applyAlignment="1">
      <alignment horizontal="center" vertical="center" wrapText="1"/>
    </xf>
    <xf numFmtId="0" fontId="22" fillId="0" borderId="0" xfId="0" applyFont="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0" fontId="13" fillId="0" borderId="27" xfId="0" applyFont="1" applyBorder="1" applyAlignment="1">
      <alignment horizontal="left"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xf numFmtId="0" fontId="36"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15" fillId="0" borderId="0" xfId="0" applyFont="1" applyFill="1" applyBorder="1" applyAlignment="1">
      <alignment horizontal="center" wrapText="1"/>
    </xf>
    <xf numFmtId="49" fontId="9" fillId="0" borderId="6"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wrapText="1"/>
    </xf>
    <xf numFmtId="49" fontId="19" fillId="0" borderId="7"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1" xfId="0" applyFont="1" applyBorder="1" applyAlignment="1">
      <alignment horizontal="center" vertic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5" fillId="0" borderId="0" xfId="0" applyFont="1" applyBorder="1" applyAlignment="1">
      <alignment horizontal="center" vertical="center"/>
    </xf>
    <xf numFmtId="0" fontId="23" fillId="0" borderId="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1"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36" fillId="0" borderId="18" xfId="0"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49" fontId="25" fillId="0" borderId="12"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2" xfId="0" applyFont="1" applyFill="1" applyBorder="1" applyAlignment="1">
      <alignment horizontal="center" vertical="center" wrapText="1"/>
    </xf>
  </cellXfs>
  <cellStyles count="7">
    <cellStyle name="Відсотковий" xfId="6" builtinId="5"/>
    <cellStyle name="Денежный 2" xfId="5"/>
    <cellStyle name="Звичайний" xfId="0" builtinId="0"/>
    <cellStyle name="Обычный 2" xfId="3"/>
    <cellStyle name="Обычный 9 2 4 2 2" xfId="2"/>
    <cellStyle name="Процентный 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N88"/>
  <sheetViews>
    <sheetView tabSelected="1" view="pageBreakPreview" topLeftCell="A76" zoomScale="80" zoomScaleNormal="100" zoomScaleSheetLayoutView="80" workbookViewId="0">
      <selection activeCell="A8" sqref="A8:J8"/>
    </sheetView>
  </sheetViews>
  <sheetFormatPr defaultColWidth="8.85546875" defaultRowHeight="12.75" x14ac:dyDescent="0.2"/>
  <cols>
    <col min="1" max="1" width="11.28515625" customWidth="1"/>
    <col min="2" max="2" width="55.42578125" customWidth="1"/>
    <col min="3" max="3" width="13.5703125" customWidth="1"/>
    <col min="4" max="4" width="14.140625" customWidth="1"/>
    <col min="5" max="5" width="13.28515625" customWidth="1"/>
    <col min="6" max="6" width="14.85546875" customWidth="1"/>
    <col min="7" max="7" width="14.42578125" customWidth="1"/>
    <col min="8" max="8" width="14.140625" customWidth="1"/>
    <col min="9" max="9" width="13.7109375" customWidth="1"/>
    <col min="10" max="10" width="12.7109375" customWidth="1"/>
    <col min="11" max="11" width="15.5703125" customWidth="1"/>
  </cols>
  <sheetData>
    <row r="1" spans="1:14" ht="15.75" x14ac:dyDescent="0.2">
      <c r="G1" s="265"/>
      <c r="H1" s="265" t="s">
        <v>161</v>
      </c>
      <c r="I1" s="265"/>
      <c r="J1" s="265"/>
      <c r="K1" s="1044"/>
      <c r="L1" s="1071"/>
      <c r="M1" s="1071"/>
      <c r="N1" s="1071"/>
    </row>
    <row r="2" spans="1:14" ht="15.6" customHeight="1" x14ac:dyDescent="0.2">
      <c r="G2" s="626"/>
      <c r="H2" s="1072" t="s">
        <v>515</v>
      </c>
      <c r="I2" s="1072"/>
      <c r="J2" s="1072"/>
      <c r="K2" s="1072"/>
      <c r="L2" s="859"/>
      <c r="M2" s="859"/>
      <c r="N2" s="859"/>
    </row>
    <row r="3" spans="1:14" ht="15.75" x14ac:dyDescent="0.25">
      <c r="G3" s="5"/>
      <c r="H3" s="863" t="s">
        <v>516</v>
      </c>
      <c r="I3" s="863"/>
      <c r="J3" s="630"/>
      <c r="K3" s="266"/>
      <c r="L3" s="859"/>
      <c r="M3" s="859"/>
      <c r="N3" s="859"/>
    </row>
    <row r="4" spans="1:14" ht="15.75" x14ac:dyDescent="0.25">
      <c r="G4" s="5"/>
      <c r="H4" s="1074" t="s">
        <v>517</v>
      </c>
      <c r="I4" s="1074"/>
      <c r="J4" s="630"/>
      <c r="K4" s="266"/>
      <c r="L4" s="859"/>
      <c r="M4" s="859"/>
      <c r="N4" s="859"/>
    </row>
    <row r="5" spans="1:14" ht="15.75" x14ac:dyDescent="0.25">
      <c r="G5" s="864"/>
      <c r="H5" s="864"/>
      <c r="J5" s="864"/>
      <c r="K5" s="861"/>
      <c r="L5" s="1072"/>
      <c r="M5" s="1072"/>
      <c r="N5" s="1072"/>
    </row>
    <row r="6" spans="1:14" ht="15.75" x14ac:dyDescent="0.25">
      <c r="G6" s="864"/>
      <c r="H6" s="864"/>
      <c r="J6" s="865"/>
      <c r="K6" s="858"/>
      <c r="L6" s="1073"/>
      <c r="M6" s="1073"/>
      <c r="N6" s="1073"/>
    </row>
    <row r="7" spans="1:14" ht="15.75" x14ac:dyDescent="0.25">
      <c r="G7" s="865"/>
      <c r="H7" s="865"/>
      <c r="I7" s="865"/>
      <c r="J7" s="865"/>
      <c r="K7" s="858"/>
      <c r="L7" s="1073"/>
      <c r="M7" s="1073"/>
      <c r="N7" s="1073"/>
    </row>
    <row r="8" spans="1:14" ht="34.5" customHeight="1" x14ac:dyDescent="0.3">
      <c r="A8" s="1068" t="s">
        <v>314</v>
      </c>
      <c r="B8" s="1069"/>
      <c r="C8" s="1069"/>
      <c r="D8" s="1069"/>
      <c r="E8" s="1069"/>
      <c r="F8" s="1069"/>
      <c r="G8" s="1069"/>
      <c r="H8" s="1069"/>
      <c r="I8" s="1069"/>
      <c r="J8" s="1069"/>
      <c r="K8" s="860"/>
      <c r="L8" s="1070"/>
      <c r="M8" s="1070"/>
      <c r="N8" s="1070"/>
    </row>
    <row r="9" spans="1:14" ht="15.75" x14ac:dyDescent="0.25">
      <c r="A9" s="1059" t="s">
        <v>162</v>
      </c>
      <c r="B9" s="1059"/>
      <c r="C9" s="1"/>
      <c r="D9" s="1"/>
      <c r="E9" s="1"/>
      <c r="F9" s="1"/>
      <c r="G9" s="1"/>
      <c r="H9" s="1"/>
      <c r="I9" s="1"/>
      <c r="J9" s="1"/>
      <c r="K9" s="1"/>
      <c r="L9" s="1060"/>
      <c r="M9" s="1060"/>
      <c r="N9" s="1060"/>
    </row>
    <row r="10" spans="1:14" ht="16.5" thickBot="1" x14ac:dyDescent="0.3">
      <c r="A10" s="1" t="s">
        <v>0</v>
      </c>
      <c r="B10" s="1"/>
      <c r="C10" s="1"/>
      <c r="D10" s="1"/>
      <c r="E10" s="1"/>
      <c r="F10" s="1"/>
      <c r="G10" s="1"/>
      <c r="H10" s="1"/>
      <c r="I10" s="1"/>
      <c r="J10" s="2" t="s">
        <v>272</v>
      </c>
      <c r="K10" s="2"/>
      <c r="L10" s="1060"/>
      <c r="M10" s="1060"/>
      <c r="N10" s="1060"/>
    </row>
    <row r="11" spans="1:14" ht="15.6" customHeight="1" x14ac:dyDescent="0.2">
      <c r="A11" s="1061" t="s">
        <v>315</v>
      </c>
      <c r="B11" s="1063" t="s">
        <v>316</v>
      </c>
      <c r="C11" s="1065" t="s">
        <v>1</v>
      </c>
      <c r="D11" s="1065"/>
      <c r="E11" s="1065"/>
      <c r="F11" s="1066" t="s">
        <v>2</v>
      </c>
      <c r="G11" s="1065"/>
      <c r="H11" s="1067"/>
      <c r="I11" s="1065" t="s">
        <v>3</v>
      </c>
      <c r="J11" s="1065"/>
      <c r="K11" s="1067"/>
    </row>
    <row r="12" spans="1:14" ht="15.6" customHeight="1" x14ac:dyDescent="0.2">
      <c r="A12" s="1062"/>
      <c r="B12" s="1064"/>
      <c r="C12" s="1057" t="s">
        <v>464</v>
      </c>
      <c r="D12" s="1053" t="s">
        <v>533</v>
      </c>
      <c r="E12" s="1049" t="s">
        <v>465</v>
      </c>
      <c r="F12" s="1051" t="s">
        <v>464</v>
      </c>
      <c r="G12" s="1053" t="s">
        <v>533</v>
      </c>
      <c r="H12" s="1055" t="s">
        <v>465</v>
      </c>
      <c r="I12" s="1057" t="s">
        <v>464</v>
      </c>
      <c r="J12" s="1053" t="s">
        <v>533</v>
      </c>
      <c r="K12" s="1055" t="s">
        <v>465</v>
      </c>
    </row>
    <row r="13" spans="1:14" ht="31.15" customHeight="1" x14ac:dyDescent="0.2">
      <c r="A13" s="1062"/>
      <c r="B13" s="1064"/>
      <c r="C13" s="1058"/>
      <c r="D13" s="1054"/>
      <c r="E13" s="1050"/>
      <c r="F13" s="1052"/>
      <c r="G13" s="1054"/>
      <c r="H13" s="1056"/>
      <c r="I13" s="1058"/>
      <c r="J13" s="1054"/>
      <c r="K13" s="1056"/>
    </row>
    <row r="14" spans="1:14" ht="16.5" thickBot="1" x14ac:dyDescent="0.25">
      <c r="A14" s="9">
        <v>1</v>
      </c>
      <c r="B14" s="494">
        <v>2</v>
      </c>
      <c r="C14" s="527">
        <v>3</v>
      </c>
      <c r="D14" s="10">
        <v>4</v>
      </c>
      <c r="E14" s="516">
        <v>5</v>
      </c>
      <c r="F14" s="9">
        <v>6</v>
      </c>
      <c r="G14" s="10">
        <v>7</v>
      </c>
      <c r="H14" s="494">
        <v>8</v>
      </c>
      <c r="I14" s="527">
        <v>9</v>
      </c>
      <c r="J14" s="10">
        <v>10</v>
      </c>
      <c r="K14" s="494">
        <v>11</v>
      </c>
    </row>
    <row r="15" spans="1:14" ht="16.5" thickBot="1" x14ac:dyDescent="0.25">
      <c r="A15" s="482" t="s">
        <v>317</v>
      </c>
      <c r="B15" s="566" t="s">
        <v>318</v>
      </c>
      <c r="C15" s="560">
        <f>F15+I15</f>
        <v>418955000</v>
      </c>
      <c r="D15" s="13">
        <f>G15+J15</f>
        <v>247337088.53999999</v>
      </c>
      <c r="E15" s="517">
        <f>D15/C15*100</f>
        <v>59.036671847811817</v>
      </c>
      <c r="F15" s="540">
        <f>F16+F21+F25</f>
        <v>418595400</v>
      </c>
      <c r="G15" s="13">
        <f>G16+G21+G25+G19</f>
        <v>247122301.53999999</v>
      </c>
      <c r="H15" s="541">
        <f>G15/F15*100</f>
        <v>59.036076731851331</v>
      </c>
      <c r="I15" s="528">
        <f>I40</f>
        <v>359600</v>
      </c>
      <c r="J15" s="483">
        <f>J40</f>
        <v>214787</v>
      </c>
      <c r="K15" s="484">
        <f>J15/I15*100</f>
        <v>59.729421579532818</v>
      </c>
      <c r="L15" s="144"/>
    </row>
    <row r="16" spans="1:14" ht="31.5" x14ac:dyDescent="0.2">
      <c r="A16" s="495" t="s">
        <v>319</v>
      </c>
      <c r="B16" s="567" t="s">
        <v>320</v>
      </c>
      <c r="C16" s="561">
        <f>F16+I16</f>
        <v>239686500</v>
      </c>
      <c r="D16" s="480">
        <f t="shared" ref="D16:D84" si="0">G16+J16</f>
        <v>154447343</v>
      </c>
      <c r="E16" s="518">
        <f t="shared" ref="E16:E84" si="1">D16/C16*100</f>
        <v>64.437230715956048</v>
      </c>
      <c r="F16" s="542">
        <f>F17+F18</f>
        <v>239686500</v>
      </c>
      <c r="G16" s="480">
        <f>G17+G18</f>
        <v>154447343</v>
      </c>
      <c r="H16" s="543">
        <f t="shared" ref="H16:H84" si="2">G16/F16*100</f>
        <v>64.437230715956048</v>
      </c>
      <c r="I16" s="529"/>
      <c r="J16" s="481"/>
      <c r="K16" s="496"/>
      <c r="L16" s="144"/>
    </row>
    <row r="17" spans="1:12" ht="21" customHeight="1" x14ac:dyDescent="0.2">
      <c r="A17" s="497" t="s">
        <v>321</v>
      </c>
      <c r="B17" s="568" t="s">
        <v>322</v>
      </c>
      <c r="C17" s="531">
        <f>F17</f>
        <v>239584200</v>
      </c>
      <c r="D17" s="8">
        <f t="shared" si="0"/>
        <v>153739266</v>
      </c>
      <c r="E17" s="519">
        <f t="shared" si="1"/>
        <v>64.169200640108997</v>
      </c>
      <c r="F17" s="544">
        <v>239584200</v>
      </c>
      <c r="G17" s="14">
        <v>153739266</v>
      </c>
      <c r="H17" s="545">
        <f t="shared" si="2"/>
        <v>64.169200640108997</v>
      </c>
      <c r="I17" s="530"/>
      <c r="J17" s="143"/>
      <c r="K17" s="498"/>
      <c r="L17" s="144"/>
    </row>
    <row r="18" spans="1:12" ht="36.75" customHeight="1" x14ac:dyDescent="0.2">
      <c r="A18" s="497" t="s">
        <v>323</v>
      </c>
      <c r="B18" s="568" t="s">
        <v>324</v>
      </c>
      <c r="C18" s="531">
        <f t="shared" ref="C18:C24" si="3">F18</f>
        <v>102300</v>
      </c>
      <c r="D18" s="8">
        <f t="shared" si="0"/>
        <v>708077</v>
      </c>
      <c r="E18" s="866" t="str">
        <f>H18</f>
        <v>збільшення у 6,9 рази</v>
      </c>
      <c r="F18" s="544">
        <v>102300</v>
      </c>
      <c r="G18" s="14">
        <v>708077</v>
      </c>
      <c r="H18" s="546" t="s">
        <v>601</v>
      </c>
      <c r="I18" s="531"/>
      <c r="J18" s="143"/>
      <c r="K18" s="498"/>
      <c r="L18" s="144"/>
    </row>
    <row r="19" spans="1:12" ht="31.5" x14ac:dyDescent="0.2">
      <c r="A19" s="499">
        <v>13000000</v>
      </c>
      <c r="B19" s="569" t="s">
        <v>502</v>
      </c>
      <c r="C19" s="562">
        <v>0</v>
      </c>
      <c r="D19" s="142">
        <f t="shared" si="0"/>
        <v>764</v>
      </c>
      <c r="E19" s="520" t="s">
        <v>302</v>
      </c>
      <c r="F19" s="547">
        <v>0</v>
      </c>
      <c r="G19" s="146">
        <f>G20</f>
        <v>764</v>
      </c>
      <c r="H19" s="548" t="s">
        <v>302</v>
      </c>
      <c r="I19" s="532"/>
      <c r="J19" s="146"/>
      <c r="K19" s="500"/>
      <c r="L19" s="144"/>
    </row>
    <row r="20" spans="1:12" ht="36.75" customHeight="1" x14ac:dyDescent="0.2">
      <c r="A20" s="476">
        <v>13030000</v>
      </c>
      <c r="B20" s="570" t="s">
        <v>509</v>
      </c>
      <c r="C20" s="538">
        <v>0</v>
      </c>
      <c r="D20" s="8">
        <f t="shared" si="0"/>
        <v>764</v>
      </c>
      <c r="E20" s="519" t="s">
        <v>302</v>
      </c>
      <c r="F20" s="549">
        <v>0</v>
      </c>
      <c r="G20" s="14">
        <v>764</v>
      </c>
      <c r="H20" s="548" t="s">
        <v>302</v>
      </c>
      <c r="I20" s="531"/>
      <c r="J20" s="143"/>
      <c r="K20" s="498"/>
      <c r="L20" s="144"/>
    </row>
    <row r="21" spans="1:12" ht="15.75" x14ac:dyDescent="0.2">
      <c r="A21" s="501" t="s">
        <v>325</v>
      </c>
      <c r="B21" s="569" t="s">
        <v>326</v>
      </c>
      <c r="C21" s="867">
        <f>F21</f>
        <v>19638200</v>
      </c>
      <c r="D21" s="142">
        <f t="shared" si="0"/>
        <v>10378867</v>
      </c>
      <c r="E21" s="520">
        <f>H21</f>
        <v>52.850398712712973</v>
      </c>
      <c r="F21" s="550">
        <f>F22+F23+F24</f>
        <v>19638200</v>
      </c>
      <c r="G21" s="146">
        <f>G22+G23+G24</f>
        <v>10378867</v>
      </c>
      <c r="H21" s="551">
        <f t="shared" si="2"/>
        <v>52.850398712712973</v>
      </c>
      <c r="I21" s="530"/>
      <c r="J21" s="143"/>
      <c r="K21" s="498"/>
      <c r="L21" s="144"/>
    </row>
    <row r="22" spans="1:12" ht="33.75" customHeight="1" x14ac:dyDescent="0.2">
      <c r="A22" s="497" t="s">
        <v>327</v>
      </c>
      <c r="B22" s="568" t="s">
        <v>328</v>
      </c>
      <c r="C22" s="531">
        <f t="shared" si="3"/>
        <v>443200</v>
      </c>
      <c r="D22" s="8">
        <f t="shared" si="0"/>
        <v>496463</v>
      </c>
      <c r="E22" s="519">
        <f t="shared" si="1"/>
        <v>112.0178249097473</v>
      </c>
      <c r="F22" s="544">
        <v>443200</v>
      </c>
      <c r="G22" s="14">
        <v>496463</v>
      </c>
      <c r="H22" s="545">
        <f t="shared" si="2"/>
        <v>112.0178249097473</v>
      </c>
      <c r="I22" s="531"/>
      <c r="J22" s="143"/>
      <c r="K22" s="498"/>
      <c r="L22" s="144"/>
    </row>
    <row r="23" spans="1:12" ht="31.5" x14ac:dyDescent="0.2">
      <c r="A23" s="497" t="s">
        <v>329</v>
      </c>
      <c r="B23" s="568" t="s">
        <v>330</v>
      </c>
      <c r="C23" s="531">
        <f t="shared" si="3"/>
        <v>5118800</v>
      </c>
      <c r="D23" s="8">
        <f t="shared" si="0"/>
        <v>2742299</v>
      </c>
      <c r="E23" s="519">
        <f t="shared" si="1"/>
        <v>53.573083535203558</v>
      </c>
      <c r="F23" s="544">
        <v>5118800</v>
      </c>
      <c r="G23" s="14">
        <v>2742299</v>
      </c>
      <c r="H23" s="545">
        <f t="shared" si="2"/>
        <v>53.573083535203558</v>
      </c>
      <c r="I23" s="531"/>
      <c r="J23" s="143"/>
      <c r="K23" s="498"/>
      <c r="L23" s="144"/>
    </row>
    <row r="24" spans="1:12" ht="47.25" x14ac:dyDescent="0.2">
      <c r="A24" s="497" t="s">
        <v>331</v>
      </c>
      <c r="B24" s="568" t="s">
        <v>332</v>
      </c>
      <c r="C24" s="531">
        <f t="shared" si="3"/>
        <v>14076200</v>
      </c>
      <c r="D24" s="8">
        <f t="shared" si="0"/>
        <v>7140105</v>
      </c>
      <c r="E24" s="519">
        <f t="shared" si="1"/>
        <v>50.724662906182061</v>
      </c>
      <c r="F24" s="544">
        <v>14076200</v>
      </c>
      <c r="G24" s="14">
        <v>7140105</v>
      </c>
      <c r="H24" s="545">
        <f t="shared" si="2"/>
        <v>50.724662906182061</v>
      </c>
      <c r="I24" s="531"/>
      <c r="J24" s="143"/>
      <c r="K24" s="498"/>
      <c r="L24" s="144"/>
    </row>
    <row r="25" spans="1:12" ht="50.25" customHeight="1" x14ac:dyDescent="0.2">
      <c r="A25" s="501" t="s">
        <v>333</v>
      </c>
      <c r="B25" s="569" t="s">
        <v>334</v>
      </c>
      <c r="C25" s="532">
        <f>F25</f>
        <v>159270700</v>
      </c>
      <c r="D25" s="142">
        <f t="shared" si="0"/>
        <v>82295327.539999992</v>
      </c>
      <c r="E25" s="520">
        <f t="shared" si="1"/>
        <v>51.670098480134762</v>
      </c>
      <c r="F25" s="550">
        <f>F26+F38+F39</f>
        <v>159270700</v>
      </c>
      <c r="G25" s="146">
        <f>G26+G38+G39</f>
        <v>82295327.539999992</v>
      </c>
      <c r="H25" s="551">
        <f t="shared" si="2"/>
        <v>51.670098480134762</v>
      </c>
      <c r="I25" s="530"/>
      <c r="J25" s="143"/>
      <c r="K25" s="498"/>
      <c r="L25" s="144"/>
    </row>
    <row r="26" spans="1:12" ht="15.75" x14ac:dyDescent="0.2">
      <c r="A26" s="497" t="s">
        <v>335</v>
      </c>
      <c r="B26" s="568" t="s">
        <v>336</v>
      </c>
      <c r="C26" s="531">
        <f>F26</f>
        <v>129563100</v>
      </c>
      <c r="D26" s="8">
        <f t="shared" si="0"/>
        <v>63429498.539999999</v>
      </c>
      <c r="E26" s="519">
        <f t="shared" si="1"/>
        <v>48.956453295730036</v>
      </c>
      <c r="F26" s="544">
        <f>F27+F32</f>
        <v>129563100</v>
      </c>
      <c r="G26" s="14">
        <f>G27+G32+G37</f>
        <v>63429498.539999999</v>
      </c>
      <c r="H26" s="545">
        <f t="shared" si="2"/>
        <v>48.956453295730036</v>
      </c>
      <c r="I26" s="531"/>
      <c r="J26" s="143"/>
      <c r="K26" s="498"/>
      <c r="L26" s="144"/>
    </row>
    <row r="27" spans="1:12" ht="35.25" customHeight="1" x14ac:dyDescent="0.2">
      <c r="A27" s="497"/>
      <c r="B27" s="568" t="s">
        <v>337</v>
      </c>
      <c r="C27" s="531">
        <f>F27+I27</f>
        <v>6666700</v>
      </c>
      <c r="D27" s="8">
        <f t="shared" si="0"/>
        <v>4596908.54</v>
      </c>
      <c r="E27" s="519">
        <f t="shared" si="1"/>
        <v>68.953283333583343</v>
      </c>
      <c r="F27" s="544">
        <f>F28+F29+F30+F31</f>
        <v>6666700</v>
      </c>
      <c r="G27" s="14">
        <f>G28+G29+G30+G31</f>
        <v>4596908.54</v>
      </c>
      <c r="H27" s="545">
        <f t="shared" si="2"/>
        <v>68.953283333583343</v>
      </c>
      <c r="I27" s="531"/>
      <c r="J27" s="143"/>
      <c r="K27" s="498"/>
      <c r="L27" s="144"/>
    </row>
    <row r="28" spans="1:12" ht="54" customHeight="1" x14ac:dyDescent="0.2">
      <c r="A28" s="476">
        <v>18010100</v>
      </c>
      <c r="B28" s="568" t="s">
        <v>338</v>
      </c>
      <c r="C28" s="531">
        <f t="shared" ref="C28:C31" si="4">F28+I28</f>
        <v>17400</v>
      </c>
      <c r="D28" s="8">
        <f t="shared" si="0"/>
        <v>22793.54</v>
      </c>
      <c r="E28" s="519">
        <f t="shared" si="1"/>
        <v>130.99735632183908</v>
      </c>
      <c r="F28" s="544">
        <v>17400</v>
      </c>
      <c r="G28" s="14">
        <v>22793.54</v>
      </c>
      <c r="H28" s="545">
        <f t="shared" si="2"/>
        <v>130.99735632183908</v>
      </c>
      <c r="I28" s="531"/>
      <c r="J28" s="143"/>
      <c r="K28" s="498"/>
      <c r="L28" s="144"/>
    </row>
    <row r="29" spans="1:12" ht="47.25" x14ac:dyDescent="0.2">
      <c r="A29" s="476">
        <v>18010200</v>
      </c>
      <c r="B29" s="568" t="s">
        <v>339</v>
      </c>
      <c r="C29" s="531">
        <f t="shared" si="4"/>
        <v>522000</v>
      </c>
      <c r="D29" s="8">
        <f t="shared" si="0"/>
        <v>271664</v>
      </c>
      <c r="E29" s="519">
        <f t="shared" si="1"/>
        <v>52.042911877394637</v>
      </c>
      <c r="F29" s="544">
        <v>522000</v>
      </c>
      <c r="G29" s="14">
        <v>271664</v>
      </c>
      <c r="H29" s="545">
        <f t="shared" si="2"/>
        <v>52.042911877394637</v>
      </c>
      <c r="I29" s="531"/>
      <c r="J29" s="143"/>
      <c r="K29" s="498"/>
      <c r="L29" s="144"/>
    </row>
    <row r="30" spans="1:12" ht="47.25" x14ac:dyDescent="0.2">
      <c r="A30" s="476">
        <v>18010300</v>
      </c>
      <c r="B30" s="568" t="s">
        <v>340</v>
      </c>
      <c r="C30" s="531">
        <f t="shared" si="4"/>
        <v>1641500</v>
      </c>
      <c r="D30" s="8">
        <f t="shared" si="0"/>
        <v>1598980</v>
      </c>
      <c r="E30" s="519">
        <f t="shared" si="1"/>
        <v>97.409686262564733</v>
      </c>
      <c r="F30" s="544">
        <v>1641500</v>
      </c>
      <c r="G30" s="14">
        <v>1598980</v>
      </c>
      <c r="H30" s="545">
        <f t="shared" si="2"/>
        <v>97.409686262564733</v>
      </c>
      <c r="I30" s="531"/>
      <c r="J30" s="143"/>
      <c r="K30" s="498"/>
      <c r="L30" s="144"/>
    </row>
    <row r="31" spans="1:12" ht="54.75" customHeight="1" x14ac:dyDescent="0.2">
      <c r="A31" s="476">
        <v>18010400</v>
      </c>
      <c r="B31" s="568" t="s">
        <v>341</v>
      </c>
      <c r="C31" s="531">
        <f t="shared" si="4"/>
        <v>4485800</v>
      </c>
      <c r="D31" s="8">
        <f t="shared" si="0"/>
        <v>2703471</v>
      </c>
      <c r="E31" s="519">
        <f t="shared" si="1"/>
        <v>60.267310178786396</v>
      </c>
      <c r="F31" s="544">
        <v>4485800</v>
      </c>
      <c r="G31" s="14">
        <v>2703471</v>
      </c>
      <c r="H31" s="545">
        <f t="shared" si="2"/>
        <v>60.267310178786396</v>
      </c>
      <c r="I31" s="531"/>
      <c r="J31" s="143"/>
      <c r="K31" s="498"/>
      <c r="L31" s="144"/>
    </row>
    <row r="32" spans="1:12" ht="15.75" x14ac:dyDescent="0.2">
      <c r="A32" s="476"/>
      <c r="B32" s="568" t="s">
        <v>342</v>
      </c>
      <c r="C32" s="531">
        <f>F32+I32</f>
        <v>122896400</v>
      </c>
      <c r="D32" s="8">
        <f t="shared" si="0"/>
        <v>58778423</v>
      </c>
      <c r="E32" s="519">
        <f t="shared" si="1"/>
        <v>47.827619848913393</v>
      </c>
      <c r="F32" s="544">
        <f>F33+F34+F35+F36</f>
        <v>122896400</v>
      </c>
      <c r="G32" s="14">
        <f>G33+G34+G35+G36</f>
        <v>58778423</v>
      </c>
      <c r="H32" s="545">
        <f t="shared" si="2"/>
        <v>47.827619848913393</v>
      </c>
      <c r="I32" s="531"/>
      <c r="J32" s="143"/>
      <c r="K32" s="498"/>
      <c r="L32" s="144"/>
    </row>
    <row r="33" spans="1:12" ht="15.75" x14ac:dyDescent="0.2">
      <c r="A33" s="476">
        <v>18010500</v>
      </c>
      <c r="B33" s="568" t="s">
        <v>343</v>
      </c>
      <c r="C33" s="531">
        <f t="shared" ref="C33:C37" si="5">F33+I33</f>
        <v>82596100</v>
      </c>
      <c r="D33" s="8">
        <f t="shared" si="0"/>
        <v>40097368</v>
      </c>
      <c r="E33" s="519">
        <f t="shared" si="1"/>
        <v>48.546321194342106</v>
      </c>
      <c r="F33" s="544">
        <v>82596100</v>
      </c>
      <c r="G33" s="14">
        <v>40097368</v>
      </c>
      <c r="H33" s="545">
        <f t="shared" si="2"/>
        <v>48.546321194342106</v>
      </c>
      <c r="I33" s="531"/>
      <c r="J33" s="143"/>
      <c r="K33" s="498"/>
      <c r="L33" s="144"/>
    </row>
    <row r="34" spans="1:12" ht="15.75" x14ac:dyDescent="0.2">
      <c r="A34" s="476">
        <v>18010600</v>
      </c>
      <c r="B34" s="568" t="s">
        <v>344</v>
      </c>
      <c r="C34" s="531">
        <f t="shared" si="5"/>
        <v>36876000</v>
      </c>
      <c r="D34" s="8">
        <f t="shared" si="0"/>
        <v>17245636</v>
      </c>
      <c r="E34" s="519">
        <f t="shared" si="1"/>
        <v>46.766558195031998</v>
      </c>
      <c r="F34" s="544">
        <v>36876000</v>
      </c>
      <c r="G34" s="14">
        <v>17245636</v>
      </c>
      <c r="H34" s="545">
        <f t="shared" si="2"/>
        <v>46.766558195031998</v>
      </c>
      <c r="I34" s="531"/>
      <c r="J34" s="143"/>
      <c r="K34" s="498"/>
      <c r="L34" s="144"/>
    </row>
    <row r="35" spans="1:12" ht="15.75" x14ac:dyDescent="0.2">
      <c r="A35" s="476">
        <v>18010700</v>
      </c>
      <c r="B35" s="568" t="s">
        <v>345</v>
      </c>
      <c r="C35" s="531">
        <f t="shared" si="5"/>
        <v>1289300</v>
      </c>
      <c r="D35" s="8">
        <f t="shared" si="0"/>
        <v>594394</v>
      </c>
      <c r="E35" s="519">
        <f t="shared" si="1"/>
        <v>46.102070891181263</v>
      </c>
      <c r="F35" s="544">
        <v>1289300</v>
      </c>
      <c r="G35" s="14">
        <v>594394</v>
      </c>
      <c r="H35" s="545">
        <f t="shared" si="2"/>
        <v>46.102070891181263</v>
      </c>
      <c r="I35" s="531"/>
      <c r="J35" s="143"/>
      <c r="K35" s="498"/>
      <c r="L35" s="144"/>
    </row>
    <row r="36" spans="1:12" ht="15.75" x14ac:dyDescent="0.2">
      <c r="A36" s="476">
        <v>18010900</v>
      </c>
      <c r="B36" s="568" t="s">
        <v>346</v>
      </c>
      <c r="C36" s="531">
        <f t="shared" si="5"/>
        <v>2135000</v>
      </c>
      <c r="D36" s="8">
        <f t="shared" si="0"/>
        <v>841025</v>
      </c>
      <c r="E36" s="519">
        <f t="shared" si="1"/>
        <v>39.39227166276347</v>
      </c>
      <c r="F36" s="544">
        <v>2135000</v>
      </c>
      <c r="G36" s="14">
        <v>841025</v>
      </c>
      <c r="H36" s="545">
        <f t="shared" si="2"/>
        <v>39.39227166276347</v>
      </c>
      <c r="I36" s="531"/>
      <c r="J36" s="143"/>
      <c r="K36" s="498"/>
      <c r="L36" s="144"/>
    </row>
    <row r="37" spans="1:12" ht="15.75" x14ac:dyDescent="0.2">
      <c r="A37" s="476">
        <v>18011000</v>
      </c>
      <c r="B37" s="568" t="s">
        <v>501</v>
      </c>
      <c r="C37" s="538">
        <f t="shared" si="5"/>
        <v>0</v>
      </c>
      <c r="D37" s="8">
        <f t="shared" si="0"/>
        <v>54167</v>
      </c>
      <c r="E37" s="519" t="s">
        <v>302</v>
      </c>
      <c r="F37" s="549">
        <v>0</v>
      </c>
      <c r="G37" s="14">
        <v>54167</v>
      </c>
      <c r="H37" s="545" t="s">
        <v>302</v>
      </c>
      <c r="I37" s="531"/>
      <c r="J37" s="143"/>
      <c r="K37" s="498"/>
      <c r="L37" s="144"/>
    </row>
    <row r="38" spans="1:12" ht="15.75" x14ac:dyDescent="0.2">
      <c r="A38" s="497" t="s">
        <v>347</v>
      </c>
      <c r="B38" s="568" t="s">
        <v>348</v>
      </c>
      <c r="C38" s="531">
        <f>F38</f>
        <v>105600</v>
      </c>
      <c r="D38" s="8">
        <f t="shared" si="0"/>
        <v>14416</v>
      </c>
      <c r="E38" s="519">
        <f t="shared" si="1"/>
        <v>13.65151515151515</v>
      </c>
      <c r="F38" s="544">
        <v>105600</v>
      </c>
      <c r="G38" s="14">
        <v>14416</v>
      </c>
      <c r="H38" s="545">
        <f t="shared" si="2"/>
        <v>13.65151515151515</v>
      </c>
      <c r="I38" s="531"/>
      <c r="J38" s="143"/>
      <c r="K38" s="498"/>
      <c r="L38" s="144"/>
    </row>
    <row r="39" spans="1:12" ht="15.75" x14ac:dyDescent="0.2">
      <c r="A39" s="497" t="s">
        <v>349</v>
      </c>
      <c r="B39" s="568" t="s">
        <v>350</v>
      </c>
      <c r="C39" s="531">
        <f>F39</f>
        <v>29602000</v>
      </c>
      <c r="D39" s="8">
        <f t="shared" si="0"/>
        <v>18851413</v>
      </c>
      <c r="E39" s="519">
        <f t="shared" si="1"/>
        <v>63.682903182217423</v>
      </c>
      <c r="F39" s="544">
        <v>29602000</v>
      </c>
      <c r="G39" s="14">
        <v>18851413</v>
      </c>
      <c r="H39" s="545">
        <f t="shared" si="2"/>
        <v>63.682903182217423</v>
      </c>
      <c r="I39" s="531"/>
      <c r="J39" s="143"/>
      <c r="K39" s="498"/>
      <c r="L39" s="144"/>
    </row>
    <row r="40" spans="1:12" ht="15.75" x14ac:dyDescent="0.2">
      <c r="A40" s="501" t="s">
        <v>351</v>
      </c>
      <c r="B40" s="569" t="s">
        <v>352</v>
      </c>
      <c r="C40" s="532">
        <f>I40</f>
        <v>359600</v>
      </c>
      <c r="D40" s="145">
        <f t="shared" si="0"/>
        <v>214787</v>
      </c>
      <c r="E40" s="521">
        <f t="shared" si="1"/>
        <v>59.729421579532818</v>
      </c>
      <c r="F40" s="550"/>
      <c r="G40" s="146"/>
      <c r="H40" s="548"/>
      <c r="I40" s="532">
        <f>I41</f>
        <v>359600</v>
      </c>
      <c r="J40" s="146">
        <f>J41</f>
        <v>214787</v>
      </c>
      <c r="K40" s="502">
        <f>J40/I40*100</f>
        <v>59.729421579532818</v>
      </c>
      <c r="L40" s="144"/>
    </row>
    <row r="41" spans="1:12" ht="16.5" thickBot="1" x14ac:dyDescent="0.25">
      <c r="A41" s="503" t="s">
        <v>353</v>
      </c>
      <c r="B41" s="571" t="s">
        <v>354</v>
      </c>
      <c r="C41" s="533">
        <f>I41</f>
        <v>359600</v>
      </c>
      <c r="D41" s="15">
        <f t="shared" si="0"/>
        <v>214787</v>
      </c>
      <c r="E41" s="522">
        <f t="shared" si="1"/>
        <v>59.729421579532818</v>
      </c>
      <c r="F41" s="552"/>
      <c r="G41" s="485"/>
      <c r="H41" s="553"/>
      <c r="I41" s="533">
        <v>359600</v>
      </c>
      <c r="J41" s="485">
        <v>214787</v>
      </c>
      <c r="K41" s="504">
        <f t="shared" ref="K41:K42" si="6">J41/I41*100</f>
        <v>59.729421579532818</v>
      </c>
      <c r="L41" s="144"/>
    </row>
    <row r="42" spans="1:12" ht="16.5" thickBot="1" x14ac:dyDescent="0.25">
      <c r="A42" s="482" t="s">
        <v>355</v>
      </c>
      <c r="B42" s="566" t="s">
        <v>356</v>
      </c>
      <c r="C42" s="528">
        <f>F42+I42</f>
        <v>15714800</v>
      </c>
      <c r="D42" s="13">
        <f t="shared" si="0"/>
        <v>10926499.98</v>
      </c>
      <c r="E42" s="517">
        <f t="shared" si="1"/>
        <v>69.529997072823065</v>
      </c>
      <c r="F42" s="554">
        <f>F43+F48+F55</f>
        <v>4565900</v>
      </c>
      <c r="G42" s="483">
        <f>G43+G48+G55</f>
        <v>2431181.98</v>
      </c>
      <c r="H42" s="541">
        <f t="shared" si="2"/>
        <v>53.246500799404281</v>
      </c>
      <c r="I42" s="528">
        <f>I55+I59</f>
        <v>11148900</v>
      </c>
      <c r="J42" s="483">
        <f>J55+J59</f>
        <v>8495318</v>
      </c>
      <c r="K42" s="484">
        <f t="shared" si="6"/>
        <v>76.198710186655177</v>
      </c>
      <c r="L42" s="144"/>
    </row>
    <row r="43" spans="1:12" ht="31.5" x14ac:dyDescent="0.2">
      <c r="A43" s="495" t="s">
        <v>357</v>
      </c>
      <c r="B43" s="567" t="s">
        <v>358</v>
      </c>
      <c r="C43" s="563">
        <f t="shared" ref="C43:C54" si="7">F43</f>
        <v>983600</v>
      </c>
      <c r="D43" s="480">
        <f t="shared" si="0"/>
        <v>671887</v>
      </c>
      <c r="E43" s="518">
        <f t="shared" si="1"/>
        <v>68.3089670597804</v>
      </c>
      <c r="F43" s="555">
        <f>F44+F45+F47+F46</f>
        <v>983600</v>
      </c>
      <c r="G43" s="486">
        <f>G44+G45+G47+G46</f>
        <v>671887</v>
      </c>
      <c r="H43" s="543">
        <f t="shared" si="2"/>
        <v>68.3089670597804</v>
      </c>
      <c r="I43" s="529"/>
      <c r="J43" s="481"/>
      <c r="K43" s="496"/>
      <c r="L43" s="144"/>
    </row>
    <row r="44" spans="1:12" ht="47.25" x14ac:dyDescent="0.2">
      <c r="A44" s="497" t="s">
        <v>359</v>
      </c>
      <c r="B44" s="568" t="s">
        <v>360</v>
      </c>
      <c r="C44" s="531">
        <f t="shared" si="7"/>
        <v>24000</v>
      </c>
      <c r="D44" s="8">
        <f t="shared" si="0"/>
        <v>82625</v>
      </c>
      <c r="E44" s="866" t="str">
        <f>H44</f>
        <v>збільшення у 3,4 разів</v>
      </c>
      <c r="F44" s="544">
        <v>24000</v>
      </c>
      <c r="G44" s="14">
        <v>82625</v>
      </c>
      <c r="H44" s="546" t="s">
        <v>602</v>
      </c>
      <c r="I44" s="531"/>
      <c r="J44" s="14"/>
      <c r="K44" s="505"/>
      <c r="L44" s="144"/>
    </row>
    <row r="45" spans="1:12" ht="28.5" customHeight="1" x14ac:dyDescent="0.2">
      <c r="A45" s="497" t="s">
        <v>361</v>
      </c>
      <c r="B45" s="568" t="s">
        <v>362</v>
      </c>
      <c r="C45" s="531">
        <f t="shared" si="7"/>
        <v>75300</v>
      </c>
      <c r="D45" s="8">
        <f t="shared" si="0"/>
        <v>17192</v>
      </c>
      <c r="E45" s="519">
        <f t="shared" si="1"/>
        <v>22.831341301460821</v>
      </c>
      <c r="F45" s="544">
        <v>75300</v>
      </c>
      <c r="G45" s="14">
        <v>17192</v>
      </c>
      <c r="H45" s="545">
        <f t="shared" si="2"/>
        <v>22.831341301460821</v>
      </c>
      <c r="I45" s="531"/>
      <c r="J45" s="14"/>
      <c r="K45" s="505"/>
      <c r="L45" s="144"/>
    </row>
    <row r="46" spans="1:12" ht="101.25" customHeight="1" x14ac:dyDescent="0.2">
      <c r="A46" s="476">
        <v>21081500</v>
      </c>
      <c r="B46" s="568" t="s">
        <v>503</v>
      </c>
      <c r="C46" s="538">
        <f t="shared" si="7"/>
        <v>0</v>
      </c>
      <c r="D46" s="8">
        <f t="shared" si="0"/>
        <v>104880</v>
      </c>
      <c r="E46" s="520" t="s">
        <v>302</v>
      </c>
      <c r="F46" s="549">
        <v>0</v>
      </c>
      <c r="G46" s="14">
        <v>104880</v>
      </c>
      <c r="H46" s="545" t="s">
        <v>302</v>
      </c>
      <c r="I46" s="531"/>
      <c r="J46" s="14"/>
      <c r="K46" s="505"/>
      <c r="L46" s="144"/>
    </row>
    <row r="47" spans="1:12" ht="15.75" x14ac:dyDescent="0.2">
      <c r="A47" s="497" t="s">
        <v>363</v>
      </c>
      <c r="B47" s="568" t="s">
        <v>364</v>
      </c>
      <c r="C47" s="531">
        <f t="shared" si="7"/>
        <v>884300</v>
      </c>
      <c r="D47" s="142">
        <f t="shared" si="0"/>
        <v>467190</v>
      </c>
      <c r="E47" s="520">
        <f t="shared" si="1"/>
        <v>52.831618229107768</v>
      </c>
      <c r="F47" s="544">
        <v>884300</v>
      </c>
      <c r="G47" s="14">
        <v>467190</v>
      </c>
      <c r="H47" s="545">
        <f t="shared" si="2"/>
        <v>52.831618229107768</v>
      </c>
      <c r="I47" s="531"/>
      <c r="J47" s="14"/>
      <c r="K47" s="505"/>
      <c r="L47" s="144"/>
    </row>
    <row r="48" spans="1:12" ht="31.5" x14ac:dyDescent="0.2">
      <c r="A48" s="501" t="s">
        <v>365</v>
      </c>
      <c r="B48" s="569" t="s">
        <v>366</v>
      </c>
      <c r="C48" s="532">
        <f t="shared" si="7"/>
        <v>2907700</v>
      </c>
      <c r="D48" s="142">
        <f t="shared" si="0"/>
        <v>881493.98</v>
      </c>
      <c r="E48" s="520">
        <f t="shared" si="1"/>
        <v>30.31585032843828</v>
      </c>
      <c r="F48" s="550">
        <f>F49+F50+F51+F53+F54+F52</f>
        <v>2907700</v>
      </c>
      <c r="G48" s="146">
        <f>G49+G50+G51+G53+G54+G52</f>
        <v>881493.98</v>
      </c>
      <c r="H48" s="551">
        <f t="shared" si="2"/>
        <v>30.31585032843828</v>
      </c>
      <c r="I48" s="530"/>
      <c r="J48" s="143"/>
      <c r="K48" s="498"/>
      <c r="L48" s="144"/>
    </row>
    <row r="49" spans="1:12" ht="47.25" x14ac:dyDescent="0.2">
      <c r="A49" s="497" t="s">
        <v>367</v>
      </c>
      <c r="B49" s="568" t="s">
        <v>368</v>
      </c>
      <c r="C49" s="531">
        <f t="shared" si="7"/>
        <v>104500</v>
      </c>
      <c r="D49" s="8">
        <f t="shared" si="0"/>
        <v>55874</v>
      </c>
      <c r="E49" s="519">
        <f t="shared" si="1"/>
        <v>53.467942583732054</v>
      </c>
      <c r="F49" s="544">
        <v>104500</v>
      </c>
      <c r="G49" s="14">
        <v>55874</v>
      </c>
      <c r="H49" s="545">
        <f t="shared" si="2"/>
        <v>53.467942583732054</v>
      </c>
      <c r="I49" s="531"/>
      <c r="J49" s="14"/>
      <c r="K49" s="505"/>
      <c r="L49" s="144"/>
    </row>
    <row r="50" spans="1:12" ht="15.75" x14ac:dyDescent="0.2">
      <c r="A50" s="497" t="s">
        <v>369</v>
      </c>
      <c r="B50" s="568" t="s">
        <v>370</v>
      </c>
      <c r="C50" s="531">
        <f t="shared" si="7"/>
        <v>1515700</v>
      </c>
      <c r="D50" s="8">
        <f t="shared" si="0"/>
        <v>90674</v>
      </c>
      <c r="E50" s="519">
        <f t="shared" si="1"/>
        <v>5.982318400738933</v>
      </c>
      <c r="F50" s="544">
        <v>1515700</v>
      </c>
      <c r="G50" s="14">
        <v>90674</v>
      </c>
      <c r="H50" s="545">
        <f t="shared" si="2"/>
        <v>5.982318400738933</v>
      </c>
      <c r="I50" s="531"/>
      <c r="J50" s="14"/>
      <c r="K50" s="505"/>
      <c r="L50" s="144"/>
    </row>
    <row r="51" spans="1:12" ht="31.5" x14ac:dyDescent="0.2">
      <c r="A51" s="497" t="s">
        <v>371</v>
      </c>
      <c r="B51" s="568" t="s">
        <v>372</v>
      </c>
      <c r="C51" s="531">
        <f t="shared" si="7"/>
        <v>485100</v>
      </c>
      <c r="D51" s="8">
        <f t="shared" si="0"/>
        <v>270830</v>
      </c>
      <c r="E51" s="519">
        <f t="shared" si="1"/>
        <v>55.829725829725831</v>
      </c>
      <c r="F51" s="544">
        <v>485100</v>
      </c>
      <c r="G51" s="14">
        <v>270830</v>
      </c>
      <c r="H51" s="545">
        <f t="shared" si="2"/>
        <v>55.829725829725831</v>
      </c>
      <c r="I51" s="531"/>
      <c r="J51" s="14"/>
      <c r="K51" s="505"/>
      <c r="L51" s="144"/>
    </row>
    <row r="52" spans="1:12" ht="47.25" x14ac:dyDescent="0.2">
      <c r="A52" s="476">
        <v>22012900</v>
      </c>
      <c r="B52" s="568" t="s">
        <v>504</v>
      </c>
      <c r="C52" s="538">
        <f t="shared" si="7"/>
        <v>0</v>
      </c>
      <c r="D52" s="8">
        <f t="shared" si="0"/>
        <v>4620</v>
      </c>
      <c r="E52" s="519" t="s">
        <v>302</v>
      </c>
      <c r="F52" s="549">
        <v>0</v>
      </c>
      <c r="G52" s="14">
        <v>4620</v>
      </c>
      <c r="H52" s="545" t="s">
        <v>302</v>
      </c>
      <c r="I52" s="531"/>
      <c r="J52" s="14"/>
      <c r="K52" s="505"/>
      <c r="L52" s="144"/>
    </row>
    <row r="53" spans="1:12" ht="47.25" x14ac:dyDescent="0.2">
      <c r="A53" s="497" t="s">
        <v>373</v>
      </c>
      <c r="B53" s="568" t="s">
        <v>374</v>
      </c>
      <c r="C53" s="531">
        <f t="shared" si="7"/>
        <v>653000</v>
      </c>
      <c r="D53" s="8">
        <f t="shared" si="0"/>
        <v>329695.98</v>
      </c>
      <c r="E53" s="519">
        <f t="shared" si="1"/>
        <v>50.489430321592643</v>
      </c>
      <c r="F53" s="544">
        <v>653000</v>
      </c>
      <c r="G53" s="14">
        <v>329695.98</v>
      </c>
      <c r="H53" s="545">
        <f t="shared" si="2"/>
        <v>50.489430321592643</v>
      </c>
      <c r="I53" s="531"/>
      <c r="J53" s="14"/>
      <c r="K53" s="505"/>
      <c r="L53" s="144"/>
    </row>
    <row r="54" spans="1:12" ht="15.75" x14ac:dyDescent="0.2">
      <c r="A54" s="497" t="s">
        <v>375</v>
      </c>
      <c r="B54" s="568" t="s">
        <v>376</v>
      </c>
      <c r="C54" s="531">
        <f t="shared" si="7"/>
        <v>149400</v>
      </c>
      <c r="D54" s="8">
        <f t="shared" si="0"/>
        <v>129800</v>
      </c>
      <c r="E54" s="519">
        <f t="shared" si="1"/>
        <v>86.88085676037484</v>
      </c>
      <c r="F54" s="544">
        <v>149400</v>
      </c>
      <c r="G54" s="14">
        <v>129800</v>
      </c>
      <c r="H54" s="545">
        <f t="shared" si="2"/>
        <v>86.88085676037484</v>
      </c>
      <c r="I54" s="530"/>
      <c r="J54" s="143"/>
      <c r="K54" s="498"/>
      <c r="L54" s="144"/>
    </row>
    <row r="55" spans="1:12" ht="15.75" x14ac:dyDescent="0.2">
      <c r="A55" s="501" t="s">
        <v>377</v>
      </c>
      <c r="B55" s="569" t="s">
        <v>378</v>
      </c>
      <c r="C55" s="532">
        <f>F55+I55</f>
        <v>1862000</v>
      </c>
      <c r="D55" s="142">
        <f t="shared" si="0"/>
        <v>883703</v>
      </c>
      <c r="E55" s="520">
        <f t="shared" si="1"/>
        <v>47.459881847475835</v>
      </c>
      <c r="F55" s="550">
        <f>F56+F57</f>
        <v>674600</v>
      </c>
      <c r="G55" s="146">
        <f>G56+G57</f>
        <v>877801</v>
      </c>
      <c r="H55" s="551">
        <f t="shared" si="2"/>
        <v>130.12170174918469</v>
      </c>
      <c r="I55" s="532">
        <f>I58</f>
        <v>1187400</v>
      </c>
      <c r="J55" s="146">
        <f>J58</f>
        <v>5902</v>
      </c>
      <c r="K55" s="502">
        <f>J55/I55*100</f>
        <v>0.49705238335859858</v>
      </c>
      <c r="L55" s="144"/>
    </row>
    <row r="56" spans="1:12" ht="31.5" x14ac:dyDescent="0.2">
      <c r="A56" s="497" t="s">
        <v>379</v>
      </c>
      <c r="B56" s="568" t="s">
        <v>380</v>
      </c>
      <c r="C56" s="531">
        <f>F56</f>
        <v>150000</v>
      </c>
      <c r="D56" s="142">
        <f t="shared" si="0"/>
        <v>557239</v>
      </c>
      <c r="E56" s="523" t="str">
        <f>H56</f>
        <v>збільшення у 3,7 разів</v>
      </c>
      <c r="F56" s="544">
        <v>150000</v>
      </c>
      <c r="G56" s="14">
        <v>557239</v>
      </c>
      <c r="H56" s="546" t="s">
        <v>603</v>
      </c>
      <c r="I56" s="531"/>
      <c r="J56" s="14"/>
      <c r="K56" s="505"/>
      <c r="L56" s="144"/>
    </row>
    <row r="57" spans="1:12" ht="81.75" customHeight="1" x14ac:dyDescent="0.2">
      <c r="A57" s="497" t="s">
        <v>381</v>
      </c>
      <c r="B57" s="568" t="s">
        <v>382</v>
      </c>
      <c r="C57" s="531">
        <f>F57</f>
        <v>524600</v>
      </c>
      <c r="D57" s="8">
        <f t="shared" si="0"/>
        <v>320562</v>
      </c>
      <c r="E57" s="519">
        <f t="shared" si="1"/>
        <v>61.105985512771632</v>
      </c>
      <c r="F57" s="544">
        <v>524600</v>
      </c>
      <c r="G57" s="14">
        <v>320562</v>
      </c>
      <c r="H57" s="545">
        <f t="shared" si="2"/>
        <v>61.105985512771632</v>
      </c>
      <c r="I57" s="531"/>
      <c r="J57" s="14"/>
      <c r="K57" s="505"/>
      <c r="L57" s="144"/>
    </row>
    <row r="58" spans="1:12" ht="31.5" x14ac:dyDescent="0.2">
      <c r="A58" s="497" t="s">
        <v>383</v>
      </c>
      <c r="B58" s="568" t="s">
        <v>384</v>
      </c>
      <c r="C58" s="531">
        <f>I58</f>
        <v>1187400</v>
      </c>
      <c r="D58" s="8">
        <f t="shared" si="0"/>
        <v>5902</v>
      </c>
      <c r="E58" s="519">
        <f t="shared" si="1"/>
        <v>0.49705238335859858</v>
      </c>
      <c r="F58" s="544"/>
      <c r="G58" s="14"/>
      <c r="H58" s="548"/>
      <c r="I58" s="531">
        <v>1187400</v>
      </c>
      <c r="J58" s="14">
        <v>5902</v>
      </c>
      <c r="K58" s="506">
        <f>J58/I58*100</f>
        <v>0.49705238335859858</v>
      </c>
      <c r="L58" s="144"/>
    </row>
    <row r="59" spans="1:12" ht="15.75" x14ac:dyDescent="0.2">
      <c r="A59" s="501" t="s">
        <v>385</v>
      </c>
      <c r="B59" s="569" t="s">
        <v>386</v>
      </c>
      <c r="C59" s="532">
        <f>I59</f>
        <v>9961500</v>
      </c>
      <c r="D59" s="145">
        <f t="shared" si="0"/>
        <v>8489416</v>
      </c>
      <c r="E59" s="521">
        <f t="shared" si="1"/>
        <v>85.222265723033672</v>
      </c>
      <c r="F59" s="550"/>
      <c r="G59" s="146"/>
      <c r="H59" s="548"/>
      <c r="I59" s="532">
        <f>I60+I61</f>
        <v>9961500</v>
      </c>
      <c r="J59" s="146">
        <f>J60+J61</f>
        <v>8489416</v>
      </c>
      <c r="K59" s="502">
        <f>J59/I59*100</f>
        <v>85.222265723033672</v>
      </c>
      <c r="L59" s="144"/>
    </row>
    <row r="60" spans="1:12" ht="34.5" customHeight="1" x14ac:dyDescent="0.2">
      <c r="A60" s="497" t="s">
        <v>387</v>
      </c>
      <c r="B60" s="568" t="s">
        <v>388</v>
      </c>
      <c r="C60" s="531">
        <f>I60</f>
        <v>9961500</v>
      </c>
      <c r="D60" s="8">
        <f t="shared" si="0"/>
        <v>3312919</v>
      </c>
      <c r="E60" s="519">
        <f t="shared" si="1"/>
        <v>33.257230336796667</v>
      </c>
      <c r="F60" s="544"/>
      <c r="G60" s="14"/>
      <c r="H60" s="548"/>
      <c r="I60" s="531">
        <v>9961500</v>
      </c>
      <c r="J60" s="14">
        <v>3312919</v>
      </c>
      <c r="K60" s="506">
        <f>J60/I60*100</f>
        <v>33.257230336796667</v>
      </c>
      <c r="L60" s="144"/>
    </row>
    <row r="61" spans="1:12" ht="25.5" customHeight="1" thickBot="1" x14ac:dyDescent="0.25">
      <c r="A61" s="507">
        <v>25020000</v>
      </c>
      <c r="B61" s="571" t="s">
        <v>505</v>
      </c>
      <c r="C61" s="534">
        <v>0</v>
      </c>
      <c r="D61" s="15">
        <f t="shared" si="0"/>
        <v>5176497</v>
      </c>
      <c r="E61" s="522" t="s">
        <v>302</v>
      </c>
      <c r="F61" s="552"/>
      <c r="G61" s="485"/>
      <c r="H61" s="553"/>
      <c r="I61" s="534">
        <v>0</v>
      </c>
      <c r="J61" s="485">
        <v>5176497</v>
      </c>
      <c r="K61" s="504" t="s">
        <v>302</v>
      </c>
      <c r="L61" s="144"/>
    </row>
    <row r="62" spans="1:12" ht="32.25" customHeight="1" thickBot="1" x14ac:dyDescent="0.25">
      <c r="A62" s="488" t="s">
        <v>389</v>
      </c>
      <c r="B62" s="572" t="s">
        <v>390</v>
      </c>
      <c r="C62" s="535">
        <f>C63</f>
        <v>5284526</v>
      </c>
      <c r="D62" s="13">
        <f t="shared" si="0"/>
        <v>15206607</v>
      </c>
      <c r="E62" s="868" t="str">
        <f>K62</f>
        <v>збільшення у 2,9 рази</v>
      </c>
      <c r="F62" s="556"/>
      <c r="G62" s="489"/>
      <c r="H62" s="541"/>
      <c r="I62" s="535">
        <f>I63</f>
        <v>5284526</v>
      </c>
      <c r="J62" s="489">
        <f>J63</f>
        <v>15206607</v>
      </c>
      <c r="K62" s="490" t="str">
        <f>K63</f>
        <v>збільшення у 2,9 рази</v>
      </c>
      <c r="L62" s="144"/>
    </row>
    <row r="63" spans="1:12" ht="79.5" thickBot="1" x14ac:dyDescent="0.25">
      <c r="A63" s="511" t="s">
        <v>391</v>
      </c>
      <c r="B63" s="576" t="s">
        <v>392</v>
      </c>
      <c r="C63" s="539">
        <f>I63</f>
        <v>5284526</v>
      </c>
      <c r="D63" s="241">
        <f t="shared" si="0"/>
        <v>15206607</v>
      </c>
      <c r="E63" s="869" t="str">
        <f>K63</f>
        <v>збільшення у 2,9 рази</v>
      </c>
      <c r="F63" s="558"/>
      <c r="G63" s="513"/>
      <c r="H63" s="559"/>
      <c r="I63" s="539">
        <v>5284526</v>
      </c>
      <c r="J63" s="513">
        <v>15206607</v>
      </c>
      <c r="K63" s="580" t="s">
        <v>604</v>
      </c>
      <c r="L63" s="144"/>
    </row>
    <row r="64" spans="1:12" ht="32.25" thickBot="1" x14ac:dyDescent="0.25">
      <c r="A64" s="482"/>
      <c r="B64" s="566" t="s">
        <v>393</v>
      </c>
      <c r="C64" s="528">
        <f>F64+I64</f>
        <v>439954326</v>
      </c>
      <c r="D64" s="13">
        <f t="shared" si="0"/>
        <v>273486064.51999998</v>
      </c>
      <c r="E64" s="517">
        <f t="shared" si="1"/>
        <v>62.162376491781558</v>
      </c>
      <c r="F64" s="554">
        <f>F15+F42</f>
        <v>423161300</v>
      </c>
      <c r="G64" s="483">
        <f>G15+G42</f>
        <v>249553483.51999998</v>
      </c>
      <c r="H64" s="541">
        <f t="shared" si="2"/>
        <v>58.973607350199551</v>
      </c>
      <c r="I64" s="528">
        <f>I62+I42+I15</f>
        <v>16793026</v>
      </c>
      <c r="J64" s="483">
        <f>J62+J42+J15+J82</f>
        <v>23932581</v>
      </c>
      <c r="K64" s="484">
        <f>J64/I64*100</f>
        <v>142.51499997677607</v>
      </c>
      <c r="L64" s="144"/>
    </row>
    <row r="65" spans="1:12" ht="21" customHeight="1" thickBot="1" x14ac:dyDescent="0.25">
      <c r="A65" s="482" t="s">
        <v>394</v>
      </c>
      <c r="B65" s="566" t="s">
        <v>395</v>
      </c>
      <c r="C65" s="528">
        <f>F65</f>
        <v>142127437</v>
      </c>
      <c r="D65" s="13">
        <f t="shared" si="0"/>
        <v>106332509</v>
      </c>
      <c r="E65" s="517">
        <f t="shared" si="1"/>
        <v>74.814906427954512</v>
      </c>
      <c r="F65" s="554">
        <f>F66</f>
        <v>142127437</v>
      </c>
      <c r="G65" s="483">
        <f>G66</f>
        <v>105635729</v>
      </c>
      <c r="H65" s="541">
        <f t="shared" si="2"/>
        <v>74.324656259016336</v>
      </c>
      <c r="I65" s="483">
        <f>I66</f>
        <v>696780</v>
      </c>
      <c r="J65" s="483">
        <f>J66</f>
        <v>696780</v>
      </c>
      <c r="K65" s="484" t="s">
        <v>302</v>
      </c>
      <c r="L65" s="144"/>
    </row>
    <row r="66" spans="1:12" ht="19.5" customHeight="1" x14ac:dyDescent="0.2">
      <c r="A66" s="495" t="s">
        <v>396</v>
      </c>
      <c r="B66" s="567" t="s">
        <v>397</v>
      </c>
      <c r="C66" s="563">
        <f t="shared" ref="C66:C80" si="8">F66</f>
        <v>142127437</v>
      </c>
      <c r="D66" s="487">
        <f t="shared" si="0"/>
        <v>106332509</v>
      </c>
      <c r="E66" s="524">
        <f t="shared" si="1"/>
        <v>74.814906427954512</v>
      </c>
      <c r="F66" s="555">
        <f>F67+F69+F71+F73</f>
        <v>142127437</v>
      </c>
      <c r="G66" s="486">
        <f>G67+G69+G73+G71</f>
        <v>105635729</v>
      </c>
      <c r="H66" s="543">
        <f t="shared" si="2"/>
        <v>74.324656259016336</v>
      </c>
      <c r="I66" s="486">
        <f>I73</f>
        <v>696780</v>
      </c>
      <c r="J66" s="486">
        <f>J73</f>
        <v>696780</v>
      </c>
      <c r="K66" s="508" t="s">
        <v>302</v>
      </c>
      <c r="L66" s="144"/>
    </row>
    <row r="67" spans="1:12" ht="29.25" customHeight="1" x14ac:dyDescent="0.2">
      <c r="A67" s="509">
        <v>41020000</v>
      </c>
      <c r="B67" s="573" t="s">
        <v>398</v>
      </c>
      <c r="C67" s="530">
        <f t="shared" si="8"/>
        <v>64371200</v>
      </c>
      <c r="D67" s="142">
        <f t="shared" si="0"/>
        <v>59520900</v>
      </c>
      <c r="E67" s="520">
        <f t="shared" si="1"/>
        <v>92.465108620003974</v>
      </c>
      <c r="F67" s="557">
        <f>F68</f>
        <v>64371200</v>
      </c>
      <c r="G67" s="143">
        <f>G68</f>
        <v>59520900</v>
      </c>
      <c r="H67" s="548">
        <f t="shared" si="2"/>
        <v>92.465108620003974</v>
      </c>
      <c r="I67" s="530"/>
      <c r="J67" s="143"/>
      <c r="K67" s="498"/>
      <c r="L67" s="144"/>
    </row>
    <row r="68" spans="1:12" ht="115.5" customHeight="1" x14ac:dyDescent="0.2">
      <c r="A68" s="476">
        <v>41021400</v>
      </c>
      <c r="B68" s="568" t="s">
        <v>399</v>
      </c>
      <c r="C68" s="531">
        <f t="shared" si="8"/>
        <v>64371200</v>
      </c>
      <c r="D68" s="142">
        <f t="shared" si="0"/>
        <v>59520900</v>
      </c>
      <c r="E68" s="520">
        <f t="shared" si="1"/>
        <v>92.465108620003974</v>
      </c>
      <c r="F68" s="544">
        <v>64371200</v>
      </c>
      <c r="G68" s="14">
        <v>59520900</v>
      </c>
      <c r="H68" s="545">
        <f t="shared" si="2"/>
        <v>92.465108620003974</v>
      </c>
      <c r="I68" s="531"/>
      <c r="J68" s="14"/>
      <c r="K68" s="505"/>
      <c r="L68" s="144"/>
    </row>
    <row r="69" spans="1:12" ht="27.75" customHeight="1" x14ac:dyDescent="0.2">
      <c r="A69" s="509" t="s">
        <v>400</v>
      </c>
      <c r="B69" s="573" t="s">
        <v>401</v>
      </c>
      <c r="C69" s="530">
        <f>F69</f>
        <v>75510600</v>
      </c>
      <c r="D69" s="142">
        <f t="shared" si="0"/>
        <v>44525100</v>
      </c>
      <c r="E69" s="520">
        <f t="shared" si="1"/>
        <v>58.965363803227625</v>
      </c>
      <c r="F69" s="557">
        <f>F70</f>
        <v>75510600</v>
      </c>
      <c r="G69" s="143">
        <f>G70</f>
        <v>44525100</v>
      </c>
      <c r="H69" s="548">
        <f t="shared" si="2"/>
        <v>58.965363803227625</v>
      </c>
      <c r="I69" s="530"/>
      <c r="J69" s="143"/>
      <c r="K69" s="498"/>
      <c r="L69" s="144"/>
    </row>
    <row r="70" spans="1:12" ht="31.5" x14ac:dyDescent="0.2">
      <c r="A70" s="497" t="s">
        <v>402</v>
      </c>
      <c r="B70" s="568" t="s">
        <v>403</v>
      </c>
      <c r="C70" s="531">
        <f>F70</f>
        <v>75510600</v>
      </c>
      <c r="D70" s="8">
        <f t="shared" si="0"/>
        <v>44525100</v>
      </c>
      <c r="E70" s="519">
        <f t="shared" si="1"/>
        <v>58.965363803227625</v>
      </c>
      <c r="F70" s="544">
        <v>75510600</v>
      </c>
      <c r="G70" s="14">
        <v>44525100</v>
      </c>
      <c r="H70" s="545">
        <f t="shared" si="2"/>
        <v>58.965363803227625</v>
      </c>
      <c r="I70" s="531"/>
      <c r="J70" s="14"/>
      <c r="K70" s="505"/>
      <c r="L70" s="144"/>
    </row>
    <row r="71" spans="1:12" ht="31.5" x14ac:dyDescent="0.2">
      <c r="A71" s="510">
        <v>41040000</v>
      </c>
      <c r="B71" s="573" t="s">
        <v>605</v>
      </c>
      <c r="C71" s="530">
        <f>F71</f>
        <v>65441</v>
      </c>
      <c r="D71" s="142">
        <f>G71</f>
        <v>88772</v>
      </c>
      <c r="E71" s="520">
        <f t="shared" si="1"/>
        <v>135.65196130865971</v>
      </c>
      <c r="F71" s="557">
        <f>F72</f>
        <v>65441</v>
      </c>
      <c r="G71" s="143">
        <f>G72</f>
        <v>88772</v>
      </c>
      <c r="H71" s="548">
        <f>H72</f>
        <v>135.65196130865971</v>
      </c>
      <c r="I71" s="531"/>
      <c r="J71" s="14"/>
      <c r="K71" s="505"/>
      <c r="L71" s="144"/>
    </row>
    <row r="72" spans="1:12" ht="15.75" x14ac:dyDescent="0.2">
      <c r="A72" s="476">
        <v>41040400</v>
      </c>
      <c r="B72" s="568" t="s">
        <v>606</v>
      </c>
      <c r="C72" s="531">
        <f>F72</f>
        <v>65441</v>
      </c>
      <c r="D72" s="142">
        <f>G72</f>
        <v>88772</v>
      </c>
      <c r="E72" s="520">
        <f t="shared" si="1"/>
        <v>135.65196130865971</v>
      </c>
      <c r="F72" s="544">
        <v>65441</v>
      </c>
      <c r="G72" s="14">
        <v>88772</v>
      </c>
      <c r="H72" s="545">
        <f t="shared" si="2"/>
        <v>135.65196130865971</v>
      </c>
      <c r="I72" s="531"/>
      <c r="J72" s="14"/>
      <c r="K72" s="505"/>
      <c r="L72" s="144"/>
    </row>
    <row r="73" spans="1:12" ht="31.5" x14ac:dyDescent="0.2">
      <c r="A73" s="510">
        <v>41050000</v>
      </c>
      <c r="B73" s="573" t="s">
        <v>508</v>
      </c>
      <c r="C73" s="530">
        <f>C74+C75+C78+C79+C80</f>
        <v>2600115</v>
      </c>
      <c r="D73" s="142">
        <f t="shared" si="0"/>
        <v>2197737</v>
      </c>
      <c r="E73" s="520">
        <f t="shared" si="1"/>
        <v>84.524607565434607</v>
      </c>
      <c r="F73" s="557">
        <f>F74+F78+F79+F80+F81+F77</f>
        <v>2180196</v>
      </c>
      <c r="G73" s="143">
        <f>G74+G78+G79+G80+G76+G81+G77</f>
        <v>1500957</v>
      </c>
      <c r="H73" s="548">
        <f t="shared" si="2"/>
        <v>68.845048793778176</v>
      </c>
      <c r="I73" s="537">
        <f>I75</f>
        <v>696780</v>
      </c>
      <c r="J73" s="143">
        <f>J75</f>
        <v>696780</v>
      </c>
      <c r="K73" s="498">
        <f>K75</f>
        <v>100</v>
      </c>
      <c r="L73" s="144"/>
    </row>
    <row r="74" spans="1:12" ht="47.25" x14ac:dyDescent="0.2">
      <c r="A74" s="476" t="s">
        <v>404</v>
      </c>
      <c r="B74" s="568" t="s">
        <v>405</v>
      </c>
      <c r="C74" s="531">
        <f>F74</f>
        <v>1766200</v>
      </c>
      <c r="D74" s="8">
        <f t="shared" si="0"/>
        <v>1041527</v>
      </c>
      <c r="E74" s="519">
        <f t="shared" si="1"/>
        <v>58.969935454648393</v>
      </c>
      <c r="F74" s="544">
        <v>1766200</v>
      </c>
      <c r="G74" s="14">
        <v>1041527</v>
      </c>
      <c r="H74" s="545">
        <f t="shared" si="2"/>
        <v>58.969935454648393</v>
      </c>
      <c r="I74" s="538"/>
      <c r="J74" s="14"/>
      <c r="K74" s="505"/>
      <c r="L74" s="144"/>
    </row>
    <row r="75" spans="1:12" ht="47.25" x14ac:dyDescent="0.2">
      <c r="A75" s="476">
        <v>41051100</v>
      </c>
      <c r="B75" s="568" t="s">
        <v>507</v>
      </c>
      <c r="C75" s="947">
        <f>I75</f>
        <v>696780</v>
      </c>
      <c r="D75" s="870">
        <f t="shared" si="0"/>
        <v>696780</v>
      </c>
      <c r="E75" s="871">
        <f>K75</f>
        <v>100</v>
      </c>
      <c r="F75" s="544"/>
      <c r="G75" s="14"/>
      <c r="H75" s="545"/>
      <c r="I75" s="538">
        <v>696780</v>
      </c>
      <c r="J75" s="14">
        <v>696780</v>
      </c>
      <c r="K75" s="505">
        <f>J75/I75*100</f>
        <v>100</v>
      </c>
      <c r="L75" s="144"/>
    </row>
    <row r="76" spans="1:12" ht="63" x14ac:dyDescent="0.2">
      <c r="A76" s="476">
        <v>41051200</v>
      </c>
      <c r="B76" s="568" t="s">
        <v>607</v>
      </c>
      <c r="C76" s="947">
        <f t="shared" ref="C76:E77" si="9">F76</f>
        <v>0</v>
      </c>
      <c r="D76" s="870">
        <f t="shared" si="9"/>
        <v>219240</v>
      </c>
      <c r="E76" s="871" t="str">
        <f t="shared" si="9"/>
        <v>х</v>
      </c>
      <c r="F76" s="872">
        <v>0</v>
      </c>
      <c r="G76" s="14">
        <v>219240</v>
      </c>
      <c r="H76" s="545" t="s">
        <v>302</v>
      </c>
      <c r="I76" s="538"/>
      <c r="J76" s="14"/>
      <c r="K76" s="505"/>
      <c r="L76" s="144"/>
    </row>
    <row r="77" spans="1:12" ht="63" x14ac:dyDescent="0.2">
      <c r="A77" s="476">
        <v>41051700</v>
      </c>
      <c r="B77" s="568" t="s">
        <v>608</v>
      </c>
      <c r="C77" s="947">
        <f t="shared" si="9"/>
        <v>110550</v>
      </c>
      <c r="D77" s="870">
        <f t="shared" si="9"/>
        <v>110550</v>
      </c>
      <c r="E77" s="871">
        <f t="shared" si="9"/>
        <v>100</v>
      </c>
      <c r="F77" s="544">
        <v>110550</v>
      </c>
      <c r="G77" s="14">
        <v>110550</v>
      </c>
      <c r="H77" s="545">
        <f>G77/F77*100</f>
        <v>100</v>
      </c>
      <c r="I77" s="538"/>
      <c r="J77" s="14"/>
      <c r="K77" s="505"/>
      <c r="L77" s="144"/>
    </row>
    <row r="78" spans="1:12" ht="48" customHeight="1" x14ac:dyDescent="0.2">
      <c r="A78" s="477">
        <v>41053900</v>
      </c>
      <c r="B78" s="574" t="s">
        <v>406</v>
      </c>
      <c r="C78" s="947">
        <f t="shared" si="8"/>
        <v>28193</v>
      </c>
      <c r="D78" s="870">
        <f t="shared" si="0"/>
        <v>14046</v>
      </c>
      <c r="E78" s="873">
        <f>H78</f>
        <v>49.820877522789345</v>
      </c>
      <c r="F78" s="544">
        <v>28193</v>
      </c>
      <c r="G78" s="479">
        <v>14046</v>
      </c>
      <c r="H78" s="874">
        <f>G78/F78*100</f>
        <v>49.820877522789345</v>
      </c>
      <c r="I78" s="538"/>
      <c r="J78" s="14"/>
      <c r="K78" s="505"/>
      <c r="L78" s="144"/>
    </row>
    <row r="79" spans="1:12" ht="47.25" x14ac:dyDescent="0.2">
      <c r="A79" s="478">
        <v>41053900</v>
      </c>
      <c r="B79" s="574" t="s">
        <v>407</v>
      </c>
      <c r="C79" s="947">
        <f t="shared" si="8"/>
        <v>91319</v>
      </c>
      <c r="D79" s="870">
        <f t="shared" si="0"/>
        <v>45660</v>
      </c>
      <c r="E79" s="871">
        <f>H79</f>
        <v>50.000547531181908</v>
      </c>
      <c r="F79" s="544">
        <v>91319</v>
      </c>
      <c r="G79" s="479">
        <v>45660</v>
      </c>
      <c r="H79" s="874">
        <f>G79/F79*100</f>
        <v>50.000547531181908</v>
      </c>
      <c r="I79" s="538"/>
      <c r="J79" s="14"/>
      <c r="K79" s="505"/>
      <c r="L79" s="144"/>
    </row>
    <row r="80" spans="1:12" ht="66" customHeight="1" x14ac:dyDescent="0.2">
      <c r="A80" s="478">
        <v>41053900</v>
      </c>
      <c r="B80" s="574" t="s">
        <v>408</v>
      </c>
      <c r="C80" s="947">
        <f t="shared" si="8"/>
        <v>17623</v>
      </c>
      <c r="D80" s="870">
        <f t="shared" si="0"/>
        <v>7567</v>
      </c>
      <c r="E80" s="873">
        <f>H80</f>
        <v>42.938205753844407</v>
      </c>
      <c r="F80" s="544">
        <v>17623</v>
      </c>
      <c r="G80" s="479">
        <v>7567</v>
      </c>
      <c r="H80" s="874">
        <f>G80/F80*100</f>
        <v>42.938205753844407</v>
      </c>
      <c r="I80" s="538"/>
      <c r="J80" s="14"/>
      <c r="K80" s="505"/>
      <c r="L80" s="144"/>
    </row>
    <row r="81" spans="1:12" ht="66" customHeight="1" thickBot="1" x14ac:dyDescent="0.25">
      <c r="A81" s="875">
        <v>41057700</v>
      </c>
      <c r="B81" s="876" t="s">
        <v>609</v>
      </c>
      <c r="C81" s="948">
        <f>F81</f>
        <v>166311</v>
      </c>
      <c r="D81" s="949">
        <f t="shared" si="0"/>
        <v>62367</v>
      </c>
      <c r="E81" s="877">
        <f>H81</f>
        <v>37.500225481176827</v>
      </c>
      <c r="F81" s="558">
        <v>166311</v>
      </c>
      <c r="G81" s="878">
        <v>62367</v>
      </c>
      <c r="H81" s="879">
        <f>G81/F81*100</f>
        <v>37.500225481176827</v>
      </c>
      <c r="I81" s="880"/>
      <c r="J81" s="513"/>
      <c r="K81" s="514"/>
      <c r="L81" s="144"/>
    </row>
    <row r="82" spans="1:12" ht="16.5" thickBot="1" x14ac:dyDescent="0.25">
      <c r="A82" s="491">
        <v>50000000</v>
      </c>
      <c r="B82" s="575" t="s">
        <v>506</v>
      </c>
      <c r="C82" s="564">
        <v>0</v>
      </c>
      <c r="D82" s="492">
        <f t="shared" si="0"/>
        <v>15869</v>
      </c>
      <c r="E82" s="525" t="s">
        <v>302</v>
      </c>
      <c r="F82" s="554"/>
      <c r="G82" s="483"/>
      <c r="H82" s="541"/>
      <c r="I82" s="536">
        <v>0</v>
      </c>
      <c r="J82" s="483">
        <v>15869</v>
      </c>
      <c r="K82" s="493" t="s">
        <v>302</v>
      </c>
      <c r="L82" s="144"/>
    </row>
    <row r="83" spans="1:12" ht="16.5" thickBot="1" x14ac:dyDescent="0.25">
      <c r="A83" s="511"/>
      <c r="B83" s="576"/>
      <c r="C83" s="565"/>
      <c r="D83" s="512"/>
      <c r="E83" s="526"/>
      <c r="F83" s="558"/>
      <c r="G83" s="513"/>
      <c r="H83" s="559"/>
      <c r="I83" s="539"/>
      <c r="J83" s="513"/>
      <c r="K83" s="514"/>
      <c r="L83" s="144"/>
    </row>
    <row r="84" spans="1:12" ht="16.5" thickBot="1" x14ac:dyDescent="0.25">
      <c r="A84" s="515" t="s">
        <v>6</v>
      </c>
      <c r="B84" s="566" t="s">
        <v>409</v>
      </c>
      <c r="C84" s="528">
        <f>F84+I84</f>
        <v>582778543</v>
      </c>
      <c r="D84" s="13">
        <f t="shared" si="0"/>
        <v>379818573.51999998</v>
      </c>
      <c r="E84" s="517">
        <f t="shared" si="1"/>
        <v>65.17374019379433</v>
      </c>
      <c r="F84" s="554">
        <f>F64+F65</f>
        <v>565288737</v>
      </c>
      <c r="G84" s="483">
        <f>G64+G65</f>
        <v>355189212.51999998</v>
      </c>
      <c r="H84" s="541">
        <f t="shared" si="2"/>
        <v>62.833237117901398</v>
      </c>
      <c r="I84" s="528">
        <f>I64+I65</f>
        <v>17489806</v>
      </c>
      <c r="J84" s="483">
        <f>J64+J65</f>
        <v>24629361</v>
      </c>
      <c r="K84" s="484">
        <f>J84/I84*100</f>
        <v>140.82123609604361</v>
      </c>
      <c r="L84" s="144"/>
    </row>
    <row r="85" spans="1:12" ht="15.75" x14ac:dyDescent="0.25">
      <c r="A85" s="1"/>
      <c r="B85" s="1"/>
      <c r="C85" s="1"/>
      <c r="D85" s="1"/>
      <c r="E85" s="1"/>
      <c r="F85" s="1"/>
      <c r="G85" s="1"/>
      <c r="H85" s="1"/>
      <c r="I85" s="1"/>
      <c r="J85" s="1"/>
      <c r="K85" s="1"/>
    </row>
    <row r="86" spans="1:12" x14ac:dyDescent="0.2">
      <c r="A86" s="1047"/>
      <c r="B86" s="1047"/>
      <c r="C86" s="1047"/>
      <c r="D86" s="1047"/>
      <c r="E86" s="1047"/>
      <c r="F86" s="1047"/>
      <c r="G86" s="1047"/>
      <c r="H86" s="1047"/>
      <c r="I86" s="1047"/>
      <c r="J86" s="1047"/>
      <c r="K86" s="856"/>
    </row>
    <row r="88" spans="1:12" ht="18.75" x14ac:dyDescent="0.2">
      <c r="A88" s="27" t="s">
        <v>410</v>
      </c>
      <c r="B88" s="27"/>
      <c r="C88" s="147"/>
      <c r="D88" s="147"/>
      <c r="E88" s="147"/>
      <c r="F88" s="862"/>
      <c r="G88" s="862"/>
      <c r="H88" s="862"/>
      <c r="I88" s="1048" t="s">
        <v>475</v>
      </c>
      <c r="J88" s="1048"/>
      <c r="K88" s="857"/>
    </row>
  </sheetData>
  <mergeCells count="27">
    <mergeCell ref="A8:J8"/>
    <mergeCell ref="L8:N8"/>
    <mergeCell ref="L1:N1"/>
    <mergeCell ref="L5:N5"/>
    <mergeCell ref="L6:N6"/>
    <mergeCell ref="L7:N7"/>
    <mergeCell ref="H2:K2"/>
    <mergeCell ref="H4:I4"/>
    <mergeCell ref="A9:B9"/>
    <mergeCell ref="L9:N9"/>
    <mergeCell ref="L10:N10"/>
    <mergeCell ref="A11:A13"/>
    <mergeCell ref="B11:B13"/>
    <mergeCell ref="C11:E11"/>
    <mergeCell ref="F11:H11"/>
    <mergeCell ref="I11:K11"/>
    <mergeCell ref="C12:C13"/>
    <mergeCell ref="D12:D13"/>
    <mergeCell ref="K12:K13"/>
    <mergeCell ref="A86:J86"/>
    <mergeCell ref="I88:J88"/>
    <mergeCell ref="E12:E13"/>
    <mergeCell ref="F12:F13"/>
    <mergeCell ref="G12:G13"/>
    <mergeCell ref="H12:H13"/>
    <mergeCell ref="I12:I13"/>
    <mergeCell ref="J12:J13"/>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T36"/>
  <sheetViews>
    <sheetView view="pageBreakPreview" topLeftCell="A10" zoomScale="90" zoomScaleNormal="100" zoomScaleSheetLayoutView="90" workbookViewId="0">
      <selection activeCell="A23" sqref="A23:H23"/>
    </sheetView>
  </sheetViews>
  <sheetFormatPr defaultRowHeight="12.75" x14ac:dyDescent="0.2"/>
  <cols>
    <col min="1" max="1" width="11.28515625" customWidth="1"/>
    <col min="2" max="2" width="41" customWidth="1"/>
    <col min="3" max="4" width="13.85546875" customWidth="1"/>
    <col min="5" max="5" width="16.5703125" customWidth="1"/>
    <col min="6" max="6" width="15.28515625" customWidth="1"/>
    <col min="7" max="7" width="13.5703125" customWidth="1"/>
    <col min="8" max="8" width="12.7109375" customWidth="1"/>
    <col min="9" max="9" width="13.85546875" customWidth="1"/>
    <col min="10" max="10" width="13.140625" customWidth="1"/>
  </cols>
  <sheetData>
    <row r="2" spans="1:10" ht="15.75" x14ac:dyDescent="0.2">
      <c r="G2" s="3" t="s">
        <v>163</v>
      </c>
      <c r="H2" s="3"/>
      <c r="I2" s="4"/>
    </row>
    <row r="3" spans="1:10" ht="15.75" x14ac:dyDescent="0.2">
      <c r="G3" s="3" t="s">
        <v>518</v>
      </c>
      <c r="H3" s="3"/>
      <c r="I3" s="4"/>
    </row>
    <row r="4" spans="1:10" ht="15.75" x14ac:dyDescent="0.25">
      <c r="G4" s="6" t="s">
        <v>519</v>
      </c>
      <c r="H4" s="6"/>
      <c r="I4" s="7"/>
    </row>
    <row r="5" spans="1:10" ht="15.75" x14ac:dyDescent="0.25">
      <c r="G5" s="6" t="s">
        <v>517</v>
      </c>
      <c r="H5" s="79"/>
      <c r="I5" s="71"/>
    </row>
    <row r="6" spans="1:10" ht="15.75" x14ac:dyDescent="0.2">
      <c r="G6" s="3"/>
      <c r="H6" s="3"/>
      <c r="I6" s="3"/>
    </row>
    <row r="8" spans="1:10" ht="20.25" x14ac:dyDescent="0.3">
      <c r="A8" s="1087" t="s">
        <v>411</v>
      </c>
      <c r="B8" s="1088"/>
      <c r="C8" s="1088"/>
      <c r="D8" s="1088"/>
      <c r="E8" s="1088"/>
      <c r="F8" s="1088"/>
      <c r="G8" s="1088"/>
      <c r="H8" s="1088"/>
      <c r="I8" s="140"/>
      <c r="J8" s="140"/>
    </row>
    <row r="9" spans="1:10" ht="20.25" x14ac:dyDescent="0.3">
      <c r="A9" s="139"/>
      <c r="B9" s="140"/>
      <c r="C9" s="140"/>
      <c r="D9" s="140"/>
      <c r="E9" s="140"/>
      <c r="F9" s="140"/>
      <c r="G9" s="140"/>
      <c r="H9" s="140"/>
      <c r="I9" s="140"/>
      <c r="J9" s="140"/>
    </row>
    <row r="10" spans="1:10" ht="15.75" x14ac:dyDescent="0.25">
      <c r="A10" s="149" t="s">
        <v>162</v>
      </c>
      <c r="B10" s="1"/>
      <c r="C10" s="1"/>
      <c r="D10" s="1"/>
      <c r="E10" s="1"/>
      <c r="F10" s="1"/>
      <c r="G10" s="1"/>
      <c r="H10" s="1"/>
      <c r="I10" s="1"/>
      <c r="J10" s="1"/>
    </row>
    <row r="11" spans="1:10" ht="16.5" thickBot="1" x14ac:dyDescent="0.3">
      <c r="A11" s="150" t="s">
        <v>0</v>
      </c>
      <c r="B11" s="1"/>
      <c r="C11" s="1"/>
      <c r="D11" s="1"/>
      <c r="E11" s="1"/>
      <c r="F11" s="1"/>
      <c r="G11" s="1"/>
      <c r="H11" s="2" t="s">
        <v>272</v>
      </c>
      <c r="I11" s="2"/>
      <c r="J11" s="2"/>
    </row>
    <row r="12" spans="1:10" ht="15.6" customHeight="1" x14ac:dyDescent="0.2">
      <c r="A12" s="1089" t="s">
        <v>315</v>
      </c>
      <c r="B12" s="1092" t="s">
        <v>412</v>
      </c>
      <c r="C12" s="1084" t="s">
        <v>1</v>
      </c>
      <c r="D12" s="1085"/>
      <c r="E12" s="1084" t="s">
        <v>2</v>
      </c>
      <c r="F12" s="1085"/>
      <c r="G12" s="1084" t="s">
        <v>3</v>
      </c>
      <c r="H12" s="1085"/>
      <c r="I12" s="1085"/>
      <c r="J12" s="1086"/>
    </row>
    <row r="13" spans="1:10" ht="15.6" customHeight="1" x14ac:dyDescent="0.2">
      <c r="A13" s="1090"/>
      <c r="B13" s="1093"/>
      <c r="C13" s="1053" t="s">
        <v>464</v>
      </c>
      <c r="D13" s="1053" t="s">
        <v>533</v>
      </c>
      <c r="E13" s="1053" t="s">
        <v>464</v>
      </c>
      <c r="F13" s="1053" t="s">
        <v>533</v>
      </c>
      <c r="G13" s="1053" t="s">
        <v>464</v>
      </c>
      <c r="H13" s="1053" t="s">
        <v>5</v>
      </c>
      <c r="I13" s="1053" t="s">
        <v>551</v>
      </c>
      <c r="J13" s="1055" t="s">
        <v>5</v>
      </c>
    </row>
    <row r="14" spans="1:10" ht="44.45" customHeight="1" thickBot="1" x14ac:dyDescent="0.25">
      <c r="A14" s="1091"/>
      <c r="B14" s="1094"/>
      <c r="C14" s="1082"/>
      <c r="D14" s="1082"/>
      <c r="E14" s="1082"/>
      <c r="F14" s="1082"/>
      <c r="G14" s="1082"/>
      <c r="H14" s="1082"/>
      <c r="I14" s="1082"/>
      <c r="J14" s="1083"/>
    </row>
    <row r="15" spans="1:10" ht="16.5" thickBot="1" x14ac:dyDescent="0.25">
      <c r="A15" s="231">
        <v>1</v>
      </c>
      <c r="B15" s="232">
        <v>2</v>
      </c>
      <c r="C15" s="232">
        <v>3</v>
      </c>
      <c r="D15" s="232">
        <v>4</v>
      </c>
      <c r="E15" s="232">
        <v>5</v>
      </c>
      <c r="F15" s="232">
        <v>6</v>
      </c>
      <c r="G15" s="232">
        <v>7</v>
      </c>
      <c r="H15" s="233">
        <v>6</v>
      </c>
      <c r="I15" s="232">
        <v>7</v>
      </c>
      <c r="J15" s="234">
        <v>8</v>
      </c>
    </row>
    <row r="16" spans="1:10" ht="15.75" x14ac:dyDescent="0.25">
      <c r="A16" s="1075" t="s">
        <v>413</v>
      </c>
      <c r="B16" s="1076"/>
      <c r="C16" s="1076"/>
      <c r="D16" s="1076"/>
      <c r="E16" s="1076"/>
      <c r="F16" s="1076"/>
      <c r="G16" s="1076"/>
      <c r="H16" s="1076"/>
      <c r="I16" s="235"/>
      <c r="J16" s="650"/>
    </row>
    <row r="17" spans="1:20" ht="15.75" x14ac:dyDescent="0.2">
      <c r="A17" s="151" t="s">
        <v>414</v>
      </c>
      <c r="B17" s="152" t="s">
        <v>415</v>
      </c>
      <c r="C17" s="142">
        <f>E17+G17</f>
        <v>61471928</v>
      </c>
      <c r="D17" s="142">
        <f>F17+I17</f>
        <v>31089176.630000003</v>
      </c>
      <c r="E17" s="142">
        <f>E18</f>
        <v>-22161221</v>
      </c>
      <c r="F17" s="142">
        <f>F18</f>
        <v>17712845.630000003</v>
      </c>
      <c r="G17" s="142">
        <f>G18</f>
        <v>83633149</v>
      </c>
      <c r="H17" s="223">
        <f>H18</f>
        <v>83633149</v>
      </c>
      <c r="I17" s="223">
        <f t="shared" ref="I17:J17" si="0">I18</f>
        <v>13376331</v>
      </c>
      <c r="J17" s="651">
        <f t="shared" si="0"/>
        <v>13376331</v>
      </c>
    </row>
    <row r="18" spans="1:20" ht="31.5" x14ac:dyDescent="0.2">
      <c r="A18" s="153" t="s">
        <v>416</v>
      </c>
      <c r="B18" s="154" t="s">
        <v>417</v>
      </c>
      <c r="C18" s="142">
        <f t="shared" ref="C18:C21" si="1">E18+G18</f>
        <v>61471928</v>
      </c>
      <c r="D18" s="142">
        <f t="shared" ref="D18:D22" si="2">F18+I18</f>
        <v>31089176.630000003</v>
      </c>
      <c r="E18" s="8">
        <f>E19-E20+E21</f>
        <v>-22161221</v>
      </c>
      <c r="F18" s="8">
        <f>F19-1000000+F21</f>
        <v>17712845.630000003</v>
      </c>
      <c r="G18" s="8">
        <f>G21</f>
        <v>83633149</v>
      </c>
      <c r="H18" s="224">
        <f>H21</f>
        <v>83633149</v>
      </c>
      <c r="I18" s="224">
        <f t="shared" ref="I18:J18" si="3">I21</f>
        <v>13376331</v>
      </c>
      <c r="J18" s="652">
        <f t="shared" si="3"/>
        <v>13376331</v>
      </c>
    </row>
    <row r="19" spans="1:20" ht="15.75" x14ac:dyDescent="0.2">
      <c r="A19" s="153" t="s">
        <v>418</v>
      </c>
      <c r="B19" s="154" t="s">
        <v>419</v>
      </c>
      <c r="C19" s="142">
        <f>E19+G19</f>
        <v>66471928</v>
      </c>
      <c r="D19" s="142">
        <f t="shared" si="2"/>
        <v>32089176.300000001</v>
      </c>
      <c r="E19" s="14">
        <f>1000000+25340511+40131417</f>
        <v>66471928</v>
      </c>
      <c r="F19" s="14">
        <v>32089176.300000001</v>
      </c>
      <c r="G19" s="8">
        <v>0</v>
      </c>
      <c r="H19" s="225">
        <v>0</v>
      </c>
      <c r="I19" s="229">
        <v>0</v>
      </c>
      <c r="J19" s="653"/>
    </row>
    <row r="20" spans="1:20" ht="15.75" x14ac:dyDescent="0.2">
      <c r="A20" s="153" t="s">
        <v>420</v>
      </c>
      <c r="B20" s="154" t="s">
        <v>421</v>
      </c>
      <c r="C20" s="142">
        <f t="shared" si="1"/>
        <v>5000000</v>
      </c>
      <c r="D20" s="142">
        <f t="shared" si="2"/>
        <v>5000000</v>
      </c>
      <c r="E20" s="8">
        <f>1000000+4000000</f>
        <v>5000000</v>
      </c>
      <c r="F20" s="8">
        <f>1000000+4000000</f>
        <v>5000000</v>
      </c>
      <c r="G20" s="8">
        <v>0</v>
      </c>
      <c r="H20" s="225">
        <v>0</v>
      </c>
      <c r="I20" s="229">
        <v>0</v>
      </c>
      <c r="J20" s="653"/>
    </row>
    <row r="21" spans="1:20" ht="48" thickBot="1" x14ac:dyDescent="0.25">
      <c r="A21" s="156" t="s">
        <v>422</v>
      </c>
      <c r="B21" s="157" t="s">
        <v>423</v>
      </c>
      <c r="C21" s="640">
        <f t="shared" si="1"/>
        <v>0</v>
      </c>
      <c r="D21" s="640">
        <f t="shared" si="2"/>
        <v>0.33000000007450581</v>
      </c>
      <c r="E21" s="15">
        <f>-883500-26657365-56092284</f>
        <v>-83633149</v>
      </c>
      <c r="F21" s="15">
        <f>-626575.35-7449755.32-5300000</f>
        <v>-13376330.67</v>
      </c>
      <c r="G21" s="15">
        <f>883500+26657365+56092284</f>
        <v>83633149</v>
      </c>
      <c r="H21" s="641">
        <f>G21</f>
        <v>83633149</v>
      </c>
      <c r="I21" s="642">
        <v>13376331</v>
      </c>
      <c r="J21" s="654">
        <f>I21</f>
        <v>13376331</v>
      </c>
    </row>
    <row r="22" spans="1:20" ht="16.5" thickBot="1" x14ac:dyDescent="0.3">
      <c r="A22" s="158" t="s">
        <v>6</v>
      </c>
      <c r="B22" s="159" t="s">
        <v>424</v>
      </c>
      <c r="C22" s="13">
        <f>E22+G22</f>
        <v>61471928</v>
      </c>
      <c r="D22" s="13">
        <f t="shared" si="2"/>
        <v>31089176.630000003</v>
      </c>
      <c r="E22" s="160">
        <f t="shared" ref="E22:J22" si="4">E17</f>
        <v>-22161221</v>
      </c>
      <c r="F22" s="160">
        <f t="shared" si="4"/>
        <v>17712845.630000003</v>
      </c>
      <c r="G22" s="160">
        <f t="shared" si="4"/>
        <v>83633149</v>
      </c>
      <c r="H22" s="228">
        <f t="shared" si="4"/>
        <v>83633149</v>
      </c>
      <c r="I22" s="228">
        <f t="shared" si="4"/>
        <v>13376331</v>
      </c>
      <c r="J22" s="161">
        <f t="shared" si="4"/>
        <v>13376331</v>
      </c>
    </row>
    <row r="23" spans="1:20" ht="15.75" x14ac:dyDescent="0.25">
      <c r="A23" s="1077" t="s">
        <v>425</v>
      </c>
      <c r="B23" s="1078"/>
      <c r="C23" s="1078"/>
      <c r="D23" s="1078"/>
      <c r="E23" s="1078"/>
      <c r="F23" s="1078"/>
      <c r="G23" s="1078"/>
      <c r="H23" s="1078"/>
      <c r="I23" s="643"/>
      <c r="J23" s="655"/>
    </row>
    <row r="24" spans="1:20" ht="31.5" x14ac:dyDescent="0.2">
      <c r="A24" s="151" t="s">
        <v>426</v>
      </c>
      <c r="B24" s="152" t="s">
        <v>427</v>
      </c>
      <c r="C24" s="142">
        <f>E24+G24</f>
        <v>61471928</v>
      </c>
      <c r="D24" s="142">
        <f>F24+I24</f>
        <v>31089176.630000003</v>
      </c>
      <c r="E24" s="142">
        <f t="shared" ref="E24:J24" si="5">E17</f>
        <v>-22161221</v>
      </c>
      <c r="F24" s="142">
        <f t="shared" si="5"/>
        <v>17712845.630000003</v>
      </c>
      <c r="G24" s="142">
        <f t="shared" si="5"/>
        <v>83633149</v>
      </c>
      <c r="H24" s="226">
        <f t="shared" si="5"/>
        <v>83633149</v>
      </c>
      <c r="I24" s="226">
        <f t="shared" si="5"/>
        <v>13376331</v>
      </c>
      <c r="J24" s="656">
        <f t="shared" si="5"/>
        <v>13376331</v>
      </c>
    </row>
    <row r="25" spans="1:20" ht="15.75" x14ac:dyDescent="0.2">
      <c r="A25" s="153" t="s">
        <v>428</v>
      </c>
      <c r="B25" s="154" t="s">
        <v>429</v>
      </c>
      <c r="C25" s="142">
        <f t="shared" ref="C25:C29" si="6">E25+G25</f>
        <v>61471928</v>
      </c>
      <c r="D25" s="142">
        <f t="shared" ref="D25:D29" si="7">F25+I25</f>
        <v>31089176.630000003</v>
      </c>
      <c r="E25" s="8">
        <f t="shared" ref="E25:F27" si="8">E18</f>
        <v>-22161221</v>
      </c>
      <c r="F25" s="8">
        <f t="shared" si="8"/>
        <v>17712845.630000003</v>
      </c>
      <c r="G25" s="8">
        <f>G28</f>
        <v>83633149</v>
      </c>
      <c r="H25" s="225">
        <f>H28</f>
        <v>83633149</v>
      </c>
      <c r="I25" s="225">
        <f>I28</f>
        <v>13376331</v>
      </c>
      <c r="J25" s="653">
        <v>626575</v>
      </c>
    </row>
    <row r="26" spans="1:20" ht="15.75" x14ac:dyDescent="0.2">
      <c r="A26" s="153" t="s">
        <v>430</v>
      </c>
      <c r="B26" s="154" t="s">
        <v>419</v>
      </c>
      <c r="C26" s="142">
        <f t="shared" si="6"/>
        <v>66471928</v>
      </c>
      <c r="D26" s="142">
        <f t="shared" si="7"/>
        <v>32089176.300000001</v>
      </c>
      <c r="E26" s="8">
        <f t="shared" si="8"/>
        <v>66471928</v>
      </c>
      <c r="F26" s="8">
        <f t="shared" si="8"/>
        <v>32089176.300000001</v>
      </c>
      <c r="G26" s="8">
        <v>0</v>
      </c>
      <c r="H26" s="225">
        <v>0</v>
      </c>
      <c r="I26" s="229">
        <v>0</v>
      </c>
      <c r="J26" s="653"/>
      <c r="M26" s="155"/>
    </row>
    <row r="27" spans="1:20" ht="15.75" x14ac:dyDescent="0.2">
      <c r="A27" s="153" t="s">
        <v>431</v>
      </c>
      <c r="B27" s="154" t="s">
        <v>421</v>
      </c>
      <c r="C27" s="142">
        <f t="shared" si="6"/>
        <v>5000000</v>
      </c>
      <c r="D27" s="142">
        <f t="shared" si="7"/>
        <v>5000000</v>
      </c>
      <c r="E27" s="8">
        <f t="shared" si="8"/>
        <v>5000000</v>
      </c>
      <c r="F27" s="8">
        <f t="shared" si="8"/>
        <v>5000000</v>
      </c>
      <c r="G27" s="8">
        <v>0</v>
      </c>
      <c r="H27" s="225">
        <v>0</v>
      </c>
      <c r="I27" s="229">
        <v>0</v>
      </c>
      <c r="J27" s="653"/>
    </row>
    <row r="28" spans="1:20" ht="48" thickBot="1" x14ac:dyDescent="0.25">
      <c r="A28" s="156" t="s">
        <v>432</v>
      </c>
      <c r="B28" s="157" t="s">
        <v>423</v>
      </c>
      <c r="C28" s="640">
        <f t="shared" si="6"/>
        <v>0</v>
      </c>
      <c r="D28" s="640">
        <f t="shared" si="7"/>
        <v>0.33000000007450581</v>
      </c>
      <c r="E28" s="15">
        <f t="shared" ref="E28:J29" si="9">E21</f>
        <v>-83633149</v>
      </c>
      <c r="F28" s="15">
        <f t="shared" si="9"/>
        <v>-13376330.67</v>
      </c>
      <c r="G28" s="15">
        <f>G21</f>
        <v>83633149</v>
      </c>
      <c r="H28" s="227">
        <f>H21</f>
        <v>83633149</v>
      </c>
      <c r="I28" s="227">
        <f>I21</f>
        <v>13376331</v>
      </c>
      <c r="J28" s="657">
        <f>J21</f>
        <v>13376331</v>
      </c>
    </row>
    <row r="29" spans="1:20" ht="16.5" thickBot="1" x14ac:dyDescent="0.3">
      <c r="A29" s="158" t="s">
        <v>6</v>
      </c>
      <c r="B29" s="159" t="s">
        <v>424</v>
      </c>
      <c r="C29" s="13">
        <f t="shared" si="6"/>
        <v>61471928</v>
      </c>
      <c r="D29" s="13">
        <f t="shared" si="7"/>
        <v>31089176.630000003</v>
      </c>
      <c r="E29" s="160">
        <f t="shared" si="9"/>
        <v>-22161221</v>
      </c>
      <c r="F29" s="160">
        <f t="shared" si="9"/>
        <v>17712845.630000003</v>
      </c>
      <c r="G29" s="160">
        <f t="shared" si="9"/>
        <v>83633149</v>
      </c>
      <c r="H29" s="228">
        <f t="shared" si="9"/>
        <v>83633149</v>
      </c>
      <c r="I29" s="228">
        <f t="shared" si="9"/>
        <v>13376331</v>
      </c>
      <c r="J29" s="161">
        <f t="shared" si="9"/>
        <v>13376331</v>
      </c>
    </row>
    <row r="31" spans="1:20" ht="13.5" customHeight="1" x14ac:dyDescent="0.2"/>
    <row r="32" spans="1:20" s="5" customFormat="1" ht="42.6" customHeight="1" x14ac:dyDescent="0.2">
      <c r="A32" s="1079" t="s">
        <v>410</v>
      </c>
      <c r="B32" s="1079"/>
      <c r="C32" s="162"/>
      <c r="D32" s="162"/>
      <c r="E32" s="162"/>
      <c r="F32" s="162"/>
      <c r="G32" s="1080" t="s">
        <v>475</v>
      </c>
      <c r="H32" s="1080"/>
      <c r="I32" s="217"/>
      <c r="J32" s="217"/>
      <c r="K32" s="3"/>
      <c r="L32" s="3"/>
      <c r="M32" s="3"/>
      <c r="O32" s="3"/>
      <c r="P32" s="163"/>
      <c r="Q32" s="3"/>
      <c r="R32" s="164"/>
      <c r="S32" s="165"/>
      <c r="T32" s="166"/>
    </row>
    <row r="33" spans="1:10" s="20" customFormat="1" ht="20.25" x14ac:dyDescent="0.3">
      <c r="A33" s="19"/>
      <c r="B33" s="19"/>
      <c r="H33" s="21"/>
      <c r="I33" s="21"/>
      <c r="J33" s="21"/>
    </row>
    <row r="34" spans="1:10" ht="15.75" x14ac:dyDescent="0.2">
      <c r="A34" s="22"/>
      <c r="B34" s="22"/>
    </row>
    <row r="35" spans="1:10" ht="15.75" x14ac:dyDescent="0.2">
      <c r="A35" s="1081"/>
      <c r="B35" s="1081"/>
    </row>
    <row r="36" spans="1:10" ht="15.75" x14ac:dyDescent="0.25">
      <c r="A36" s="1"/>
    </row>
  </sheetData>
  <mergeCells count="19">
    <mergeCell ref="G13:G14"/>
    <mergeCell ref="I13:I14"/>
    <mergeCell ref="J13:J14"/>
    <mergeCell ref="G12:J12"/>
    <mergeCell ref="A8:H8"/>
    <mergeCell ref="A12:A14"/>
    <mergeCell ref="B12:B14"/>
    <mergeCell ref="H13:H14"/>
    <mergeCell ref="C12:D12"/>
    <mergeCell ref="C13:C14"/>
    <mergeCell ref="D13:D14"/>
    <mergeCell ref="E12:F12"/>
    <mergeCell ref="E13:E14"/>
    <mergeCell ref="F13:F14"/>
    <mergeCell ref="A16:H16"/>
    <mergeCell ref="A23:H23"/>
    <mergeCell ref="A32:B32"/>
    <mergeCell ref="G32:H32"/>
    <mergeCell ref="A35:B35"/>
  </mergeCells>
  <pageMargins left="1.1811023622047245" right="0.39370078740157483" top="0.78740157480314965" bottom="0.78740157480314965"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N323"/>
  <sheetViews>
    <sheetView view="pageBreakPreview" topLeftCell="A292" zoomScale="88" zoomScaleNormal="100" zoomScaleSheetLayoutView="88" workbookViewId="0">
      <selection activeCell="D304" sqref="D304:O317"/>
    </sheetView>
  </sheetViews>
  <sheetFormatPr defaultColWidth="8.85546875" defaultRowHeight="15.75" x14ac:dyDescent="0.25"/>
  <cols>
    <col min="1" max="3" width="12.140625" style="47" customWidth="1"/>
    <col min="4" max="4" width="40.7109375" style="48" customWidth="1"/>
    <col min="5" max="5" width="17.42578125" style="48" customWidth="1"/>
    <col min="6" max="6" width="18.28515625" style="48" customWidth="1"/>
    <col min="7" max="7" width="10.7109375" style="48" customWidth="1"/>
    <col min="8" max="8" width="18" style="49" customWidth="1"/>
    <col min="9" max="9" width="17.28515625" style="49" customWidth="1"/>
    <col min="10" max="10" width="11.42578125" style="49" customWidth="1"/>
    <col min="11" max="12" width="17.42578125" style="48" customWidth="1"/>
    <col min="13" max="13" width="12" style="48" customWidth="1"/>
    <col min="14" max="16384" width="8.85546875" style="1"/>
  </cols>
  <sheetData>
    <row r="1" spans="1:14" x14ac:dyDescent="0.25">
      <c r="K1" s="3" t="s">
        <v>520</v>
      </c>
    </row>
    <row r="2" spans="1:14" x14ac:dyDescent="0.25">
      <c r="K2" s="3" t="s">
        <v>518</v>
      </c>
    </row>
    <row r="3" spans="1:14" x14ac:dyDescent="0.25">
      <c r="K3" s="6" t="s">
        <v>519</v>
      </c>
      <c r="L3" s="632"/>
      <c r="M3" s="632"/>
    </row>
    <row r="4" spans="1:14" x14ac:dyDescent="0.25">
      <c r="K4" s="79" t="s">
        <v>517</v>
      </c>
      <c r="L4" s="633"/>
      <c r="M4" s="633"/>
    </row>
    <row r="5" spans="1:14" x14ac:dyDescent="0.25">
      <c r="I5" s="48"/>
      <c r="J5" s="48"/>
      <c r="K5" s="3"/>
      <c r="L5" s="627"/>
      <c r="M5" s="627"/>
      <c r="N5" s="2"/>
    </row>
    <row r="6" spans="1:14" x14ac:dyDescent="0.25">
      <c r="I6" s="48"/>
      <c r="J6" s="48"/>
      <c r="K6" s="628"/>
      <c r="L6" s="628"/>
      <c r="M6" s="628"/>
      <c r="N6" s="30"/>
    </row>
    <row r="7" spans="1:14" x14ac:dyDescent="0.25">
      <c r="I7" s="48"/>
      <c r="J7" s="48"/>
      <c r="K7" s="628"/>
      <c r="L7" s="628"/>
      <c r="M7" s="628"/>
      <c r="N7" s="30"/>
    </row>
    <row r="8" spans="1:14" x14ac:dyDescent="0.25">
      <c r="I8" s="48"/>
      <c r="J8" s="48"/>
      <c r="K8" s="628"/>
      <c r="L8" s="628"/>
      <c r="M8" s="628"/>
      <c r="N8" s="30"/>
    </row>
    <row r="9" spans="1:14" x14ac:dyDescent="0.25">
      <c r="I9" s="48"/>
      <c r="J9" s="48"/>
      <c r="K9" s="629"/>
      <c r="L9" s="629"/>
      <c r="M9" s="629"/>
      <c r="N9" s="30"/>
    </row>
    <row r="10" spans="1:14" x14ac:dyDescent="0.25">
      <c r="I10" s="48"/>
      <c r="J10" s="48"/>
      <c r="K10" s="629"/>
      <c r="L10" s="629"/>
      <c r="M10" s="629"/>
      <c r="N10" s="30"/>
    </row>
    <row r="11" spans="1:14" x14ac:dyDescent="0.25">
      <c r="I11" s="48"/>
      <c r="J11" s="48"/>
      <c r="K11" s="628"/>
      <c r="L11" s="628"/>
      <c r="M11" s="628"/>
      <c r="N11" s="21"/>
    </row>
    <row r="12" spans="1:14" x14ac:dyDescent="0.25">
      <c r="A12" s="1096" t="s">
        <v>164</v>
      </c>
      <c r="B12" s="1097"/>
      <c r="C12" s="1097"/>
      <c r="D12" s="1097"/>
      <c r="E12" s="1097"/>
      <c r="F12" s="1097"/>
      <c r="G12" s="1097"/>
      <c r="H12" s="1097"/>
      <c r="I12" s="1097"/>
      <c r="J12" s="1097"/>
      <c r="K12" s="1097"/>
      <c r="L12" s="141"/>
      <c r="M12" s="141"/>
    </row>
    <row r="13" spans="1:14" x14ac:dyDescent="0.25">
      <c r="A13" s="1096" t="s">
        <v>532</v>
      </c>
      <c r="B13" s="1097"/>
      <c r="C13" s="1097"/>
      <c r="D13" s="1097"/>
      <c r="E13" s="1097"/>
      <c r="F13" s="1097"/>
      <c r="G13" s="1097"/>
      <c r="H13" s="1097"/>
      <c r="I13" s="1097"/>
      <c r="J13" s="1097"/>
      <c r="K13" s="1097"/>
      <c r="L13" s="141"/>
      <c r="M13" s="141"/>
    </row>
    <row r="14" spans="1:14" x14ac:dyDescent="0.25">
      <c r="A14" s="50" t="s">
        <v>162</v>
      </c>
    </row>
    <row r="15" spans="1:14" ht="17.45" customHeight="1" thickBot="1" x14ac:dyDescent="0.3">
      <c r="A15" s="47" t="s">
        <v>0</v>
      </c>
      <c r="K15" s="49" t="s">
        <v>7</v>
      </c>
      <c r="L15" s="49"/>
      <c r="M15" s="49"/>
    </row>
    <row r="16" spans="1:14" s="31" customFormat="1" ht="13.9" customHeight="1" x14ac:dyDescent="0.2">
      <c r="A16" s="1098" t="s">
        <v>8</v>
      </c>
      <c r="B16" s="1101" t="s">
        <v>9</v>
      </c>
      <c r="C16" s="1101" t="s">
        <v>10</v>
      </c>
      <c r="D16" s="1101" t="s">
        <v>11</v>
      </c>
      <c r="E16" s="1104" t="s">
        <v>2</v>
      </c>
      <c r="F16" s="1104"/>
      <c r="G16" s="1104"/>
      <c r="H16" s="1110" t="s">
        <v>3</v>
      </c>
      <c r="I16" s="1111"/>
      <c r="J16" s="1112"/>
      <c r="K16" s="1110" t="s">
        <v>165</v>
      </c>
      <c r="L16" s="1111"/>
      <c r="M16" s="1113"/>
    </row>
    <row r="17" spans="1:13" s="31" customFormat="1" ht="12.75" x14ac:dyDescent="0.2">
      <c r="A17" s="1099"/>
      <c r="B17" s="1102"/>
      <c r="C17" s="1102"/>
      <c r="D17" s="1102"/>
      <c r="E17" s="1105" t="s">
        <v>464</v>
      </c>
      <c r="F17" s="1108" t="s">
        <v>533</v>
      </c>
      <c r="G17" s="1105" t="s">
        <v>465</v>
      </c>
      <c r="H17" s="1105" t="s">
        <v>464</v>
      </c>
      <c r="I17" s="1108" t="s">
        <v>533</v>
      </c>
      <c r="J17" s="1105" t="s">
        <v>465</v>
      </c>
      <c r="K17" s="1105" t="s">
        <v>464</v>
      </c>
      <c r="L17" s="1108" t="s">
        <v>533</v>
      </c>
      <c r="M17" s="1114" t="s">
        <v>465</v>
      </c>
    </row>
    <row r="18" spans="1:13" s="31" customFormat="1" ht="13.15" customHeight="1" x14ac:dyDescent="0.2">
      <c r="A18" s="1099"/>
      <c r="B18" s="1102"/>
      <c r="C18" s="1102"/>
      <c r="D18" s="1102"/>
      <c r="E18" s="1106"/>
      <c r="F18" s="1108"/>
      <c r="G18" s="1106"/>
      <c r="H18" s="1106"/>
      <c r="I18" s="1108"/>
      <c r="J18" s="1106"/>
      <c r="K18" s="1106"/>
      <c r="L18" s="1108"/>
      <c r="M18" s="1115"/>
    </row>
    <row r="19" spans="1:13" s="31" customFormat="1" ht="55.9" customHeight="1" thickBot="1" x14ac:dyDescent="0.25">
      <c r="A19" s="1100"/>
      <c r="B19" s="1103"/>
      <c r="C19" s="1103"/>
      <c r="D19" s="1103"/>
      <c r="E19" s="1107"/>
      <c r="F19" s="1109"/>
      <c r="G19" s="1107"/>
      <c r="H19" s="1107"/>
      <c r="I19" s="1109"/>
      <c r="J19" s="1107"/>
      <c r="K19" s="1107"/>
      <c r="L19" s="1109"/>
      <c r="M19" s="1116"/>
    </row>
    <row r="20" spans="1:13" ht="16.5" thickBot="1" x14ac:dyDescent="0.3">
      <c r="A20" s="243">
        <v>1</v>
      </c>
      <c r="B20" s="236">
        <v>2</v>
      </c>
      <c r="C20" s="236">
        <v>3</v>
      </c>
      <c r="D20" s="236">
        <v>4</v>
      </c>
      <c r="E20" s="236">
        <v>5</v>
      </c>
      <c r="F20" s="236">
        <v>6</v>
      </c>
      <c r="G20" s="236">
        <v>7</v>
      </c>
      <c r="H20" s="236">
        <v>8</v>
      </c>
      <c r="I20" s="236">
        <v>9</v>
      </c>
      <c r="J20" s="236">
        <v>10</v>
      </c>
      <c r="K20" s="236">
        <v>11</v>
      </c>
      <c r="L20" s="236">
        <v>12</v>
      </c>
      <c r="M20" s="244">
        <v>13</v>
      </c>
    </row>
    <row r="21" spans="1:13" ht="48" thickBot="1" x14ac:dyDescent="0.3">
      <c r="A21" s="38" t="s">
        <v>13</v>
      </c>
      <c r="B21" s="39" t="s">
        <v>14</v>
      </c>
      <c r="C21" s="39" t="s">
        <v>14</v>
      </c>
      <c r="D21" s="40" t="s">
        <v>15</v>
      </c>
      <c r="E21" s="237">
        <f>E22</f>
        <v>96992337</v>
      </c>
      <c r="F21" s="237">
        <f>F22</f>
        <v>55236673.149999999</v>
      </c>
      <c r="G21" s="248">
        <f>F21/E21</f>
        <v>0.56949522878286762</v>
      </c>
      <c r="H21" s="245">
        <f>H22</f>
        <v>20061064</v>
      </c>
      <c r="I21" s="245">
        <f>I22</f>
        <v>9959163.8599999994</v>
      </c>
      <c r="J21" s="248">
        <f>I21/H21</f>
        <v>0.49644245489670935</v>
      </c>
      <c r="K21" s="245">
        <f t="shared" ref="K21:L23" si="0">E21+H21</f>
        <v>117053401</v>
      </c>
      <c r="L21" s="237">
        <f t="shared" si="0"/>
        <v>65195837.009999998</v>
      </c>
      <c r="M21" s="257">
        <f>L21/K21</f>
        <v>0.55697516221677312</v>
      </c>
    </row>
    <row r="22" spans="1:13" ht="47.25" x14ac:dyDescent="0.25">
      <c r="A22" s="51" t="s">
        <v>16</v>
      </c>
      <c r="B22" s="52" t="s">
        <v>14</v>
      </c>
      <c r="C22" s="52" t="s">
        <v>14</v>
      </c>
      <c r="D22" s="53" t="s">
        <v>15</v>
      </c>
      <c r="E22" s="54">
        <f>E23+E29+E31+E33+E37+E39+E43+E46+E49+E51+E53+E55+E57</f>
        <v>96992337</v>
      </c>
      <c r="F22" s="54">
        <f>F23+F29+F31+F33+F37+F39+F43+F46+F49+F51+F53+F55+F57</f>
        <v>55236673.149999999</v>
      </c>
      <c r="G22" s="249">
        <f t="shared" ref="G22:G221" si="1">F22/E22</f>
        <v>0.56949522878286762</v>
      </c>
      <c r="H22" s="55">
        <f>H23+H33+H43+H46+H39+H57</f>
        <v>20061064</v>
      </c>
      <c r="I22" s="55">
        <f>I23+I33+I43+I46+I39+I57</f>
        <v>9959163.8599999994</v>
      </c>
      <c r="J22" s="249">
        <f t="shared" ref="J22:J179" si="2">I22/H22</f>
        <v>0.49644245489670935</v>
      </c>
      <c r="K22" s="55">
        <f t="shared" si="0"/>
        <v>117053401</v>
      </c>
      <c r="L22" s="54">
        <f t="shared" si="0"/>
        <v>65195837.009999998</v>
      </c>
      <c r="M22" s="664">
        <f t="shared" ref="M22:M94" si="3">L22/K22</f>
        <v>0.55697516221677312</v>
      </c>
    </row>
    <row r="23" spans="1:13" ht="94.5" x14ac:dyDescent="0.25">
      <c r="A23" s="647" t="s">
        <v>166</v>
      </c>
      <c r="B23" s="648" t="s">
        <v>167</v>
      </c>
      <c r="C23" s="648" t="s">
        <v>17</v>
      </c>
      <c r="D23" s="28" t="s">
        <v>168</v>
      </c>
      <c r="E23" s="43">
        <f>E24</f>
        <v>25811260</v>
      </c>
      <c r="F23" s="43">
        <f>F24</f>
        <v>11134735.43</v>
      </c>
      <c r="G23" s="250">
        <f t="shared" si="1"/>
        <v>0.43139061905540449</v>
      </c>
      <c r="H23" s="256">
        <f>H27</f>
        <v>338000</v>
      </c>
      <c r="I23" s="55">
        <f>I24</f>
        <v>22.86</v>
      </c>
      <c r="J23" s="250">
        <f t="shared" si="2"/>
        <v>6.763313609467456E-5</v>
      </c>
      <c r="K23" s="253">
        <f t="shared" si="0"/>
        <v>26149260</v>
      </c>
      <c r="L23" s="230">
        <f t="shared" si="0"/>
        <v>11134758.289999999</v>
      </c>
      <c r="M23" s="665">
        <f t="shared" si="3"/>
        <v>0.4258154261344298</v>
      </c>
    </row>
    <row r="24" spans="1:13" x14ac:dyDescent="0.25">
      <c r="A24" s="647"/>
      <c r="B24" s="648"/>
      <c r="C24" s="648"/>
      <c r="D24" s="658" t="s">
        <v>467</v>
      </c>
      <c r="E24" s="43">
        <v>25811260</v>
      </c>
      <c r="F24" s="43">
        <v>11134735.43</v>
      </c>
      <c r="G24" s="250">
        <f t="shared" si="1"/>
        <v>0.43139061905540449</v>
      </c>
      <c r="H24" s="55">
        <v>0</v>
      </c>
      <c r="I24" s="8">
        <v>22.86</v>
      </c>
      <c r="J24" s="250">
        <v>0</v>
      </c>
      <c r="K24" s="253">
        <f t="shared" ref="K24:K60" si="4">E24+H24</f>
        <v>25811260</v>
      </c>
      <c r="L24" s="230">
        <f t="shared" ref="L24:L60" si="5">F24+I24</f>
        <v>11134758.289999999</v>
      </c>
      <c r="M24" s="665">
        <f t="shared" si="3"/>
        <v>0.43139150471538384</v>
      </c>
    </row>
    <row r="25" spans="1:13" x14ac:dyDescent="0.25">
      <c r="A25" s="647"/>
      <c r="B25" s="648"/>
      <c r="C25" s="648"/>
      <c r="D25" s="659" t="s">
        <v>468</v>
      </c>
      <c r="E25" s="43">
        <v>19785169</v>
      </c>
      <c r="F25" s="43">
        <v>9090841.0299999993</v>
      </c>
      <c r="G25" s="250">
        <f t="shared" si="1"/>
        <v>0.45947755260518619</v>
      </c>
      <c r="H25" s="55"/>
      <c r="I25" s="8"/>
      <c r="J25" s="250"/>
      <c r="K25" s="253">
        <f t="shared" si="4"/>
        <v>19785169</v>
      </c>
      <c r="L25" s="230">
        <f t="shared" si="5"/>
        <v>9090841.0299999993</v>
      </c>
      <c r="M25" s="665">
        <f t="shared" si="3"/>
        <v>0.45947755260518619</v>
      </c>
    </row>
    <row r="26" spans="1:13" ht="31.5" x14ac:dyDescent="0.25">
      <c r="A26" s="647"/>
      <c r="B26" s="648"/>
      <c r="C26" s="648"/>
      <c r="D26" s="659" t="s">
        <v>469</v>
      </c>
      <c r="E26" s="43">
        <v>2835579</v>
      </c>
      <c r="F26" s="43">
        <v>452074.95</v>
      </c>
      <c r="G26" s="250">
        <f t="shared" si="1"/>
        <v>0.15942950275763787</v>
      </c>
      <c r="H26" s="55"/>
      <c r="I26" s="8"/>
      <c r="J26" s="250"/>
      <c r="K26" s="253">
        <f t="shared" si="4"/>
        <v>2835579</v>
      </c>
      <c r="L26" s="230">
        <f t="shared" si="5"/>
        <v>452074.95</v>
      </c>
      <c r="M26" s="665">
        <f t="shared" si="3"/>
        <v>0.15942950275763787</v>
      </c>
    </row>
    <row r="27" spans="1:13" x14ac:dyDescent="0.25">
      <c r="A27" s="647"/>
      <c r="B27" s="648"/>
      <c r="C27" s="648"/>
      <c r="D27" s="658" t="s">
        <v>470</v>
      </c>
      <c r="E27" s="43"/>
      <c r="F27" s="43"/>
      <c r="G27" s="250"/>
      <c r="H27" s="55">
        <f>H28</f>
        <v>338000</v>
      </c>
      <c r="I27" s="8">
        <f>I28</f>
        <v>0</v>
      </c>
      <c r="J27" s="250">
        <f t="shared" si="2"/>
        <v>0</v>
      </c>
      <c r="K27" s="253">
        <f t="shared" si="4"/>
        <v>338000</v>
      </c>
      <c r="L27" s="230">
        <f t="shared" si="5"/>
        <v>0</v>
      </c>
      <c r="M27" s="665">
        <f t="shared" si="3"/>
        <v>0</v>
      </c>
    </row>
    <row r="28" spans="1:13" x14ac:dyDescent="0.25">
      <c r="A28" s="647"/>
      <c r="B28" s="648"/>
      <c r="C28" s="648"/>
      <c r="D28" s="659" t="s">
        <v>471</v>
      </c>
      <c r="E28" s="43"/>
      <c r="F28" s="43"/>
      <c r="G28" s="250"/>
      <c r="H28" s="55">
        <v>338000</v>
      </c>
      <c r="I28" s="8">
        <v>0</v>
      </c>
      <c r="J28" s="250">
        <f t="shared" si="2"/>
        <v>0</v>
      </c>
      <c r="K28" s="253">
        <f t="shared" si="4"/>
        <v>338000</v>
      </c>
      <c r="L28" s="230">
        <f t="shared" si="5"/>
        <v>0</v>
      </c>
      <c r="M28" s="665">
        <f t="shared" si="3"/>
        <v>0</v>
      </c>
    </row>
    <row r="29" spans="1:13" ht="31.5" x14ac:dyDescent="0.25">
      <c r="A29" s="57" t="s">
        <v>466</v>
      </c>
      <c r="B29" s="56" t="s">
        <v>219</v>
      </c>
      <c r="C29" s="648">
        <v>133</v>
      </c>
      <c r="D29" s="28" t="s">
        <v>247</v>
      </c>
      <c r="E29" s="43">
        <f>E30</f>
        <v>109000</v>
      </c>
      <c r="F29" s="43">
        <v>0</v>
      </c>
      <c r="G29" s="250">
        <f t="shared" si="1"/>
        <v>0</v>
      </c>
      <c r="H29" s="55">
        <v>0</v>
      </c>
      <c r="I29" s="8"/>
      <c r="J29" s="250"/>
      <c r="K29" s="253">
        <f t="shared" si="4"/>
        <v>109000</v>
      </c>
      <c r="L29" s="230">
        <f t="shared" si="5"/>
        <v>0</v>
      </c>
      <c r="M29" s="665">
        <f t="shared" si="3"/>
        <v>0</v>
      </c>
    </row>
    <row r="30" spans="1:13" x14ac:dyDescent="0.25">
      <c r="A30" s="57"/>
      <c r="B30" s="56"/>
      <c r="C30" s="648"/>
      <c r="D30" s="658" t="s">
        <v>467</v>
      </c>
      <c r="E30" s="43">
        <v>109000</v>
      </c>
      <c r="F30" s="43">
        <v>0</v>
      </c>
      <c r="G30" s="250">
        <f t="shared" si="1"/>
        <v>0</v>
      </c>
      <c r="H30" s="55"/>
      <c r="I30" s="8"/>
      <c r="J30" s="250"/>
      <c r="K30" s="253">
        <f t="shared" si="4"/>
        <v>109000</v>
      </c>
      <c r="L30" s="230">
        <f t="shared" si="5"/>
        <v>0</v>
      </c>
      <c r="M30" s="665">
        <f t="shared" si="3"/>
        <v>0</v>
      </c>
    </row>
    <row r="31" spans="1:13" ht="31.5" x14ac:dyDescent="0.25">
      <c r="A31" s="647" t="s">
        <v>18</v>
      </c>
      <c r="B31" s="648" t="s">
        <v>19</v>
      </c>
      <c r="C31" s="648" t="s">
        <v>20</v>
      </c>
      <c r="D31" s="28" t="s">
        <v>21</v>
      </c>
      <c r="E31" s="43">
        <f>E32</f>
        <v>22925874</v>
      </c>
      <c r="F31" s="43">
        <f>F32</f>
        <v>11664015.93</v>
      </c>
      <c r="G31" s="250">
        <f t="shared" si="1"/>
        <v>0.50877082941309015</v>
      </c>
      <c r="H31" s="55">
        <v>0</v>
      </c>
      <c r="I31" s="8">
        <v>0</v>
      </c>
      <c r="J31" s="250"/>
      <c r="K31" s="253">
        <f t="shared" si="4"/>
        <v>22925874</v>
      </c>
      <c r="L31" s="230">
        <f t="shared" si="5"/>
        <v>11664015.93</v>
      </c>
      <c r="M31" s="665">
        <f t="shared" si="3"/>
        <v>0.50877082941309015</v>
      </c>
    </row>
    <row r="32" spans="1:13" x14ac:dyDescent="0.25">
      <c r="A32" s="647"/>
      <c r="B32" s="648"/>
      <c r="C32" s="648"/>
      <c r="D32" s="658" t="s">
        <v>467</v>
      </c>
      <c r="E32" s="43">
        <v>22925874</v>
      </c>
      <c r="F32" s="43">
        <v>11664015.93</v>
      </c>
      <c r="G32" s="250">
        <f t="shared" si="1"/>
        <v>0.50877082941309015</v>
      </c>
      <c r="H32" s="55"/>
      <c r="I32" s="8"/>
      <c r="J32" s="250"/>
      <c r="K32" s="253">
        <f t="shared" si="4"/>
        <v>22925874</v>
      </c>
      <c r="L32" s="230">
        <f t="shared" si="5"/>
        <v>11664015.93</v>
      </c>
      <c r="M32" s="665">
        <f t="shared" si="3"/>
        <v>0.50877082941309015</v>
      </c>
    </row>
    <row r="33" spans="1:13" ht="63" x14ac:dyDescent="0.25">
      <c r="A33" s="647" t="s">
        <v>22</v>
      </c>
      <c r="B33" s="648" t="s">
        <v>23</v>
      </c>
      <c r="C33" s="648" t="s">
        <v>24</v>
      </c>
      <c r="D33" s="28" t="s">
        <v>25</v>
      </c>
      <c r="E33" s="43">
        <f>E34</f>
        <v>556580</v>
      </c>
      <c r="F33" s="43">
        <f>F34</f>
        <v>268836.42</v>
      </c>
      <c r="G33" s="250">
        <f t="shared" si="1"/>
        <v>0.48301487656760927</v>
      </c>
      <c r="H33" s="55">
        <f>H35</f>
        <v>372400</v>
      </c>
      <c r="I33" s="55">
        <f>I35</f>
        <v>182377</v>
      </c>
      <c r="J33" s="250">
        <f t="shared" si="2"/>
        <v>0.48973415682062299</v>
      </c>
      <c r="K33" s="253">
        <f t="shared" si="4"/>
        <v>928980</v>
      </c>
      <c r="L33" s="230">
        <f t="shared" si="5"/>
        <v>451213.42</v>
      </c>
      <c r="M33" s="665">
        <f t="shared" si="3"/>
        <v>0.48570843290490645</v>
      </c>
    </row>
    <row r="34" spans="1:13" x14ac:dyDescent="0.25">
      <c r="A34" s="647"/>
      <c r="B34" s="648"/>
      <c r="C34" s="648"/>
      <c r="D34" s="658" t="s">
        <v>467</v>
      </c>
      <c r="E34" s="43">
        <v>556580</v>
      </c>
      <c r="F34" s="43">
        <v>268836.42</v>
      </c>
      <c r="G34" s="250">
        <f t="shared" si="1"/>
        <v>0.48301487656760927</v>
      </c>
      <c r="H34" s="55"/>
      <c r="I34" s="8"/>
      <c r="J34" s="250"/>
      <c r="K34" s="253">
        <f t="shared" si="4"/>
        <v>556580</v>
      </c>
      <c r="L34" s="230">
        <f t="shared" si="5"/>
        <v>268836.42</v>
      </c>
      <c r="M34" s="665">
        <f t="shared" si="3"/>
        <v>0.48301487656760927</v>
      </c>
    </row>
    <row r="35" spans="1:13" x14ac:dyDescent="0.25">
      <c r="A35" s="647"/>
      <c r="B35" s="648"/>
      <c r="C35" s="648"/>
      <c r="D35" s="658" t="s">
        <v>470</v>
      </c>
      <c r="E35" s="43"/>
      <c r="F35" s="43"/>
      <c r="G35" s="250"/>
      <c r="H35" s="55">
        <f>H36</f>
        <v>372400</v>
      </c>
      <c r="I35" s="55">
        <f>I36</f>
        <v>182377</v>
      </c>
      <c r="J35" s="250">
        <f t="shared" si="2"/>
        <v>0.48973415682062299</v>
      </c>
      <c r="K35" s="253">
        <f t="shared" si="4"/>
        <v>372400</v>
      </c>
      <c r="L35" s="230">
        <f t="shared" si="5"/>
        <v>182377</v>
      </c>
      <c r="M35" s="665">
        <f t="shared" si="3"/>
        <v>0.48973415682062299</v>
      </c>
    </row>
    <row r="36" spans="1:13" x14ac:dyDescent="0.25">
      <c r="A36" s="647"/>
      <c r="B36" s="648"/>
      <c r="C36" s="648"/>
      <c r="D36" s="659" t="s">
        <v>471</v>
      </c>
      <c r="E36" s="43"/>
      <c r="F36" s="43"/>
      <c r="G36" s="250"/>
      <c r="H36" s="55">
        <v>372400</v>
      </c>
      <c r="I36" s="8">
        <v>182377</v>
      </c>
      <c r="J36" s="250">
        <f t="shared" si="2"/>
        <v>0.48973415682062299</v>
      </c>
      <c r="K36" s="253">
        <f t="shared" si="4"/>
        <v>372400</v>
      </c>
      <c r="L36" s="230">
        <f t="shared" si="5"/>
        <v>182377</v>
      </c>
      <c r="M36" s="665">
        <f t="shared" si="3"/>
        <v>0.48973415682062299</v>
      </c>
    </row>
    <row r="37" spans="1:13" ht="31.5" x14ac:dyDescent="0.25">
      <c r="A37" s="57" t="s">
        <v>228</v>
      </c>
      <c r="B37" s="648">
        <v>2152</v>
      </c>
      <c r="C37" s="56" t="s">
        <v>229</v>
      </c>
      <c r="D37" s="28" t="s">
        <v>248</v>
      </c>
      <c r="E37" s="43">
        <f>E38</f>
        <v>2810623</v>
      </c>
      <c r="F37" s="43">
        <f>F38</f>
        <v>930310.56</v>
      </c>
      <c r="G37" s="250">
        <f t="shared" si="1"/>
        <v>0.33099798870214897</v>
      </c>
      <c r="H37" s="55">
        <v>0</v>
      </c>
      <c r="I37" s="8"/>
      <c r="J37" s="250"/>
      <c r="K37" s="253">
        <f t="shared" si="4"/>
        <v>2810623</v>
      </c>
      <c r="L37" s="230">
        <f t="shared" si="5"/>
        <v>930310.56</v>
      </c>
      <c r="M37" s="665">
        <f t="shared" si="3"/>
        <v>0.33099798870214897</v>
      </c>
    </row>
    <row r="38" spans="1:13" x14ac:dyDescent="0.25">
      <c r="A38" s="57"/>
      <c r="B38" s="648"/>
      <c r="C38" s="56"/>
      <c r="D38" s="658" t="s">
        <v>467</v>
      </c>
      <c r="E38" s="43">
        <v>2810623</v>
      </c>
      <c r="F38" s="43">
        <v>930310.56</v>
      </c>
      <c r="G38" s="250">
        <f t="shared" si="1"/>
        <v>0.33099798870214897</v>
      </c>
      <c r="H38" s="55"/>
      <c r="I38" s="8"/>
      <c r="J38" s="250"/>
      <c r="K38" s="253">
        <f t="shared" si="4"/>
        <v>2810623</v>
      </c>
      <c r="L38" s="230">
        <f t="shared" si="5"/>
        <v>930310.56</v>
      </c>
      <c r="M38" s="665">
        <f t="shared" si="3"/>
        <v>0.33099798870214897</v>
      </c>
    </row>
    <row r="39" spans="1:13" ht="31.5" x14ac:dyDescent="0.25">
      <c r="A39" s="647" t="s">
        <v>29</v>
      </c>
      <c r="B39" s="648" t="s">
        <v>30</v>
      </c>
      <c r="C39" s="648" t="s">
        <v>31</v>
      </c>
      <c r="D39" s="28" t="s">
        <v>32</v>
      </c>
      <c r="E39" s="43">
        <f>E40</f>
        <v>356546</v>
      </c>
      <c r="F39" s="43">
        <f>F40</f>
        <v>78036</v>
      </c>
      <c r="G39" s="250">
        <f t="shared" si="1"/>
        <v>0.21886656981146893</v>
      </c>
      <c r="H39" s="55">
        <f>H41</f>
        <v>53364</v>
      </c>
      <c r="I39" s="55">
        <f>I41</f>
        <v>53364</v>
      </c>
      <c r="J39" s="250">
        <f t="shared" si="2"/>
        <v>1</v>
      </c>
      <c r="K39" s="253">
        <f t="shared" si="4"/>
        <v>409910</v>
      </c>
      <c r="L39" s="230">
        <f t="shared" si="5"/>
        <v>131400</v>
      </c>
      <c r="M39" s="665">
        <f t="shared" si="3"/>
        <v>0.32055817130589642</v>
      </c>
    </row>
    <row r="40" spans="1:13" x14ac:dyDescent="0.25">
      <c r="A40" s="647"/>
      <c r="B40" s="648"/>
      <c r="C40" s="648"/>
      <c r="D40" s="658" t="s">
        <v>467</v>
      </c>
      <c r="E40" s="43">
        <v>356546</v>
      </c>
      <c r="F40" s="43">
        <v>78036</v>
      </c>
      <c r="G40" s="250">
        <f t="shared" si="1"/>
        <v>0.21886656981146893</v>
      </c>
      <c r="H40" s="55"/>
      <c r="I40" s="8"/>
      <c r="J40" s="250"/>
      <c r="K40" s="253">
        <f t="shared" si="4"/>
        <v>356546</v>
      </c>
      <c r="L40" s="230">
        <f t="shared" si="5"/>
        <v>78036</v>
      </c>
      <c r="M40" s="665">
        <f t="shared" si="3"/>
        <v>0.21886656981146893</v>
      </c>
    </row>
    <row r="41" spans="1:13" x14ac:dyDescent="0.25">
      <c r="A41" s="647"/>
      <c r="B41" s="648"/>
      <c r="C41" s="648"/>
      <c r="D41" s="658" t="s">
        <v>470</v>
      </c>
      <c r="E41" s="43"/>
      <c r="F41" s="43"/>
      <c r="G41" s="250"/>
      <c r="H41" s="55">
        <f>H42</f>
        <v>53364</v>
      </c>
      <c r="I41" s="16">
        <f>I42</f>
        <v>53364</v>
      </c>
      <c r="J41" s="250">
        <f t="shared" si="2"/>
        <v>1</v>
      </c>
      <c r="K41" s="253">
        <f t="shared" si="4"/>
        <v>53364</v>
      </c>
      <c r="L41" s="230">
        <f t="shared" si="5"/>
        <v>53364</v>
      </c>
      <c r="M41" s="665">
        <f t="shared" si="3"/>
        <v>1</v>
      </c>
    </row>
    <row r="42" spans="1:13" x14ac:dyDescent="0.25">
      <c r="A42" s="647"/>
      <c r="B42" s="648"/>
      <c r="C42" s="648"/>
      <c r="D42" s="659" t="s">
        <v>471</v>
      </c>
      <c r="E42" s="43"/>
      <c r="F42" s="43"/>
      <c r="G42" s="250"/>
      <c r="H42" s="55">
        <v>53364</v>
      </c>
      <c r="I42" s="16">
        <v>53364</v>
      </c>
      <c r="J42" s="250">
        <f t="shared" si="2"/>
        <v>1</v>
      </c>
      <c r="K42" s="253">
        <f t="shared" si="4"/>
        <v>53364</v>
      </c>
      <c r="L42" s="230">
        <f t="shared" si="5"/>
        <v>53364</v>
      </c>
      <c r="M42" s="665">
        <f t="shared" si="3"/>
        <v>1</v>
      </c>
    </row>
    <row r="43" spans="1:13" ht="32.25" customHeight="1" x14ac:dyDescent="0.25">
      <c r="A43" s="57" t="s">
        <v>249</v>
      </c>
      <c r="B43" s="56">
        <v>7650</v>
      </c>
      <c r="C43" s="56" t="s">
        <v>171</v>
      </c>
      <c r="D43" s="28" t="s">
        <v>250</v>
      </c>
      <c r="E43" s="43">
        <v>0</v>
      </c>
      <c r="F43" s="43">
        <v>0</v>
      </c>
      <c r="G43" s="250"/>
      <c r="H43" s="55">
        <f>H44</f>
        <v>57000</v>
      </c>
      <c r="I43" s="55">
        <f>I44</f>
        <v>0</v>
      </c>
      <c r="J43" s="250">
        <f t="shared" si="2"/>
        <v>0</v>
      </c>
      <c r="K43" s="253">
        <f t="shared" si="4"/>
        <v>57000</v>
      </c>
      <c r="L43" s="230">
        <f t="shared" si="5"/>
        <v>0</v>
      </c>
      <c r="M43" s="665">
        <f t="shared" si="3"/>
        <v>0</v>
      </c>
    </row>
    <row r="44" spans="1:13" x14ac:dyDescent="0.25">
      <c r="A44" s="57"/>
      <c r="B44" s="56"/>
      <c r="C44" s="56"/>
      <c r="D44" s="658" t="s">
        <v>470</v>
      </c>
      <c r="E44" s="43"/>
      <c r="F44" s="43"/>
      <c r="G44" s="250"/>
      <c r="H44" s="55">
        <f>H45</f>
        <v>57000</v>
      </c>
      <c r="I44" s="8">
        <v>0</v>
      </c>
      <c r="J44" s="250">
        <f t="shared" si="2"/>
        <v>0</v>
      </c>
      <c r="K44" s="253">
        <f t="shared" si="4"/>
        <v>57000</v>
      </c>
      <c r="L44" s="230">
        <f t="shared" si="5"/>
        <v>0</v>
      </c>
      <c r="M44" s="665">
        <f t="shared" si="3"/>
        <v>0</v>
      </c>
    </row>
    <row r="45" spans="1:13" x14ac:dyDescent="0.25">
      <c r="A45" s="57"/>
      <c r="B45" s="56"/>
      <c r="C45" s="56"/>
      <c r="D45" s="659" t="s">
        <v>471</v>
      </c>
      <c r="E45" s="43"/>
      <c r="F45" s="43"/>
      <c r="G45" s="250"/>
      <c r="H45" s="55">
        <v>57000</v>
      </c>
      <c r="I45" s="895">
        <v>0</v>
      </c>
      <c r="J45" s="250">
        <f t="shared" si="2"/>
        <v>0</v>
      </c>
      <c r="K45" s="253">
        <f t="shared" si="4"/>
        <v>57000</v>
      </c>
      <c r="L45" s="230">
        <f t="shared" si="5"/>
        <v>0</v>
      </c>
      <c r="M45" s="665">
        <f t="shared" si="3"/>
        <v>0</v>
      </c>
    </row>
    <row r="46" spans="1:13" ht="80.25" customHeight="1" x14ac:dyDescent="0.25">
      <c r="A46" s="57" t="s">
        <v>251</v>
      </c>
      <c r="B46" s="56" t="s">
        <v>252</v>
      </c>
      <c r="C46" s="56" t="s">
        <v>171</v>
      </c>
      <c r="D46" s="28" t="s">
        <v>253</v>
      </c>
      <c r="E46" s="43">
        <v>0</v>
      </c>
      <c r="F46" s="43">
        <v>0</v>
      </c>
      <c r="G46" s="250"/>
      <c r="H46" s="55">
        <f>H47</f>
        <v>16900</v>
      </c>
      <c r="I46" s="55">
        <f>I47</f>
        <v>0</v>
      </c>
      <c r="J46" s="250">
        <f t="shared" si="2"/>
        <v>0</v>
      </c>
      <c r="K46" s="253">
        <f t="shared" si="4"/>
        <v>16900</v>
      </c>
      <c r="L46" s="230">
        <f t="shared" si="5"/>
        <v>0</v>
      </c>
      <c r="M46" s="665">
        <f t="shared" si="3"/>
        <v>0</v>
      </c>
    </row>
    <row r="47" spans="1:13" x14ac:dyDescent="0.25">
      <c r="A47" s="57"/>
      <c r="B47" s="56"/>
      <c r="C47" s="56"/>
      <c r="D47" s="658" t="s">
        <v>470</v>
      </c>
      <c r="E47" s="43"/>
      <c r="F47" s="43"/>
      <c r="G47" s="250"/>
      <c r="H47" s="55">
        <f>H48</f>
        <v>16900</v>
      </c>
      <c r="I47" s="55">
        <f>I48</f>
        <v>0</v>
      </c>
      <c r="J47" s="250">
        <f t="shared" si="2"/>
        <v>0</v>
      </c>
      <c r="K47" s="253">
        <f t="shared" si="4"/>
        <v>16900</v>
      </c>
      <c r="L47" s="230">
        <f t="shared" si="5"/>
        <v>0</v>
      </c>
      <c r="M47" s="665">
        <f t="shared" si="3"/>
        <v>0</v>
      </c>
    </row>
    <row r="48" spans="1:13" x14ac:dyDescent="0.25">
      <c r="A48" s="57"/>
      <c r="B48" s="56"/>
      <c r="C48" s="56"/>
      <c r="D48" s="659" t="s">
        <v>471</v>
      </c>
      <c r="E48" s="43"/>
      <c r="F48" s="43"/>
      <c r="G48" s="250"/>
      <c r="H48" s="55">
        <v>16900</v>
      </c>
      <c r="I48" s="8">
        <v>0</v>
      </c>
      <c r="J48" s="250"/>
      <c r="K48" s="253">
        <f t="shared" si="4"/>
        <v>16900</v>
      </c>
      <c r="L48" s="230">
        <f t="shared" si="5"/>
        <v>0</v>
      </c>
      <c r="M48" s="665">
        <f t="shared" si="3"/>
        <v>0</v>
      </c>
    </row>
    <row r="49" spans="1:13" ht="31.5" x14ac:dyDescent="0.25">
      <c r="A49" s="647" t="s">
        <v>169</v>
      </c>
      <c r="B49" s="648" t="s">
        <v>170</v>
      </c>
      <c r="C49" s="648" t="s">
        <v>171</v>
      </c>
      <c r="D49" s="28" t="s">
        <v>172</v>
      </c>
      <c r="E49" s="43">
        <f>E50</f>
        <v>39188</v>
      </c>
      <c r="F49" s="43">
        <f>F50</f>
        <v>39188</v>
      </c>
      <c r="G49" s="250">
        <f t="shared" si="1"/>
        <v>1</v>
      </c>
      <c r="H49" s="55">
        <v>0</v>
      </c>
      <c r="I49" s="8">
        <v>0</v>
      </c>
      <c r="J49" s="250"/>
      <c r="K49" s="253">
        <f t="shared" si="4"/>
        <v>39188</v>
      </c>
      <c r="L49" s="230">
        <f t="shared" si="5"/>
        <v>39188</v>
      </c>
      <c r="M49" s="665">
        <f t="shared" si="3"/>
        <v>1</v>
      </c>
    </row>
    <row r="50" spans="1:13" x14ac:dyDescent="0.25">
      <c r="A50" s="647"/>
      <c r="B50" s="648"/>
      <c r="C50" s="648"/>
      <c r="D50" s="658" t="s">
        <v>467</v>
      </c>
      <c r="E50" s="43">
        <v>39188</v>
      </c>
      <c r="F50" s="43">
        <v>39188</v>
      </c>
      <c r="G50" s="250">
        <f t="shared" si="1"/>
        <v>1</v>
      </c>
      <c r="H50" s="55"/>
      <c r="I50" s="8"/>
      <c r="J50" s="250"/>
      <c r="K50" s="253">
        <f t="shared" si="4"/>
        <v>39188</v>
      </c>
      <c r="L50" s="230">
        <f t="shared" si="5"/>
        <v>39188</v>
      </c>
      <c r="M50" s="665">
        <f t="shared" si="3"/>
        <v>1</v>
      </c>
    </row>
    <row r="51" spans="1:13" ht="31.5" x14ac:dyDescent="0.25">
      <c r="A51" s="647" t="s">
        <v>33</v>
      </c>
      <c r="B51" s="648" t="s">
        <v>34</v>
      </c>
      <c r="C51" s="648" t="s">
        <v>35</v>
      </c>
      <c r="D51" s="28" t="s">
        <v>36</v>
      </c>
      <c r="E51" s="43">
        <f>E52</f>
        <v>6000</v>
      </c>
      <c r="F51" s="43">
        <f>F52</f>
        <v>5606.09</v>
      </c>
      <c r="G51" s="250">
        <f t="shared" si="1"/>
        <v>0.93434833333333334</v>
      </c>
      <c r="H51" s="55">
        <v>0</v>
      </c>
      <c r="I51" s="8">
        <v>0</v>
      </c>
      <c r="J51" s="250"/>
      <c r="K51" s="253">
        <f t="shared" si="4"/>
        <v>6000</v>
      </c>
      <c r="L51" s="230">
        <f t="shared" si="5"/>
        <v>5606.09</v>
      </c>
      <c r="M51" s="665">
        <f t="shared" si="3"/>
        <v>0.93434833333333334</v>
      </c>
    </row>
    <row r="52" spans="1:13" x14ac:dyDescent="0.25">
      <c r="A52" s="647"/>
      <c r="B52" s="648"/>
      <c r="C52" s="648"/>
      <c r="D52" s="658" t="s">
        <v>467</v>
      </c>
      <c r="E52" s="43">
        <v>6000</v>
      </c>
      <c r="F52" s="43">
        <v>5606.09</v>
      </c>
      <c r="G52" s="250">
        <f t="shared" si="1"/>
        <v>0.93434833333333334</v>
      </c>
      <c r="H52" s="55"/>
      <c r="I52" s="8"/>
      <c r="J52" s="250"/>
      <c r="K52" s="253">
        <f t="shared" si="4"/>
        <v>6000</v>
      </c>
      <c r="L52" s="230">
        <f t="shared" si="5"/>
        <v>5606.09</v>
      </c>
      <c r="M52" s="665">
        <f t="shared" si="3"/>
        <v>0.93434833333333334</v>
      </c>
    </row>
    <row r="53" spans="1:13" ht="31.5" x14ac:dyDescent="0.25">
      <c r="A53" s="647" t="s">
        <v>155</v>
      </c>
      <c r="B53" s="648" t="s">
        <v>173</v>
      </c>
      <c r="C53" s="648" t="s">
        <v>35</v>
      </c>
      <c r="D53" s="28" t="s">
        <v>156</v>
      </c>
      <c r="E53" s="43">
        <f>E54</f>
        <v>19833100</v>
      </c>
      <c r="F53" s="43">
        <f>F54</f>
        <v>8274684.8300000001</v>
      </c>
      <c r="G53" s="250">
        <f t="shared" si="1"/>
        <v>0.41721590825438282</v>
      </c>
      <c r="H53" s="55">
        <v>0</v>
      </c>
      <c r="I53" s="8">
        <v>0</v>
      </c>
      <c r="J53" s="250"/>
      <c r="K53" s="253">
        <f>E53+H53</f>
        <v>19833100</v>
      </c>
      <c r="L53" s="230">
        <f t="shared" si="5"/>
        <v>8274684.8300000001</v>
      </c>
      <c r="M53" s="665">
        <f t="shared" si="3"/>
        <v>0.41721590825438282</v>
      </c>
    </row>
    <row r="54" spans="1:13" x14ac:dyDescent="0.25">
      <c r="A54" s="41"/>
      <c r="B54" s="42"/>
      <c r="C54" s="42"/>
      <c r="D54" s="658" t="s">
        <v>467</v>
      </c>
      <c r="E54" s="44">
        <v>19833100</v>
      </c>
      <c r="F54" s="44">
        <v>8274684.8300000001</v>
      </c>
      <c r="G54" s="250">
        <f t="shared" si="1"/>
        <v>0.41721590825438282</v>
      </c>
      <c r="H54" s="252"/>
      <c r="I54" s="8"/>
      <c r="J54" s="250"/>
      <c r="K54" s="253">
        <f t="shared" si="4"/>
        <v>19833100</v>
      </c>
      <c r="L54" s="230">
        <f t="shared" si="5"/>
        <v>8274684.8300000001</v>
      </c>
      <c r="M54" s="665">
        <f t="shared" si="3"/>
        <v>0.41721590825438282</v>
      </c>
    </row>
    <row r="55" spans="1:13" ht="31.5" x14ac:dyDescent="0.25">
      <c r="A55" s="41" t="s">
        <v>37</v>
      </c>
      <c r="B55" s="42" t="s">
        <v>38</v>
      </c>
      <c r="C55" s="42" t="s">
        <v>39</v>
      </c>
      <c r="D55" s="37" t="s">
        <v>40</v>
      </c>
      <c r="E55" s="44">
        <f>E56</f>
        <v>3379702</v>
      </c>
      <c r="F55" s="44">
        <f>F56</f>
        <v>1676795.89</v>
      </c>
      <c r="G55" s="251">
        <f t="shared" si="1"/>
        <v>0.49613720085380308</v>
      </c>
      <c r="H55" s="254">
        <v>0</v>
      </c>
      <c r="I55" s="15">
        <v>0</v>
      </c>
      <c r="J55" s="250"/>
      <c r="K55" s="253">
        <f t="shared" si="4"/>
        <v>3379702</v>
      </c>
      <c r="L55" s="230">
        <f t="shared" si="5"/>
        <v>1676795.89</v>
      </c>
      <c r="M55" s="665">
        <f t="shared" si="3"/>
        <v>0.49613720085380308</v>
      </c>
    </row>
    <row r="56" spans="1:13" x14ac:dyDescent="0.25">
      <c r="A56" s="41"/>
      <c r="B56" s="42"/>
      <c r="C56" s="42"/>
      <c r="D56" s="660" t="s">
        <v>467</v>
      </c>
      <c r="E56" s="44">
        <v>3379702</v>
      </c>
      <c r="F56" s="44">
        <v>1676795.89</v>
      </c>
      <c r="G56" s="251">
        <f t="shared" si="1"/>
        <v>0.49613720085380308</v>
      </c>
      <c r="H56" s="254"/>
      <c r="I56" s="15"/>
      <c r="J56" s="250"/>
      <c r="K56" s="255">
        <f t="shared" si="4"/>
        <v>3379702</v>
      </c>
      <c r="L56" s="242">
        <f t="shared" si="5"/>
        <v>1676795.89</v>
      </c>
      <c r="M56" s="666">
        <f t="shared" si="3"/>
        <v>0.49613720085380308</v>
      </c>
    </row>
    <row r="57" spans="1:13" ht="63" x14ac:dyDescent="0.25">
      <c r="A57" s="56" t="s">
        <v>534</v>
      </c>
      <c r="B57" s="648">
        <v>9800</v>
      </c>
      <c r="C57" s="56" t="s">
        <v>219</v>
      </c>
      <c r="D57" s="37" t="s">
        <v>535</v>
      </c>
      <c r="E57" s="43">
        <f>E58</f>
        <v>21164464</v>
      </c>
      <c r="F57" s="43">
        <f>F58</f>
        <v>21164464</v>
      </c>
      <c r="G57" s="251">
        <f t="shared" si="1"/>
        <v>1</v>
      </c>
      <c r="H57" s="252">
        <f>H59</f>
        <v>19223400</v>
      </c>
      <c r="I57" s="252">
        <f>I59</f>
        <v>9723400</v>
      </c>
      <c r="J57" s="250">
        <f t="shared" si="2"/>
        <v>0.50581062663212539</v>
      </c>
      <c r="K57" s="255">
        <f t="shared" si="4"/>
        <v>40387864</v>
      </c>
      <c r="L57" s="242">
        <f t="shared" si="5"/>
        <v>30887864</v>
      </c>
      <c r="M57" s="666">
        <f t="shared" si="3"/>
        <v>0.76478082624027854</v>
      </c>
    </row>
    <row r="58" spans="1:13" x14ac:dyDescent="0.25">
      <c r="A58" s="648"/>
      <c r="B58" s="648"/>
      <c r="C58" s="648"/>
      <c r="D58" s="658" t="s">
        <v>467</v>
      </c>
      <c r="E58" s="43">
        <v>21164464</v>
      </c>
      <c r="F58" s="43">
        <v>21164464</v>
      </c>
      <c r="G58" s="250">
        <f t="shared" si="1"/>
        <v>1</v>
      </c>
      <c r="H58" s="252"/>
      <c r="I58" s="8"/>
      <c r="J58" s="250"/>
      <c r="K58" s="253">
        <f t="shared" si="4"/>
        <v>21164464</v>
      </c>
      <c r="L58" s="230">
        <f t="shared" si="5"/>
        <v>21164464</v>
      </c>
      <c r="M58" s="250">
        <f t="shared" si="3"/>
        <v>1</v>
      </c>
    </row>
    <row r="59" spans="1:13" x14ac:dyDescent="0.25">
      <c r="A59" s="648"/>
      <c r="B59" s="648"/>
      <c r="C59" s="648"/>
      <c r="D59" s="658" t="s">
        <v>470</v>
      </c>
      <c r="E59" s="43"/>
      <c r="F59" s="43"/>
      <c r="G59" s="250"/>
      <c r="H59" s="252">
        <f>H60</f>
        <v>19223400</v>
      </c>
      <c r="I59" s="252">
        <f>I60</f>
        <v>9723400</v>
      </c>
      <c r="J59" s="250">
        <f t="shared" si="2"/>
        <v>0.50581062663212539</v>
      </c>
      <c r="K59" s="253">
        <f t="shared" si="4"/>
        <v>19223400</v>
      </c>
      <c r="L59" s="230">
        <f t="shared" si="5"/>
        <v>9723400</v>
      </c>
      <c r="M59" s="250">
        <f t="shared" si="3"/>
        <v>0.50581062663212539</v>
      </c>
    </row>
    <row r="60" spans="1:13" ht="16.5" thickBot="1" x14ac:dyDescent="0.3">
      <c r="A60" s="685"/>
      <c r="B60" s="12"/>
      <c r="C60" s="12"/>
      <c r="D60" s="686" t="s">
        <v>471</v>
      </c>
      <c r="E60" s="240"/>
      <c r="F60" s="240"/>
      <c r="G60" s="258"/>
      <c r="H60" s="683">
        <v>19223400</v>
      </c>
      <c r="I60" s="241">
        <v>9723400</v>
      </c>
      <c r="J60" s="249">
        <f t="shared" si="2"/>
        <v>0.50581062663212539</v>
      </c>
      <c r="K60" s="256">
        <f t="shared" si="4"/>
        <v>19223400</v>
      </c>
      <c r="L60" s="687">
        <f t="shared" si="5"/>
        <v>9723400</v>
      </c>
      <c r="M60" s="249">
        <f t="shared" si="3"/>
        <v>0.50581062663212539</v>
      </c>
    </row>
    <row r="61" spans="1:13" ht="48" thickBot="1" x14ac:dyDescent="0.3">
      <c r="A61" s="38" t="s">
        <v>41</v>
      </c>
      <c r="B61" s="39" t="s">
        <v>14</v>
      </c>
      <c r="C61" s="39" t="s">
        <v>14</v>
      </c>
      <c r="D61" s="40" t="s">
        <v>42</v>
      </c>
      <c r="E61" s="58">
        <f>E62</f>
        <v>239509826</v>
      </c>
      <c r="F61" s="58">
        <f>F62</f>
        <v>116856750.65999997</v>
      </c>
      <c r="G61" s="248">
        <f t="shared" si="1"/>
        <v>0.48789960984732195</v>
      </c>
      <c r="H61" s="58">
        <f>H62</f>
        <v>9660508</v>
      </c>
      <c r="I61" s="58">
        <f>I62</f>
        <v>4161281.29</v>
      </c>
      <c r="J61" s="248">
        <f t="shared" si="2"/>
        <v>0.43075180828999882</v>
      </c>
      <c r="K61" s="246">
        <f>K62</f>
        <v>249170334</v>
      </c>
      <c r="L61" s="246">
        <f>L62</f>
        <v>121018031.94999999</v>
      </c>
      <c r="M61" s="257">
        <f t="shared" si="3"/>
        <v>0.48568394963904488</v>
      </c>
    </row>
    <row r="62" spans="1:13" s="32" customFormat="1" ht="47.25" x14ac:dyDescent="0.25">
      <c r="A62" s="51" t="s">
        <v>43</v>
      </c>
      <c r="B62" s="52" t="s">
        <v>14</v>
      </c>
      <c r="C62" s="52" t="s">
        <v>14</v>
      </c>
      <c r="D62" s="53" t="s">
        <v>42</v>
      </c>
      <c r="E62" s="45">
        <f>E63+E67+E71+E76+E79+E85+E89+E91+E95+E98+E102+E105+E110</f>
        <v>239509826</v>
      </c>
      <c r="F62" s="45">
        <f>F63+F67+F71+F76+F79+F85+F89+F91+F95+F98+F102+F105+F110</f>
        <v>116856750.65999997</v>
      </c>
      <c r="G62" s="249">
        <f t="shared" si="1"/>
        <v>0.48789960984732195</v>
      </c>
      <c r="H62" s="45">
        <f>H63+H67+H71+H76+H79+H85+H89+H91+H95+H98+H102+H105+H107</f>
        <v>9660508</v>
      </c>
      <c r="I62" s="45">
        <f>I63+I67+I71+I76+I79+I85+I89+I91+I95+I98+I102+I105+I107</f>
        <v>4161281.29</v>
      </c>
      <c r="J62" s="249">
        <f t="shared" si="2"/>
        <v>0.43075180828999882</v>
      </c>
      <c r="K62" s="247">
        <f>K63+K67+K71+K76+K79+K85+K89+K91+K95+K98+K102+K105+K107+K110</f>
        <v>249170334</v>
      </c>
      <c r="L62" s="247">
        <f>L63+L67+L71+L76+L79+L85+L89+L91+L95+L98+L102+L105+L107+L110</f>
        <v>121018031.94999999</v>
      </c>
      <c r="M62" s="667">
        <f t="shared" si="3"/>
        <v>0.48568394963904488</v>
      </c>
    </row>
    <row r="63" spans="1:13" ht="47.25" x14ac:dyDescent="0.25">
      <c r="A63" s="647" t="s">
        <v>174</v>
      </c>
      <c r="B63" s="648" t="s">
        <v>44</v>
      </c>
      <c r="C63" s="648" t="s">
        <v>17</v>
      </c>
      <c r="D63" s="28" t="s">
        <v>175</v>
      </c>
      <c r="E63" s="43">
        <f>E64</f>
        <v>3424257</v>
      </c>
      <c r="F63" s="43">
        <f>F64</f>
        <v>1671595.36</v>
      </c>
      <c r="G63" s="250">
        <f t="shared" si="1"/>
        <v>0.48816293870465916</v>
      </c>
      <c r="H63" s="8">
        <v>0</v>
      </c>
      <c r="I63" s="8">
        <v>0</v>
      </c>
      <c r="J63" s="250"/>
      <c r="K63" s="224">
        <f>E63+H63</f>
        <v>3424257</v>
      </c>
      <c r="L63" s="224">
        <f>F63+I63</f>
        <v>1671595.36</v>
      </c>
      <c r="M63" s="666">
        <f t="shared" si="3"/>
        <v>0.48816293870465916</v>
      </c>
    </row>
    <row r="64" spans="1:13" x14ac:dyDescent="0.25">
      <c r="A64" s="647"/>
      <c r="B64" s="648"/>
      <c r="C64" s="648"/>
      <c r="D64" s="658" t="s">
        <v>467</v>
      </c>
      <c r="E64" s="43">
        <v>3424257</v>
      </c>
      <c r="F64" s="43">
        <v>1671595.36</v>
      </c>
      <c r="G64" s="250">
        <f t="shared" si="1"/>
        <v>0.48816293870465916</v>
      </c>
      <c r="H64" s="8"/>
      <c r="I64" s="8"/>
      <c r="J64" s="250"/>
      <c r="K64" s="224">
        <f t="shared" ref="K64:K113" si="6">E64+H64</f>
        <v>3424257</v>
      </c>
      <c r="L64" s="224">
        <f t="shared" ref="L64:L113" si="7">F64+I64</f>
        <v>1671595.36</v>
      </c>
      <c r="M64" s="666">
        <f t="shared" si="3"/>
        <v>0.48816293870465916</v>
      </c>
    </row>
    <row r="65" spans="1:13" x14ac:dyDescent="0.25">
      <c r="A65" s="647"/>
      <c r="B65" s="648"/>
      <c r="C65" s="648"/>
      <c r="D65" s="659" t="s">
        <v>468</v>
      </c>
      <c r="E65" s="43">
        <v>2882617</v>
      </c>
      <c r="F65" s="43">
        <v>1472870.39</v>
      </c>
      <c r="G65" s="250">
        <f t="shared" si="1"/>
        <v>0.51094904040321687</v>
      </c>
      <c r="H65" s="8"/>
      <c r="I65" s="8"/>
      <c r="J65" s="250"/>
      <c r="K65" s="224">
        <f t="shared" si="6"/>
        <v>2882617</v>
      </c>
      <c r="L65" s="224">
        <f t="shared" si="7"/>
        <v>1472870.39</v>
      </c>
      <c r="M65" s="666">
        <f t="shared" si="3"/>
        <v>0.51094904040321687</v>
      </c>
    </row>
    <row r="66" spans="1:13" ht="31.5" x14ac:dyDescent="0.25">
      <c r="A66" s="647"/>
      <c r="B66" s="648"/>
      <c r="C66" s="648"/>
      <c r="D66" s="659" t="s">
        <v>469</v>
      </c>
      <c r="E66" s="43">
        <v>140633</v>
      </c>
      <c r="F66" s="43">
        <v>57189.87</v>
      </c>
      <c r="G66" s="250">
        <f t="shared" si="1"/>
        <v>0.40666038554251138</v>
      </c>
      <c r="H66" s="8"/>
      <c r="I66" s="8"/>
      <c r="J66" s="250"/>
      <c r="K66" s="224">
        <f t="shared" si="6"/>
        <v>140633</v>
      </c>
      <c r="L66" s="224">
        <f t="shared" si="7"/>
        <v>57189.87</v>
      </c>
      <c r="M66" s="666">
        <f t="shared" si="3"/>
        <v>0.40666038554251138</v>
      </c>
    </row>
    <row r="67" spans="1:13" x14ac:dyDescent="0.25">
      <c r="A67" s="647" t="s">
        <v>45</v>
      </c>
      <c r="B67" s="648" t="s">
        <v>46</v>
      </c>
      <c r="C67" s="648" t="s">
        <v>47</v>
      </c>
      <c r="D67" s="28" t="s">
        <v>48</v>
      </c>
      <c r="E67" s="43">
        <f>E68</f>
        <v>80854790</v>
      </c>
      <c r="F67" s="43">
        <f>F68</f>
        <v>35965480.770000003</v>
      </c>
      <c r="G67" s="250">
        <f t="shared" si="1"/>
        <v>0.44481570937232046</v>
      </c>
      <c r="H67" s="8">
        <f>H68</f>
        <v>2382283</v>
      </c>
      <c r="I67" s="8">
        <f>I68</f>
        <v>1044077.45</v>
      </c>
      <c r="J67" s="250">
        <f t="shared" si="2"/>
        <v>0.43826759876975152</v>
      </c>
      <c r="K67" s="224">
        <f t="shared" si="6"/>
        <v>83237073</v>
      </c>
      <c r="L67" s="224">
        <f t="shared" si="7"/>
        <v>37009558.220000006</v>
      </c>
      <c r="M67" s="666">
        <f t="shared" si="3"/>
        <v>0.44462829945978527</v>
      </c>
    </row>
    <row r="68" spans="1:13" x14ac:dyDescent="0.25">
      <c r="A68" s="647"/>
      <c r="B68" s="648"/>
      <c r="C68" s="648"/>
      <c r="D68" s="658" t="s">
        <v>467</v>
      </c>
      <c r="E68" s="43">
        <v>80854790</v>
      </c>
      <c r="F68" s="43">
        <v>35965480.770000003</v>
      </c>
      <c r="G68" s="250">
        <f t="shared" si="1"/>
        <v>0.44481570937232046</v>
      </c>
      <c r="H68" s="8">
        <v>2382283</v>
      </c>
      <c r="I68" s="8">
        <v>1044077.45</v>
      </c>
      <c r="J68" s="250">
        <f t="shared" si="2"/>
        <v>0.43826759876975152</v>
      </c>
      <c r="K68" s="224">
        <f t="shared" si="6"/>
        <v>83237073</v>
      </c>
      <c r="L68" s="224">
        <f t="shared" si="7"/>
        <v>37009558.220000006</v>
      </c>
      <c r="M68" s="666">
        <f t="shared" si="3"/>
        <v>0.44462829945978527</v>
      </c>
    </row>
    <row r="69" spans="1:13" x14ac:dyDescent="0.25">
      <c r="A69" s="647"/>
      <c r="B69" s="648"/>
      <c r="C69" s="648"/>
      <c r="D69" s="659" t="s">
        <v>468</v>
      </c>
      <c r="E69" s="43">
        <v>62397429</v>
      </c>
      <c r="F69" s="43">
        <v>28403287.34</v>
      </c>
      <c r="G69" s="250">
        <f t="shared" si="1"/>
        <v>0.45519964195960699</v>
      </c>
      <c r="H69" s="8"/>
      <c r="I69" s="8"/>
      <c r="J69" s="250"/>
      <c r="K69" s="224">
        <f t="shared" si="6"/>
        <v>62397429</v>
      </c>
      <c r="L69" s="224">
        <f t="shared" si="7"/>
        <v>28403287.34</v>
      </c>
      <c r="M69" s="666">
        <f t="shared" si="3"/>
        <v>0.45519964195960699</v>
      </c>
    </row>
    <row r="70" spans="1:13" ht="31.5" x14ac:dyDescent="0.25">
      <c r="A70" s="647"/>
      <c r="B70" s="648"/>
      <c r="C70" s="648"/>
      <c r="D70" s="659" t="s">
        <v>469</v>
      </c>
      <c r="E70" s="43">
        <v>8580141</v>
      </c>
      <c r="F70" s="43">
        <v>3901417.2</v>
      </c>
      <c r="G70" s="250">
        <f t="shared" si="1"/>
        <v>0.45470315697609165</v>
      </c>
      <c r="H70" s="8"/>
      <c r="I70" s="8"/>
      <c r="J70" s="250"/>
      <c r="K70" s="224">
        <f t="shared" si="6"/>
        <v>8580141</v>
      </c>
      <c r="L70" s="224">
        <f t="shared" si="7"/>
        <v>3901417.2</v>
      </c>
      <c r="M70" s="666">
        <f t="shared" si="3"/>
        <v>0.45470315697609165</v>
      </c>
    </row>
    <row r="71" spans="1:13" ht="31.5" x14ac:dyDescent="0.25">
      <c r="A71" s="647" t="s">
        <v>49</v>
      </c>
      <c r="B71" s="648" t="s">
        <v>50</v>
      </c>
      <c r="C71" s="648" t="s">
        <v>51</v>
      </c>
      <c r="D71" s="28" t="s">
        <v>52</v>
      </c>
      <c r="E71" s="43">
        <f>E72</f>
        <v>63895492</v>
      </c>
      <c r="F71" s="43">
        <f>F72</f>
        <v>29595197.48</v>
      </c>
      <c r="G71" s="250">
        <f t="shared" si="1"/>
        <v>0.46318130675009123</v>
      </c>
      <c r="H71" s="8">
        <f>H72</f>
        <v>6581445</v>
      </c>
      <c r="I71" s="8">
        <f>I72+I75</f>
        <v>2793624.3400000003</v>
      </c>
      <c r="J71" s="250">
        <f t="shared" si="2"/>
        <v>0.42446975398259812</v>
      </c>
      <c r="K71" s="224">
        <f t="shared" si="6"/>
        <v>70476937</v>
      </c>
      <c r="L71" s="224">
        <f t="shared" si="7"/>
        <v>32388821.82</v>
      </c>
      <c r="M71" s="666">
        <f t="shared" si="3"/>
        <v>0.45956625243233828</v>
      </c>
    </row>
    <row r="72" spans="1:13" x14ac:dyDescent="0.25">
      <c r="A72" s="647"/>
      <c r="B72" s="648"/>
      <c r="C72" s="648"/>
      <c r="D72" s="658" t="s">
        <v>467</v>
      </c>
      <c r="E72" s="43">
        <v>63895492</v>
      </c>
      <c r="F72" s="43">
        <v>29595197.48</v>
      </c>
      <c r="G72" s="250">
        <f t="shared" si="1"/>
        <v>0.46318130675009123</v>
      </c>
      <c r="H72" s="8">
        <v>6581445</v>
      </c>
      <c r="I72" s="8">
        <v>2742093.72</v>
      </c>
      <c r="J72" s="250">
        <f t="shared" si="2"/>
        <v>0.41664007220298888</v>
      </c>
      <c r="K72" s="224">
        <f t="shared" si="6"/>
        <v>70476937</v>
      </c>
      <c r="L72" s="224">
        <f t="shared" si="7"/>
        <v>32337291.199999999</v>
      </c>
      <c r="M72" s="666">
        <f t="shared" si="3"/>
        <v>0.45883508246108934</v>
      </c>
    </row>
    <row r="73" spans="1:13" x14ac:dyDescent="0.25">
      <c r="A73" s="647"/>
      <c r="B73" s="648"/>
      <c r="C73" s="648"/>
      <c r="D73" s="659" t="s">
        <v>468</v>
      </c>
      <c r="E73" s="43">
        <v>35472378</v>
      </c>
      <c r="F73" s="43">
        <v>15548458.42</v>
      </c>
      <c r="G73" s="250">
        <f t="shared" si="1"/>
        <v>0.4383257987383874</v>
      </c>
      <c r="H73" s="8">
        <v>1183367</v>
      </c>
      <c r="I73" s="8">
        <v>494956.75</v>
      </c>
      <c r="J73" s="250">
        <f t="shared" si="2"/>
        <v>0.41826141002748934</v>
      </c>
      <c r="K73" s="224">
        <f t="shared" si="6"/>
        <v>36655745</v>
      </c>
      <c r="L73" s="224">
        <f t="shared" si="7"/>
        <v>16043415.17</v>
      </c>
      <c r="M73" s="666">
        <f t="shared" si="3"/>
        <v>0.43767805483151412</v>
      </c>
    </row>
    <row r="74" spans="1:13" ht="31.5" x14ac:dyDescent="0.25">
      <c r="A74" s="647"/>
      <c r="B74" s="648"/>
      <c r="C74" s="648"/>
      <c r="D74" s="659" t="s">
        <v>469</v>
      </c>
      <c r="E74" s="43">
        <v>15457756</v>
      </c>
      <c r="F74" s="43">
        <v>7987980.4100000001</v>
      </c>
      <c r="G74" s="250">
        <f t="shared" si="1"/>
        <v>0.51676196790789042</v>
      </c>
      <c r="H74" s="8">
        <v>55353</v>
      </c>
      <c r="I74" s="8">
        <v>23020.53</v>
      </c>
      <c r="J74" s="250">
        <f t="shared" si="2"/>
        <v>0.41588585984499482</v>
      </c>
      <c r="K74" s="224">
        <f t="shared" si="6"/>
        <v>15513109</v>
      </c>
      <c r="L74" s="224">
        <f t="shared" si="7"/>
        <v>8011000.9400000004</v>
      </c>
      <c r="M74" s="666">
        <f t="shared" si="3"/>
        <v>0.5164020274723784</v>
      </c>
    </row>
    <row r="75" spans="1:13" x14ac:dyDescent="0.25">
      <c r="A75" s="647"/>
      <c r="B75" s="648"/>
      <c r="C75" s="648"/>
      <c r="D75" s="658" t="s">
        <v>470</v>
      </c>
      <c r="E75" s="43"/>
      <c r="F75" s="43"/>
      <c r="G75" s="250"/>
      <c r="H75" s="8">
        <v>0</v>
      </c>
      <c r="I75" s="8">
        <v>51530.62</v>
      </c>
      <c r="J75" s="250"/>
      <c r="K75" s="224">
        <f t="shared" si="6"/>
        <v>0</v>
      </c>
      <c r="L75" s="224">
        <f t="shared" si="7"/>
        <v>51530.62</v>
      </c>
      <c r="M75" s="666"/>
    </row>
    <row r="76" spans="1:13" ht="31.5" x14ac:dyDescent="0.25">
      <c r="A76" s="64" t="s">
        <v>176</v>
      </c>
      <c r="B76" s="65" t="s">
        <v>177</v>
      </c>
      <c r="C76" s="65" t="s">
        <v>51</v>
      </c>
      <c r="D76" s="34" t="s">
        <v>52</v>
      </c>
      <c r="E76" s="43">
        <f>E77</f>
        <v>75510600</v>
      </c>
      <c r="F76" s="43">
        <f>F77</f>
        <v>43206802.899999999</v>
      </c>
      <c r="G76" s="250">
        <f t="shared" si="1"/>
        <v>0.57219520040894922</v>
      </c>
      <c r="H76" s="8">
        <v>0</v>
      </c>
      <c r="I76" s="8">
        <v>0</v>
      </c>
      <c r="J76" s="250"/>
      <c r="K76" s="224">
        <f t="shared" si="6"/>
        <v>75510600</v>
      </c>
      <c r="L76" s="224">
        <f t="shared" si="7"/>
        <v>43206802.899999999</v>
      </c>
      <c r="M76" s="666">
        <f t="shared" si="3"/>
        <v>0.57219520040894922</v>
      </c>
    </row>
    <row r="77" spans="1:13" x14ac:dyDescent="0.25">
      <c r="A77" s="64"/>
      <c r="B77" s="65"/>
      <c r="C77" s="65"/>
      <c r="D77" s="658" t="s">
        <v>467</v>
      </c>
      <c r="E77" s="43">
        <f>E78</f>
        <v>75510600</v>
      </c>
      <c r="F77" s="8">
        <f>F78</f>
        <v>43206802.899999999</v>
      </c>
      <c r="G77" s="250">
        <f t="shared" si="1"/>
        <v>0.57219520040894922</v>
      </c>
      <c r="H77" s="8">
        <v>0</v>
      </c>
      <c r="I77" s="8">
        <v>0</v>
      </c>
      <c r="J77" s="250"/>
      <c r="K77" s="224">
        <f t="shared" si="6"/>
        <v>75510600</v>
      </c>
      <c r="L77" s="224">
        <f t="shared" si="7"/>
        <v>43206802.899999999</v>
      </c>
      <c r="M77" s="666">
        <f t="shared" si="3"/>
        <v>0.57219520040894922</v>
      </c>
    </row>
    <row r="78" spans="1:13" x14ac:dyDescent="0.25">
      <c r="A78" s="64"/>
      <c r="B78" s="65"/>
      <c r="C78" s="65"/>
      <c r="D78" s="659" t="s">
        <v>468</v>
      </c>
      <c r="E78" s="43">
        <v>75510600</v>
      </c>
      <c r="F78" s="8">
        <v>43206802.899999999</v>
      </c>
      <c r="G78" s="250">
        <f t="shared" si="1"/>
        <v>0.57219520040894922</v>
      </c>
      <c r="H78" s="8">
        <v>0</v>
      </c>
      <c r="I78" s="8">
        <v>0</v>
      </c>
      <c r="J78" s="250"/>
      <c r="K78" s="224">
        <f t="shared" si="6"/>
        <v>75510600</v>
      </c>
      <c r="L78" s="224">
        <f t="shared" si="7"/>
        <v>43206802.899999999</v>
      </c>
      <c r="M78" s="666">
        <f t="shared" si="3"/>
        <v>0.57219520040894922</v>
      </c>
    </row>
    <row r="79" spans="1:13" ht="47.25" x14ac:dyDescent="0.25">
      <c r="A79" s="647" t="s">
        <v>53</v>
      </c>
      <c r="B79" s="648" t="s">
        <v>54</v>
      </c>
      <c r="C79" s="648" t="s">
        <v>55</v>
      </c>
      <c r="D79" s="28" t="s">
        <v>56</v>
      </c>
      <c r="E79" s="43">
        <f>E80</f>
        <v>5329432</v>
      </c>
      <c r="F79" s="43">
        <f>F80</f>
        <v>2338492.91</v>
      </c>
      <c r="G79" s="250">
        <f t="shared" si="1"/>
        <v>0.43878839433545641</v>
      </c>
      <c r="H79" s="8">
        <f>H83+H84</f>
        <v>0</v>
      </c>
      <c r="I79" s="8">
        <f>I83+I84</f>
        <v>222895</v>
      </c>
      <c r="J79" s="250"/>
      <c r="K79" s="224">
        <f t="shared" si="6"/>
        <v>5329432</v>
      </c>
      <c r="L79" s="224">
        <f t="shared" si="7"/>
        <v>2561387.91</v>
      </c>
      <c r="M79" s="666">
        <f t="shared" si="3"/>
        <v>0.48061180065718073</v>
      </c>
    </row>
    <row r="80" spans="1:13" x14ac:dyDescent="0.25">
      <c r="A80" s="647"/>
      <c r="B80" s="648"/>
      <c r="C80" s="648"/>
      <c r="D80" s="658" t="s">
        <v>467</v>
      </c>
      <c r="E80" s="43">
        <v>5329432</v>
      </c>
      <c r="F80" s="43">
        <v>2338492.91</v>
      </c>
      <c r="G80" s="250">
        <f t="shared" si="1"/>
        <v>0.43878839433545641</v>
      </c>
      <c r="H80" s="8">
        <v>0</v>
      </c>
      <c r="I80" s="8">
        <v>0</v>
      </c>
      <c r="J80" s="250"/>
      <c r="K80" s="224">
        <f t="shared" si="6"/>
        <v>5329432</v>
      </c>
      <c r="L80" s="224">
        <f t="shared" si="7"/>
        <v>2338492.91</v>
      </c>
      <c r="M80" s="666">
        <f t="shared" si="3"/>
        <v>0.43878839433545641</v>
      </c>
    </row>
    <row r="81" spans="1:13" x14ac:dyDescent="0.25">
      <c r="A81" s="647"/>
      <c r="B81" s="648"/>
      <c r="C81" s="648"/>
      <c r="D81" s="659" t="s">
        <v>468</v>
      </c>
      <c r="E81" s="43">
        <v>4804311</v>
      </c>
      <c r="F81" s="43">
        <v>2099989.58</v>
      </c>
      <c r="G81" s="250">
        <f t="shared" si="1"/>
        <v>0.43710525401040856</v>
      </c>
      <c r="H81" s="8">
        <v>0</v>
      </c>
      <c r="I81" s="8">
        <v>0</v>
      </c>
      <c r="J81" s="250"/>
      <c r="K81" s="224">
        <f t="shared" si="6"/>
        <v>4804311</v>
      </c>
      <c r="L81" s="224">
        <f t="shared" si="7"/>
        <v>2099989.58</v>
      </c>
      <c r="M81" s="666">
        <f t="shared" si="3"/>
        <v>0.43710525401040856</v>
      </c>
    </row>
    <row r="82" spans="1:13" ht="31.5" x14ac:dyDescent="0.25">
      <c r="A82" s="647"/>
      <c r="B82" s="648"/>
      <c r="C82" s="648"/>
      <c r="D82" s="659" t="s">
        <v>469</v>
      </c>
      <c r="E82" s="43">
        <v>244601</v>
      </c>
      <c r="F82" s="43">
        <v>133217.35999999999</v>
      </c>
      <c r="G82" s="250">
        <f t="shared" si="1"/>
        <v>0.54463129750082784</v>
      </c>
      <c r="H82" s="8">
        <v>0</v>
      </c>
      <c r="I82" s="8">
        <v>0</v>
      </c>
      <c r="J82" s="250"/>
      <c r="K82" s="224">
        <f t="shared" si="6"/>
        <v>244601</v>
      </c>
      <c r="L82" s="224">
        <f t="shared" si="7"/>
        <v>133217.35999999999</v>
      </c>
      <c r="M82" s="666">
        <f t="shared" si="3"/>
        <v>0.54463129750082784</v>
      </c>
    </row>
    <row r="83" spans="1:13" x14ac:dyDescent="0.25">
      <c r="A83" s="647"/>
      <c r="B83" s="648"/>
      <c r="C83" s="648"/>
      <c r="D83" s="658" t="s">
        <v>467</v>
      </c>
      <c r="E83" s="43"/>
      <c r="F83" s="43"/>
      <c r="G83" s="250"/>
      <c r="H83" s="8">
        <v>0</v>
      </c>
      <c r="I83" s="8">
        <v>155895</v>
      </c>
      <c r="J83" s="250"/>
      <c r="K83" s="224">
        <f t="shared" si="6"/>
        <v>0</v>
      </c>
      <c r="L83" s="224">
        <f t="shared" si="7"/>
        <v>155895</v>
      </c>
      <c r="M83" s="666"/>
    </row>
    <row r="84" spans="1:13" x14ac:dyDescent="0.25">
      <c r="A84" s="647"/>
      <c r="B84" s="648"/>
      <c r="C84" s="648"/>
      <c r="D84" s="658" t="s">
        <v>470</v>
      </c>
      <c r="E84" s="43"/>
      <c r="F84" s="43"/>
      <c r="G84" s="250"/>
      <c r="H84" s="8">
        <v>0</v>
      </c>
      <c r="I84" s="8">
        <v>67000</v>
      </c>
      <c r="J84" s="250"/>
      <c r="K84" s="224">
        <f t="shared" si="6"/>
        <v>0</v>
      </c>
      <c r="L84" s="224">
        <f t="shared" si="7"/>
        <v>67000</v>
      </c>
      <c r="M84" s="666"/>
    </row>
    <row r="85" spans="1:13" ht="31.5" x14ac:dyDescent="0.25">
      <c r="A85" s="647" t="s">
        <v>178</v>
      </c>
      <c r="B85" s="648" t="s">
        <v>179</v>
      </c>
      <c r="C85" s="648" t="s">
        <v>57</v>
      </c>
      <c r="D85" s="28" t="s">
        <v>180</v>
      </c>
      <c r="E85" s="43">
        <f>E86</f>
        <v>4258888</v>
      </c>
      <c r="F85" s="43">
        <f>F86</f>
        <v>1859118.52</v>
      </c>
      <c r="G85" s="250">
        <f t="shared" si="1"/>
        <v>0.43652674594870772</v>
      </c>
      <c r="H85" s="8">
        <v>0</v>
      </c>
      <c r="I85" s="8">
        <v>0</v>
      </c>
      <c r="J85" s="250"/>
      <c r="K85" s="224">
        <f t="shared" si="6"/>
        <v>4258888</v>
      </c>
      <c r="L85" s="224">
        <f t="shared" si="7"/>
        <v>1859118.52</v>
      </c>
      <c r="M85" s="666">
        <f t="shared" si="3"/>
        <v>0.43652674594870772</v>
      </c>
    </row>
    <row r="86" spans="1:13" x14ac:dyDescent="0.25">
      <c r="A86" s="647"/>
      <c r="B86" s="648"/>
      <c r="C86" s="648"/>
      <c r="D86" s="658" t="s">
        <v>467</v>
      </c>
      <c r="E86" s="43">
        <v>4258888</v>
      </c>
      <c r="F86" s="43">
        <v>1859118.52</v>
      </c>
      <c r="G86" s="250">
        <f t="shared" si="1"/>
        <v>0.43652674594870772</v>
      </c>
      <c r="H86" s="8"/>
      <c r="I86" s="8">
        <v>0</v>
      </c>
      <c r="J86" s="250"/>
      <c r="K86" s="224">
        <f t="shared" si="6"/>
        <v>4258888</v>
      </c>
      <c r="L86" s="224">
        <f t="shared" si="7"/>
        <v>1859118.52</v>
      </c>
      <c r="M86" s="666">
        <f t="shared" si="3"/>
        <v>0.43652674594870772</v>
      </c>
    </row>
    <row r="87" spans="1:13" x14ac:dyDescent="0.25">
      <c r="A87" s="647"/>
      <c r="B87" s="648"/>
      <c r="C87" s="648"/>
      <c r="D87" s="659" t="s">
        <v>468</v>
      </c>
      <c r="E87" s="43">
        <v>3899966</v>
      </c>
      <c r="F87" s="43">
        <v>1746011.66</v>
      </c>
      <c r="G87" s="250">
        <f t="shared" si="1"/>
        <v>0.44769920045456807</v>
      </c>
      <c r="H87" s="8"/>
      <c r="I87" s="8">
        <v>0</v>
      </c>
      <c r="J87" s="250"/>
      <c r="K87" s="224">
        <f t="shared" si="6"/>
        <v>3899966</v>
      </c>
      <c r="L87" s="224">
        <f t="shared" si="7"/>
        <v>1746011.66</v>
      </c>
      <c r="M87" s="666">
        <f t="shared" si="3"/>
        <v>0.44769920045456807</v>
      </c>
    </row>
    <row r="88" spans="1:13" ht="31.5" x14ac:dyDescent="0.25">
      <c r="A88" s="647"/>
      <c r="B88" s="648"/>
      <c r="C88" s="648"/>
      <c r="D88" s="659" t="s">
        <v>469</v>
      </c>
      <c r="E88" s="43">
        <v>170008</v>
      </c>
      <c r="F88" s="43">
        <v>66446.36</v>
      </c>
      <c r="G88" s="250">
        <f t="shared" si="1"/>
        <v>0.39084254858594891</v>
      </c>
      <c r="H88" s="8"/>
      <c r="I88" s="8">
        <v>0</v>
      </c>
      <c r="J88" s="250"/>
      <c r="K88" s="224">
        <f t="shared" si="6"/>
        <v>170008</v>
      </c>
      <c r="L88" s="224">
        <f t="shared" si="7"/>
        <v>66446.36</v>
      </c>
      <c r="M88" s="666">
        <f t="shared" si="3"/>
        <v>0.39084254858594891</v>
      </c>
    </row>
    <row r="89" spans="1:13" x14ac:dyDescent="0.25">
      <c r="A89" s="647" t="s">
        <v>58</v>
      </c>
      <c r="B89" s="648" t="s">
        <v>59</v>
      </c>
      <c r="C89" s="648" t="s">
        <v>57</v>
      </c>
      <c r="D89" s="28" t="s">
        <v>60</v>
      </c>
      <c r="E89" s="43">
        <f>E90</f>
        <v>14480</v>
      </c>
      <c r="F89" s="43">
        <f>F90</f>
        <v>5430</v>
      </c>
      <c r="G89" s="250">
        <f t="shared" si="1"/>
        <v>0.375</v>
      </c>
      <c r="H89" s="8">
        <v>0</v>
      </c>
      <c r="I89" s="8"/>
      <c r="J89" s="250"/>
      <c r="K89" s="224">
        <f t="shared" si="6"/>
        <v>14480</v>
      </c>
      <c r="L89" s="224">
        <f t="shared" si="7"/>
        <v>5430</v>
      </c>
      <c r="M89" s="666">
        <f t="shared" si="3"/>
        <v>0.375</v>
      </c>
    </row>
    <row r="90" spans="1:13" x14ac:dyDescent="0.25">
      <c r="A90" s="647"/>
      <c r="B90" s="648"/>
      <c r="C90" s="648"/>
      <c r="D90" s="658" t="s">
        <v>467</v>
      </c>
      <c r="E90" s="43">
        <v>14480</v>
      </c>
      <c r="F90" s="43">
        <v>5430</v>
      </c>
      <c r="G90" s="250">
        <f t="shared" si="1"/>
        <v>0.375</v>
      </c>
      <c r="H90" s="8"/>
      <c r="I90" s="8"/>
      <c r="J90" s="250"/>
      <c r="K90" s="224">
        <f t="shared" si="6"/>
        <v>14480</v>
      </c>
      <c r="L90" s="224">
        <f t="shared" si="7"/>
        <v>5430</v>
      </c>
      <c r="M90" s="666">
        <f t="shared" si="3"/>
        <v>0.375</v>
      </c>
    </row>
    <row r="91" spans="1:13" ht="47.25" x14ac:dyDescent="0.25">
      <c r="A91" s="647" t="s">
        <v>61</v>
      </c>
      <c r="B91" s="648" t="s">
        <v>62</v>
      </c>
      <c r="C91" s="648" t="s">
        <v>57</v>
      </c>
      <c r="D91" s="28" t="s">
        <v>63</v>
      </c>
      <c r="E91" s="43">
        <f>E92</f>
        <v>1188020</v>
      </c>
      <c r="F91" s="43">
        <f>F92</f>
        <v>396305.27</v>
      </c>
      <c r="G91" s="250">
        <f t="shared" si="1"/>
        <v>0.33358467870911268</v>
      </c>
      <c r="H91" s="8">
        <v>0</v>
      </c>
      <c r="I91" s="8">
        <f>I92</f>
        <v>100684.5</v>
      </c>
      <c r="J91" s="250"/>
      <c r="K91" s="224">
        <f t="shared" si="6"/>
        <v>1188020</v>
      </c>
      <c r="L91" s="224">
        <f t="shared" si="7"/>
        <v>496989.77</v>
      </c>
      <c r="M91" s="666">
        <f t="shared" si="3"/>
        <v>0.41833451457046178</v>
      </c>
    </row>
    <row r="92" spans="1:13" x14ac:dyDescent="0.25">
      <c r="A92" s="647"/>
      <c r="B92" s="648"/>
      <c r="C92" s="648"/>
      <c r="D92" s="658" t="s">
        <v>467</v>
      </c>
      <c r="E92" s="43">
        <v>1188020</v>
      </c>
      <c r="F92" s="43">
        <v>396305.27</v>
      </c>
      <c r="G92" s="250">
        <f t="shared" si="1"/>
        <v>0.33358467870911268</v>
      </c>
      <c r="H92" s="8"/>
      <c r="I92" s="8">
        <v>100684.5</v>
      </c>
      <c r="J92" s="250"/>
      <c r="K92" s="224">
        <f t="shared" si="6"/>
        <v>1188020</v>
      </c>
      <c r="L92" s="224">
        <f t="shared" si="7"/>
        <v>496989.77</v>
      </c>
      <c r="M92" s="666">
        <f t="shared" si="3"/>
        <v>0.41833451457046178</v>
      </c>
    </row>
    <row r="93" spans="1:13" x14ac:dyDescent="0.25">
      <c r="A93" s="647"/>
      <c r="B93" s="648"/>
      <c r="C93" s="648"/>
      <c r="D93" s="659" t="s">
        <v>468</v>
      </c>
      <c r="E93" s="43">
        <v>690594</v>
      </c>
      <c r="F93" s="43">
        <v>286856.57</v>
      </c>
      <c r="G93" s="250">
        <f t="shared" si="1"/>
        <v>0.41537657436931108</v>
      </c>
      <c r="H93" s="8"/>
      <c r="I93" s="8"/>
      <c r="J93" s="250"/>
      <c r="K93" s="224">
        <f t="shared" si="6"/>
        <v>690594</v>
      </c>
      <c r="L93" s="224">
        <f t="shared" si="7"/>
        <v>286856.57</v>
      </c>
      <c r="M93" s="666">
        <f t="shared" si="3"/>
        <v>0.41537657436931108</v>
      </c>
    </row>
    <row r="94" spans="1:13" ht="31.5" x14ac:dyDescent="0.25">
      <c r="A94" s="647"/>
      <c r="B94" s="648"/>
      <c r="C94" s="648"/>
      <c r="D94" s="659" t="s">
        <v>469</v>
      </c>
      <c r="E94" s="43">
        <v>443408</v>
      </c>
      <c r="F94" s="43">
        <v>103741.86</v>
      </c>
      <c r="G94" s="250">
        <f t="shared" si="1"/>
        <v>0.233964790892361</v>
      </c>
      <c r="H94" s="8"/>
      <c r="I94" s="8"/>
      <c r="J94" s="250"/>
      <c r="K94" s="224">
        <f t="shared" si="6"/>
        <v>443408</v>
      </c>
      <c r="L94" s="224">
        <f t="shared" si="7"/>
        <v>103741.86</v>
      </c>
      <c r="M94" s="666">
        <f t="shared" si="3"/>
        <v>0.233964790892361</v>
      </c>
    </row>
    <row r="95" spans="1:13" ht="47.25" x14ac:dyDescent="0.25">
      <c r="A95" s="646" t="s">
        <v>256</v>
      </c>
      <c r="B95" s="69" t="s">
        <v>257</v>
      </c>
      <c r="C95" s="69" t="s">
        <v>57</v>
      </c>
      <c r="D95" s="28" t="s">
        <v>258</v>
      </c>
      <c r="E95" s="43">
        <f>E96</f>
        <v>1766200</v>
      </c>
      <c r="F95" s="43">
        <f>F96</f>
        <v>819168.52</v>
      </c>
      <c r="G95" s="250">
        <f t="shared" si="1"/>
        <v>0.46380280828898202</v>
      </c>
      <c r="H95" s="8"/>
      <c r="I95" s="8"/>
      <c r="J95" s="250"/>
      <c r="K95" s="224">
        <f t="shared" si="6"/>
        <v>1766200</v>
      </c>
      <c r="L95" s="224">
        <f t="shared" si="7"/>
        <v>819168.52</v>
      </c>
      <c r="M95" s="666">
        <f t="shared" ref="M95:M170" si="8">L95/K95</f>
        <v>0.46380280828898202</v>
      </c>
    </row>
    <row r="96" spans="1:13" x14ac:dyDescent="0.25">
      <c r="A96" s="9"/>
      <c r="B96" s="10"/>
      <c r="C96" s="10"/>
      <c r="D96" s="658" t="s">
        <v>467</v>
      </c>
      <c r="E96" s="44">
        <v>1766200</v>
      </c>
      <c r="F96" s="44">
        <f>F97</f>
        <v>819168.52</v>
      </c>
      <c r="G96" s="250">
        <f t="shared" si="1"/>
        <v>0.46380280828898202</v>
      </c>
      <c r="H96" s="15"/>
      <c r="I96" s="15"/>
      <c r="J96" s="250"/>
      <c r="K96" s="224">
        <f t="shared" si="6"/>
        <v>1766200</v>
      </c>
      <c r="L96" s="224">
        <f t="shared" si="7"/>
        <v>819168.52</v>
      </c>
      <c r="M96" s="666">
        <f t="shared" si="8"/>
        <v>0.46380280828898202</v>
      </c>
    </row>
    <row r="97" spans="1:13" x14ac:dyDescent="0.25">
      <c r="A97" s="9"/>
      <c r="B97" s="10"/>
      <c r="C97" s="10"/>
      <c r="D97" s="659" t="s">
        <v>468</v>
      </c>
      <c r="E97" s="44">
        <v>1766200</v>
      </c>
      <c r="F97" s="44">
        <v>819168.52</v>
      </c>
      <c r="G97" s="250">
        <f t="shared" si="1"/>
        <v>0.46380280828898202</v>
      </c>
      <c r="H97" s="15"/>
      <c r="I97" s="15"/>
      <c r="J97" s="250"/>
      <c r="K97" s="224">
        <f t="shared" si="6"/>
        <v>1766200</v>
      </c>
      <c r="L97" s="224">
        <f t="shared" si="7"/>
        <v>819168.52</v>
      </c>
      <c r="M97" s="666">
        <f t="shared" si="8"/>
        <v>0.46380280828898202</v>
      </c>
    </row>
    <row r="98" spans="1:13" ht="47.25" x14ac:dyDescent="0.25">
      <c r="A98" s="41" t="s">
        <v>64</v>
      </c>
      <c r="B98" s="42" t="s">
        <v>65</v>
      </c>
      <c r="C98" s="42" t="s">
        <v>57</v>
      </c>
      <c r="D98" s="37" t="s">
        <v>66</v>
      </c>
      <c r="E98" s="44">
        <f>E99</f>
        <v>1558497</v>
      </c>
      <c r="F98" s="44">
        <f>F99</f>
        <v>657647.55000000005</v>
      </c>
      <c r="G98" s="251">
        <f t="shared" si="1"/>
        <v>0.42197549947160634</v>
      </c>
      <c r="H98" s="15">
        <v>0</v>
      </c>
      <c r="I98" s="15"/>
      <c r="J98" s="251"/>
      <c r="K98" s="224">
        <f t="shared" si="6"/>
        <v>1558497</v>
      </c>
      <c r="L98" s="224">
        <f t="shared" si="7"/>
        <v>657647.55000000005</v>
      </c>
      <c r="M98" s="666">
        <f t="shared" si="8"/>
        <v>0.42197549947160634</v>
      </c>
    </row>
    <row r="99" spans="1:13" x14ac:dyDescent="0.25">
      <c r="A99" s="647"/>
      <c r="B99" s="648"/>
      <c r="C99" s="648"/>
      <c r="D99" s="658" t="s">
        <v>467</v>
      </c>
      <c r="E99" s="43">
        <v>1558497</v>
      </c>
      <c r="F99" s="43">
        <v>657647.55000000005</v>
      </c>
      <c r="G99" s="250">
        <f t="shared" si="1"/>
        <v>0.42197549947160634</v>
      </c>
      <c r="H99" s="8"/>
      <c r="I99" s="8"/>
      <c r="J99" s="250"/>
      <c r="K99" s="224">
        <f t="shared" si="6"/>
        <v>1558497</v>
      </c>
      <c r="L99" s="224">
        <f t="shared" si="7"/>
        <v>657647.55000000005</v>
      </c>
      <c r="M99" s="666">
        <f t="shared" si="8"/>
        <v>0.42197549947160634</v>
      </c>
    </row>
    <row r="100" spans="1:13" x14ac:dyDescent="0.25">
      <c r="A100" s="647"/>
      <c r="B100" s="648"/>
      <c r="C100" s="648"/>
      <c r="D100" s="659" t="s">
        <v>468</v>
      </c>
      <c r="E100" s="43">
        <v>1452012</v>
      </c>
      <c r="F100" s="43">
        <v>626028.44999999995</v>
      </c>
      <c r="G100" s="250">
        <f t="shared" si="1"/>
        <v>0.43114550706192506</v>
      </c>
      <c r="H100" s="8"/>
      <c r="I100" s="8"/>
      <c r="J100" s="250"/>
      <c r="K100" s="224">
        <f t="shared" si="6"/>
        <v>1452012</v>
      </c>
      <c r="L100" s="224">
        <f t="shared" si="7"/>
        <v>626028.44999999995</v>
      </c>
      <c r="M100" s="666">
        <f t="shared" si="8"/>
        <v>0.43114550706192506</v>
      </c>
    </row>
    <row r="101" spans="1:13" ht="31.5" x14ac:dyDescent="0.25">
      <c r="A101" s="41"/>
      <c r="B101" s="42"/>
      <c r="C101" s="42"/>
      <c r="D101" s="661" t="s">
        <v>469</v>
      </c>
      <c r="E101" s="44">
        <v>38669</v>
      </c>
      <c r="F101" s="44">
        <v>16311.02</v>
      </c>
      <c r="G101" s="251">
        <f t="shared" si="1"/>
        <v>0.42181127000956842</v>
      </c>
      <c r="H101" s="15"/>
      <c r="I101" s="15"/>
      <c r="J101" s="251"/>
      <c r="K101" s="227">
        <f t="shared" si="6"/>
        <v>38669</v>
      </c>
      <c r="L101" s="227">
        <f t="shared" si="7"/>
        <v>16311.02</v>
      </c>
      <c r="M101" s="666">
        <f t="shared" si="8"/>
        <v>0.42181127000956842</v>
      </c>
    </row>
    <row r="102" spans="1:13" ht="94.5" x14ac:dyDescent="0.25">
      <c r="A102" s="56" t="s">
        <v>536</v>
      </c>
      <c r="B102" s="648">
        <v>1210</v>
      </c>
      <c r="C102" s="42" t="s">
        <v>57</v>
      </c>
      <c r="D102" s="37" t="s">
        <v>537</v>
      </c>
      <c r="E102" s="43">
        <f>E103</f>
        <v>110550</v>
      </c>
      <c r="F102" s="43">
        <f>F103</f>
        <v>110550</v>
      </c>
      <c r="G102" s="251">
        <f t="shared" si="1"/>
        <v>1</v>
      </c>
      <c r="H102" s="8"/>
      <c r="I102" s="8"/>
      <c r="J102" s="250"/>
      <c r="K102" s="227">
        <f t="shared" si="6"/>
        <v>110550</v>
      </c>
      <c r="L102" s="227">
        <f t="shared" si="7"/>
        <v>110550</v>
      </c>
      <c r="M102" s="666">
        <f t="shared" si="8"/>
        <v>1</v>
      </c>
    </row>
    <row r="103" spans="1:13" x14ac:dyDescent="0.25">
      <c r="A103" s="56"/>
      <c r="B103" s="648"/>
      <c r="C103" s="42"/>
      <c r="D103" s="658" t="s">
        <v>467</v>
      </c>
      <c r="E103" s="43">
        <f>E104</f>
        <v>110550</v>
      </c>
      <c r="F103" s="43">
        <f>F104</f>
        <v>110550</v>
      </c>
      <c r="G103" s="251">
        <f t="shared" si="1"/>
        <v>1</v>
      </c>
      <c r="H103" s="8"/>
      <c r="I103" s="8"/>
      <c r="J103" s="250"/>
      <c r="K103" s="227">
        <f t="shared" si="6"/>
        <v>110550</v>
      </c>
      <c r="L103" s="227">
        <f t="shared" si="7"/>
        <v>110550</v>
      </c>
      <c r="M103" s="666">
        <f t="shared" si="8"/>
        <v>1</v>
      </c>
    </row>
    <row r="104" spans="1:13" x14ac:dyDescent="0.25">
      <c r="A104" s="42"/>
      <c r="B104" s="42"/>
      <c r="C104" s="42"/>
      <c r="D104" s="661" t="s">
        <v>468</v>
      </c>
      <c r="E104" s="44">
        <v>110550</v>
      </c>
      <c r="F104" s="44">
        <v>110550</v>
      </c>
      <c r="G104" s="251">
        <f t="shared" si="1"/>
        <v>1</v>
      </c>
      <c r="H104" s="15"/>
      <c r="I104" s="15"/>
      <c r="J104" s="251"/>
      <c r="K104" s="227">
        <f t="shared" si="6"/>
        <v>110550</v>
      </c>
      <c r="L104" s="227">
        <f t="shared" si="7"/>
        <v>110550</v>
      </c>
      <c r="M104" s="666">
        <f t="shared" si="8"/>
        <v>1</v>
      </c>
    </row>
    <row r="105" spans="1:13" ht="141.75" x14ac:dyDescent="0.25">
      <c r="A105" s="56" t="s">
        <v>538</v>
      </c>
      <c r="B105" s="648">
        <v>1291</v>
      </c>
      <c r="C105" s="42" t="s">
        <v>57</v>
      </c>
      <c r="D105" s="37" t="s">
        <v>539</v>
      </c>
      <c r="E105" s="43">
        <f>E106</f>
        <v>298620</v>
      </c>
      <c r="F105" s="43">
        <f>F106</f>
        <v>39816</v>
      </c>
      <c r="G105" s="251">
        <f t="shared" si="1"/>
        <v>0.13333333333333333</v>
      </c>
      <c r="H105" s="8"/>
      <c r="I105" s="8"/>
      <c r="J105" s="250"/>
      <c r="K105" s="227">
        <f t="shared" si="6"/>
        <v>298620</v>
      </c>
      <c r="L105" s="227">
        <f t="shared" si="7"/>
        <v>39816</v>
      </c>
      <c r="M105" s="666">
        <f t="shared" si="8"/>
        <v>0.13333333333333333</v>
      </c>
    </row>
    <row r="106" spans="1:13" x14ac:dyDescent="0.25">
      <c r="A106" s="648"/>
      <c r="B106" s="648"/>
      <c r="C106" s="648"/>
      <c r="D106" s="658" t="s">
        <v>467</v>
      </c>
      <c r="E106" s="43">
        <v>298620</v>
      </c>
      <c r="F106" s="43">
        <v>39816</v>
      </c>
      <c r="G106" s="251">
        <f t="shared" si="1"/>
        <v>0.13333333333333333</v>
      </c>
      <c r="H106" s="8"/>
      <c r="I106" s="8"/>
      <c r="J106" s="250"/>
      <c r="K106" s="227">
        <f t="shared" si="6"/>
        <v>298620</v>
      </c>
      <c r="L106" s="227">
        <f t="shared" si="7"/>
        <v>39816</v>
      </c>
      <c r="M106" s="666">
        <f t="shared" si="8"/>
        <v>0.13333333333333333</v>
      </c>
    </row>
    <row r="107" spans="1:13" ht="126" x14ac:dyDescent="0.25">
      <c r="A107" s="56" t="s">
        <v>545</v>
      </c>
      <c r="B107" s="648">
        <v>1292</v>
      </c>
      <c r="C107" s="648">
        <v>990</v>
      </c>
      <c r="D107" s="37" t="s">
        <v>546</v>
      </c>
      <c r="E107" s="43"/>
      <c r="F107" s="43"/>
      <c r="G107" s="251"/>
      <c r="H107" s="8">
        <f>H108+H109</f>
        <v>696780</v>
      </c>
      <c r="I107" s="8">
        <f>I108+I109</f>
        <v>0</v>
      </c>
      <c r="J107" s="250">
        <f>I107/H107</f>
        <v>0</v>
      </c>
      <c r="K107" s="227">
        <f t="shared" si="6"/>
        <v>696780</v>
      </c>
      <c r="L107" s="227">
        <f t="shared" si="7"/>
        <v>0</v>
      </c>
      <c r="M107" s="666">
        <f t="shared" si="8"/>
        <v>0</v>
      </c>
    </row>
    <row r="108" spans="1:13" x14ac:dyDescent="0.25">
      <c r="A108" s="648"/>
      <c r="B108" s="648"/>
      <c r="C108" s="648"/>
      <c r="D108" s="658" t="s">
        <v>467</v>
      </c>
      <c r="E108" s="43"/>
      <c r="F108" s="43"/>
      <c r="G108" s="251"/>
      <c r="H108" s="8">
        <v>301938</v>
      </c>
      <c r="I108" s="8">
        <v>0</v>
      </c>
      <c r="J108" s="250">
        <f t="shared" ref="J108:J109" si="9">I108/H108</f>
        <v>0</v>
      </c>
      <c r="K108" s="227">
        <f t="shared" si="6"/>
        <v>301938</v>
      </c>
      <c r="L108" s="227">
        <f t="shared" si="7"/>
        <v>0</v>
      </c>
      <c r="M108" s="666">
        <f t="shared" si="8"/>
        <v>0</v>
      </c>
    </row>
    <row r="109" spans="1:13" x14ac:dyDescent="0.25">
      <c r="A109" s="648"/>
      <c r="B109" s="648"/>
      <c r="C109" s="648"/>
      <c r="D109" s="658" t="s">
        <v>470</v>
      </c>
      <c r="E109" s="43"/>
      <c r="F109" s="43"/>
      <c r="G109" s="251"/>
      <c r="H109" s="8">
        <v>394842</v>
      </c>
      <c r="I109" s="8">
        <v>0</v>
      </c>
      <c r="J109" s="250">
        <f t="shared" si="9"/>
        <v>0</v>
      </c>
      <c r="K109" s="227">
        <f t="shared" si="6"/>
        <v>394842</v>
      </c>
      <c r="L109" s="227">
        <f t="shared" si="7"/>
        <v>0</v>
      </c>
      <c r="M109" s="666">
        <f t="shared" si="8"/>
        <v>0</v>
      </c>
    </row>
    <row r="110" spans="1:13" ht="94.5" x14ac:dyDescent="0.25">
      <c r="A110" s="56" t="s">
        <v>540</v>
      </c>
      <c r="B110" s="648">
        <v>3140</v>
      </c>
      <c r="C110" s="648">
        <v>1040</v>
      </c>
      <c r="D110" s="37" t="s">
        <v>541</v>
      </c>
      <c r="E110" s="43">
        <f>E111</f>
        <v>1300000</v>
      </c>
      <c r="F110" s="43">
        <f>F111</f>
        <v>191145.38</v>
      </c>
      <c r="G110" s="251">
        <f t="shared" si="1"/>
        <v>0.1470349076923077</v>
      </c>
      <c r="H110" s="8"/>
      <c r="I110" s="8"/>
      <c r="J110" s="250"/>
      <c r="K110" s="227">
        <f t="shared" si="6"/>
        <v>1300000</v>
      </c>
      <c r="L110" s="227">
        <f t="shared" si="7"/>
        <v>191145.38</v>
      </c>
      <c r="M110" s="666">
        <f t="shared" si="8"/>
        <v>0.1470349076923077</v>
      </c>
    </row>
    <row r="111" spans="1:13" x14ac:dyDescent="0.25">
      <c r="A111" s="648"/>
      <c r="B111" s="648"/>
      <c r="C111" s="648"/>
      <c r="D111" s="658" t="s">
        <v>467</v>
      </c>
      <c r="E111" s="43">
        <v>1300000</v>
      </c>
      <c r="F111" s="43">
        <v>191145.38</v>
      </c>
      <c r="G111" s="250">
        <f t="shared" si="1"/>
        <v>0.1470349076923077</v>
      </c>
      <c r="H111" s="8"/>
      <c r="I111" s="8"/>
      <c r="J111" s="250"/>
      <c r="K111" s="8">
        <f t="shared" si="6"/>
        <v>1300000</v>
      </c>
      <c r="L111" s="8">
        <f t="shared" si="7"/>
        <v>191145.38</v>
      </c>
      <c r="M111" s="250">
        <f t="shared" si="8"/>
        <v>0.1470349076923077</v>
      </c>
    </row>
    <row r="112" spans="1:13" x14ac:dyDescent="0.25">
      <c r="A112" s="648"/>
      <c r="B112" s="648"/>
      <c r="C112" s="648"/>
      <c r="D112" s="659" t="s">
        <v>468</v>
      </c>
      <c r="E112" s="43">
        <v>464878</v>
      </c>
      <c r="F112" s="43">
        <v>53239.66</v>
      </c>
      <c r="G112" s="250">
        <f t="shared" si="1"/>
        <v>0.11452393961426439</v>
      </c>
      <c r="H112" s="8"/>
      <c r="I112" s="8"/>
      <c r="J112" s="250"/>
      <c r="K112" s="8">
        <f t="shared" si="6"/>
        <v>464878</v>
      </c>
      <c r="L112" s="8">
        <f t="shared" si="7"/>
        <v>53239.66</v>
      </c>
      <c r="M112" s="250">
        <f t="shared" si="8"/>
        <v>0.11452393961426439</v>
      </c>
    </row>
    <row r="113" spans="1:13" ht="32.25" thickBot="1" x14ac:dyDescent="0.3">
      <c r="A113" s="42"/>
      <c r="B113" s="42"/>
      <c r="C113" s="42"/>
      <c r="D113" s="661" t="s">
        <v>469</v>
      </c>
      <c r="E113" s="44">
        <v>13770</v>
      </c>
      <c r="F113" s="44">
        <v>0</v>
      </c>
      <c r="G113" s="251">
        <f t="shared" si="1"/>
        <v>0</v>
      </c>
      <c r="H113" s="15"/>
      <c r="I113" s="15"/>
      <c r="J113" s="251"/>
      <c r="K113" s="15">
        <f t="shared" si="6"/>
        <v>13770</v>
      </c>
      <c r="L113" s="15">
        <f t="shared" si="7"/>
        <v>0</v>
      </c>
      <c r="M113" s="251">
        <f t="shared" si="8"/>
        <v>0</v>
      </c>
    </row>
    <row r="114" spans="1:13" ht="48" thickBot="1" x14ac:dyDescent="0.3">
      <c r="A114" s="38" t="s">
        <v>68</v>
      </c>
      <c r="B114" s="39" t="s">
        <v>14</v>
      </c>
      <c r="C114" s="39" t="s">
        <v>14</v>
      </c>
      <c r="D114" s="40" t="s">
        <v>69</v>
      </c>
      <c r="E114" s="58">
        <f>E115</f>
        <v>36096868</v>
      </c>
      <c r="F114" s="58">
        <f>F115</f>
        <v>16517895.460000001</v>
      </c>
      <c r="G114" s="248">
        <f t="shared" si="1"/>
        <v>0.4575991318692802</v>
      </c>
      <c r="H114" s="58">
        <v>139500</v>
      </c>
      <c r="I114" s="58">
        <f>I115</f>
        <v>166016.91999999998</v>
      </c>
      <c r="J114" s="248">
        <f t="shared" si="2"/>
        <v>1.1900854480286738</v>
      </c>
      <c r="K114" s="246">
        <f>K115</f>
        <v>36236368</v>
      </c>
      <c r="L114" s="246">
        <f>L115</f>
        <v>16683912.380000001</v>
      </c>
      <c r="M114" s="257">
        <f t="shared" si="8"/>
        <v>0.46041900170568972</v>
      </c>
    </row>
    <row r="115" spans="1:13" ht="47.25" x14ac:dyDescent="0.25">
      <c r="A115" s="51" t="s">
        <v>70</v>
      </c>
      <c r="B115" s="52" t="s">
        <v>14</v>
      </c>
      <c r="C115" s="52" t="s">
        <v>14</v>
      </c>
      <c r="D115" s="53" t="s">
        <v>69</v>
      </c>
      <c r="E115" s="46">
        <f>E116+E122+E124+E126+E132+E134+E136+E138+E140+E144</f>
        <v>36096868</v>
      </c>
      <c r="F115" s="46">
        <f>F116+F122+F124+F126+F132+F134+F136+F138+F140+F144</f>
        <v>16517895.460000001</v>
      </c>
      <c r="G115" s="249">
        <f t="shared" si="1"/>
        <v>0.4575991318692802</v>
      </c>
      <c r="H115" s="46">
        <f>H116+H122+H124+H126+H132+H134+H136+H138+H140+H144</f>
        <v>139500</v>
      </c>
      <c r="I115" s="46">
        <f>I116+I122+I124+I126+I132+I134+I136+I138+I140+I144</f>
        <v>166016.91999999998</v>
      </c>
      <c r="J115" s="249">
        <f t="shared" si="2"/>
        <v>1.1900854480286738</v>
      </c>
      <c r="K115" s="247">
        <f>K116+K122+K124+K126+K132+K134+K136+K138+K140+K144</f>
        <v>36236368</v>
      </c>
      <c r="L115" s="247">
        <f>L116+L122+L124+L126+L132+L134+L136+L138+L140+L144</f>
        <v>16683912.380000001</v>
      </c>
      <c r="M115" s="667">
        <f t="shared" si="8"/>
        <v>0.46041900170568972</v>
      </c>
    </row>
    <row r="116" spans="1:13" ht="47.25" x14ac:dyDescent="0.25">
      <c r="A116" s="647" t="s">
        <v>181</v>
      </c>
      <c r="B116" s="648" t="s">
        <v>44</v>
      </c>
      <c r="C116" s="648" t="s">
        <v>17</v>
      </c>
      <c r="D116" s="28" t="s">
        <v>175</v>
      </c>
      <c r="E116" s="43">
        <f>E117</f>
        <v>6900686</v>
      </c>
      <c r="F116" s="43">
        <f>F117</f>
        <v>3302120.52</v>
      </c>
      <c r="G116" s="250">
        <f t="shared" si="1"/>
        <v>0.47852061664593926</v>
      </c>
      <c r="H116" s="8">
        <f>H120</f>
        <v>46000</v>
      </c>
      <c r="I116" s="8">
        <f>I120</f>
        <v>0</v>
      </c>
      <c r="J116" s="250">
        <f t="shared" si="2"/>
        <v>0</v>
      </c>
      <c r="K116" s="224">
        <f>E116+H116</f>
        <v>6946686</v>
      </c>
      <c r="L116" s="224">
        <f>F116+I116</f>
        <v>3302120.52</v>
      </c>
      <c r="M116" s="666">
        <f t="shared" si="8"/>
        <v>0.47535191888621425</v>
      </c>
    </row>
    <row r="117" spans="1:13" x14ac:dyDescent="0.25">
      <c r="A117" s="647"/>
      <c r="B117" s="648"/>
      <c r="C117" s="648"/>
      <c r="D117" s="658" t="s">
        <v>467</v>
      </c>
      <c r="E117" s="43">
        <v>6900686</v>
      </c>
      <c r="F117" s="43">
        <v>3302120.52</v>
      </c>
      <c r="G117" s="250">
        <f t="shared" si="1"/>
        <v>0.47852061664593926</v>
      </c>
      <c r="H117" s="8"/>
      <c r="I117" s="8"/>
      <c r="J117" s="250"/>
      <c r="K117" s="224">
        <f t="shared" ref="K117:K145" si="10">E117+H117</f>
        <v>6900686</v>
      </c>
      <c r="L117" s="224">
        <f t="shared" ref="L117:L145" si="11">F117+I117</f>
        <v>3302120.52</v>
      </c>
      <c r="M117" s="666">
        <f t="shared" si="8"/>
        <v>0.47852061664593926</v>
      </c>
    </row>
    <row r="118" spans="1:13" x14ac:dyDescent="0.25">
      <c r="A118" s="647"/>
      <c r="B118" s="648"/>
      <c r="C118" s="648"/>
      <c r="D118" s="659" t="s">
        <v>468</v>
      </c>
      <c r="E118" s="43">
        <v>6491282</v>
      </c>
      <c r="F118" s="43">
        <v>3102531.78</v>
      </c>
      <c r="G118" s="250">
        <f t="shared" si="1"/>
        <v>0.47795362765013133</v>
      </c>
      <c r="H118" s="8"/>
      <c r="I118" s="8"/>
      <c r="J118" s="250"/>
      <c r="K118" s="224">
        <f t="shared" si="10"/>
        <v>6491282</v>
      </c>
      <c r="L118" s="224">
        <f t="shared" si="11"/>
        <v>3102531.78</v>
      </c>
      <c r="M118" s="666">
        <f t="shared" si="8"/>
        <v>0.47795362765013133</v>
      </c>
    </row>
    <row r="119" spans="1:13" ht="31.5" x14ac:dyDescent="0.25">
      <c r="A119" s="647"/>
      <c r="B119" s="648"/>
      <c r="C119" s="648"/>
      <c r="D119" s="659" t="s">
        <v>469</v>
      </c>
      <c r="E119" s="43">
        <v>175849</v>
      </c>
      <c r="F119" s="43">
        <v>71762.12</v>
      </c>
      <c r="G119" s="250">
        <f t="shared" si="1"/>
        <v>0.40808944037213746</v>
      </c>
      <c r="H119" s="8"/>
      <c r="I119" s="8"/>
      <c r="J119" s="250"/>
      <c r="K119" s="224">
        <f t="shared" si="10"/>
        <v>175849</v>
      </c>
      <c r="L119" s="224">
        <f t="shared" si="11"/>
        <v>71762.12</v>
      </c>
      <c r="M119" s="666">
        <f t="shared" si="8"/>
        <v>0.40808944037213746</v>
      </c>
    </row>
    <row r="120" spans="1:13" x14ac:dyDescent="0.25">
      <c r="A120" s="647"/>
      <c r="B120" s="648"/>
      <c r="C120" s="648"/>
      <c r="D120" s="658" t="s">
        <v>470</v>
      </c>
      <c r="E120" s="43"/>
      <c r="F120" s="43"/>
      <c r="G120" s="250"/>
      <c r="H120" s="8">
        <f>H121</f>
        <v>46000</v>
      </c>
      <c r="I120" s="8">
        <v>0</v>
      </c>
      <c r="J120" s="250">
        <f t="shared" si="2"/>
        <v>0</v>
      </c>
      <c r="K120" s="224">
        <f t="shared" si="10"/>
        <v>46000</v>
      </c>
      <c r="L120" s="224">
        <f t="shared" si="11"/>
        <v>0</v>
      </c>
      <c r="M120" s="666">
        <f t="shared" si="8"/>
        <v>0</v>
      </c>
    </row>
    <row r="121" spans="1:13" x14ac:dyDescent="0.25">
      <c r="A121" s="647"/>
      <c r="B121" s="648"/>
      <c r="C121" s="648"/>
      <c r="D121" s="659" t="s">
        <v>471</v>
      </c>
      <c r="E121" s="43"/>
      <c r="F121" s="43"/>
      <c r="G121" s="250"/>
      <c r="H121" s="8">
        <v>46000</v>
      </c>
      <c r="I121" s="8">
        <v>0</v>
      </c>
      <c r="J121" s="250">
        <f t="shared" si="2"/>
        <v>0</v>
      </c>
      <c r="K121" s="224">
        <f t="shared" si="10"/>
        <v>46000</v>
      </c>
      <c r="L121" s="224">
        <f t="shared" si="11"/>
        <v>0</v>
      </c>
      <c r="M121" s="666">
        <f t="shared" si="8"/>
        <v>0</v>
      </c>
    </row>
    <row r="122" spans="1:13" ht="47.25" x14ac:dyDescent="0.25">
      <c r="A122" s="647" t="s">
        <v>71</v>
      </c>
      <c r="B122" s="648" t="s">
        <v>72</v>
      </c>
      <c r="C122" s="648" t="s">
        <v>73</v>
      </c>
      <c r="D122" s="28" t="s">
        <v>74</v>
      </c>
      <c r="E122" s="43">
        <f>E123</f>
        <v>12750</v>
      </c>
      <c r="F122" s="43">
        <f>F123</f>
        <v>5230.8500000000004</v>
      </c>
      <c r="G122" s="250">
        <f t="shared" si="1"/>
        <v>0.41026274509803923</v>
      </c>
      <c r="H122" s="8">
        <v>0</v>
      </c>
      <c r="I122" s="8">
        <v>0</v>
      </c>
      <c r="J122" s="250"/>
      <c r="K122" s="224">
        <f t="shared" si="10"/>
        <v>12750</v>
      </c>
      <c r="L122" s="224">
        <f t="shared" si="11"/>
        <v>5230.8500000000004</v>
      </c>
      <c r="M122" s="666">
        <f t="shared" si="8"/>
        <v>0.41026274509803923</v>
      </c>
    </row>
    <row r="123" spans="1:13" x14ac:dyDescent="0.25">
      <c r="A123" s="647"/>
      <c r="B123" s="648"/>
      <c r="C123" s="648"/>
      <c r="D123" s="658" t="s">
        <v>467</v>
      </c>
      <c r="E123" s="43">
        <v>12750</v>
      </c>
      <c r="F123" s="43">
        <v>5230.8500000000004</v>
      </c>
      <c r="G123" s="250">
        <f t="shared" si="1"/>
        <v>0.41026274509803923</v>
      </c>
      <c r="H123" s="8"/>
      <c r="I123" s="8"/>
      <c r="J123" s="250"/>
      <c r="K123" s="224">
        <f t="shared" si="10"/>
        <v>12750</v>
      </c>
      <c r="L123" s="224">
        <f t="shared" si="11"/>
        <v>5230.8500000000004</v>
      </c>
      <c r="M123" s="666">
        <f t="shared" si="8"/>
        <v>0.41026274509803923</v>
      </c>
    </row>
    <row r="124" spans="1:13" ht="31.5" x14ac:dyDescent="0.25">
      <c r="A124" s="647" t="s">
        <v>75</v>
      </c>
      <c r="B124" s="648" t="s">
        <v>76</v>
      </c>
      <c r="C124" s="648" t="s">
        <v>54</v>
      </c>
      <c r="D124" s="28" t="s">
        <v>77</v>
      </c>
      <c r="E124" s="43">
        <f>E125</f>
        <v>8400</v>
      </c>
      <c r="F124" s="43">
        <f>F125</f>
        <v>4143.43</v>
      </c>
      <c r="G124" s="250">
        <f t="shared" si="1"/>
        <v>0.49326547619047623</v>
      </c>
      <c r="H124" s="8">
        <v>0</v>
      </c>
      <c r="I124" s="8">
        <v>0</v>
      </c>
      <c r="J124" s="250"/>
      <c r="K124" s="224">
        <f t="shared" si="10"/>
        <v>8400</v>
      </c>
      <c r="L124" s="224">
        <f t="shared" si="11"/>
        <v>4143.43</v>
      </c>
      <c r="M124" s="666">
        <f t="shared" si="8"/>
        <v>0.49326547619047623</v>
      </c>
    </row>
    <row r="125" spans="1:13" x14ac:dyDescent="0.25">
      <c r="A125" s="647"/>
      <c r="B125" s="648"/>
      <c r="C125" s="648"/>
      <c r="D125" s="658" t="s">
        <v>467</v>
      </c>
      <c r="E125" s="43">
        <v>8400</v>
      </c>
      <c r="F125" s="43">
        <v>4143.43</v>
      </c>
      <c r="G125" s="250">
        <f t="shared" si="1"/>
        <v>0.49326547619047623</v>
      </c>
      <c r="H125" s="8"/>
      <c r="I125" s="8"/>
      <c r="J125" s="250"/>
      <c r="K125" s="224">
        <f t="shared" si="10"/>
        <v>8400</v>
      </c>
      <c r="L125" s="224">
        <f t="shared" si="11"/>
        <v>4143.43</v>
      </c>
      <c r="M125" s="666">
        <f t="shared" si="8"/>
        <v>0.49326547619047623</v>
      </c>
    </row>
    <row r="126" spans="1:13" ht="31.5" x14ac:dyDescent="0.25">
      <c r="A126" s="647" t="s">
        <v>182</v>
      </c>
      <c r="B126" s="648" t="s">
        <v>183</v>
      </c>
      <c r="C126" s="648" t="s">
        <v>46</v>
      </c>
      <c r="D126" s="28" t="s">
        <v>184</v>
      </c>
      <c r="E126" s="43">
        <f>E127</f>
        <v>4376131</v>
      </c>
      <c r="F126" s="43">
        <f>F127</f>
        <v>2336271.12</v>
      </c>
      <c r="G126" s="250">
        <f t="shared" si="1"/>
        <v>0.53386681523016566</v>
      </c>
      <c r="H126" s="8">
        <f>H130</f>
        <v>80500</v>
      </c>
      <c r="I126" s="8">
        <f>I130</f>
        <v>72869</v>
      </c>
      <c r="J126" s="250">
        <f t="shared" si="2"/>
        <v>0.90520496894409941</v>
      </c>
      <c r="K126" s="224">
        <f t="shared" si="10"/>
        <v>4456631</v>
      </c>
      <c r="L126" s="224">
        <f t="shared" si="11"/>
        <v>2409140.12</v>
      </c>
      <c r="M126" s="666">
        <f t="shared" si="8"/>
        <v>0.54057428582263156</v>
      </c>
    </row>
    <row r="127" spans="1:13" x14ac:dyDescent="0.25">
      <c r="A127" s="647"/>
      <c r="B127" s="648"/>
      <c r="C127" s="648"/>
      <c r="D127" s="658" t="s">
        <v>467</v>
      </c>
      <c r="E127" s="43">
        <v>4376131</v>
      </c>
      <c r="F127" s="43">
        <v>2336271.12</v>
      </c>
      <c r="G127" s="250">
        <f t="shared" si="1"/>
        <v>0.53386681523016566</v>
      </c>
      <c r="H127" s="8"/>
      <c r="I127" s="8"/>
      <c r="J127" s="250"/>
      <c r="K127" s="224">
        <f t="shared" si="10"/>
        <v>4376131</v>
      </c>
      <c r="L127" s="224">
        <f t="shared" si="11"/>
        <v>2336271.12</v>
      </c>
      <c r="M127" s="666">
        <f t="shared" si="8"/>
        <v>0.53386681523016566</v>
      </c>
    </row>
    <row r="128" spans="1:13" x14ac:dyDescent="0.25">
      <c r="A128" s="647"/>
      <c r="B128" s="648"/>
      <c r="C128" s="648"/>
      <c r="D128" s="659" t="s">
        <v>468</v>
      </c>
      <c r="E128" s="43">
        <v>4118841</v>
      </c>
      <c r="F128" s="43">
        <v>2214316.48</v>
      </c>
      <c r="G128" s="250">
        <f t="shared" si="1"/>
        <v>0.53760669081423629</v>
      </c>
      <c r="H128" s="8"/>
      <c r="I128" s="8"/>
      <c r="J128" s="250"/>
      <c r="K128" s="224">
        <f t="shared" si="10"/>
        <v>4118841</v>
      </c>
      <c r="L128" s="224">
        <f t="shared" si="11"/>
        <v>2214316.48</v>
      </c>
      <c r="M128" s="666">
        <f t="shared" si="8"/>
        <v>0.53760669081423629</v>
      </c>
    </row>
    <row r="129" spans="1:13" ht="31.5" x14ac:dyDescent="0.25">
      <c r="A129" s="647"/>
      <c r="B129" s="648"/>
      <c r="C129" s="648"/>
      <c r="D129" s="659" t="s">
        <v>469</v>
      </c>
      <c r="E129" s="43">
        <v>88416</v>
      </c>
      <c r="F129" s="43">
        <v>19749.64</v>
      </c>
      <c r="G129" s="250">
        <f t="shared" si="1"/>
        <v>0.22337178791169018</v>
      </c>
      <c r="H129" s="8"/>
      <c r="I129" s="8"/>
      <c r="J129" s="250"/>
      <c r="K129" s="224">
        <f t="shared" si="10"/>
        <v>88416</v>
      </c>
      <c r="L129" s="224">
        <f t="shared" si="11"/>
        <v>19749.64</v>
      </c>
      <c r="M129" s="666">
        <f t="shared" si="8"/>
        <v>0.22337178791169018</v>
      </c>
    </row>
    <row r="130" spans="1:13" x14ac:dyDescent="0.25">
      <c r="A130" s="647"/>
      <c r="B130" s="648"/>
      <c r="C130" s="648"/>
      <c r="D130" s="658" t="s">
        <v>470</v>
      </c>
      <c r="E130" s="43"/>
      <c r="F130" s="43"/>
      <c r="G130" s="250"/>
      <c r="H130" s="8">
        <f>H131</f>
        <v>80500</v>
      </c>
      <c r="I130" s="8">
        <f>I131</f>
        <v>72869</v>
      </c>
      <c r="J130" s="250">
        <f t="shared" si="2"/>
        <v>0.90520496894409941</v>
      </c>
      <c r="K130" s="224">
        <f t="shared" si="10"/>
        <v>80500</v>
      </c>
      <c r="L130" s="224">
        <f t="shared" si="11"/>
        <v>72869</v>
      </c>
      <c r="M130" s="666">
        <f t="shared" si="8"/>
        <v>0.90520496894409941</v>
      </c>
    </row>
    <row r="131" spans="1:13" x14ac:dyDescent="0.25">
      <c r="A131" s="647"/>
      <c r="B131" s="648"/>
      <c r="C131" s="648"/>
      <c r="D131" s="659" t="s">
        <v>471</v>
      </c>
      <c r="E131" s="43"/>
      <c r="F131" s="43"/>
      <c r="G131" s="250"/>
      <c r="H131" s="8">
        <v>80500</v>
      </c>
      <c r="I131" s="8">
        <v>72869</v>
      </c>
      <c r="J131" s="250">
        <f t="shared" si="2"/>
        <v>0.90520496894409941</v>
      </c>
      <c r="K131" s="224">
        <f t="shared" si="10"/>
        <v>80500</v>
      </c>
      <c r="L131" s="224">
        <f t="shared" si="11"/>
        <v>72869</v>
      </c>
      <c r="M131" s="666">
        <f t="shared" si="8"/>
        <v>0.90520496894409941</v>
      </c>
    </row>
    <row r="132" spans="1:13" ht="47.25" x14ac:dyDescent="0.25">
      <c r="A132" s="70" t="s">
        <v>259</v>
      </c>
      <c r="B132" s="35" t="s">
        <v>260</v>
      </c>
      <c r="C132" s="69" t="s">
        <v>54</v>
      </c>
      <c r="D132" s="28" t="s">
        <v>261</v>
      </c>
      <c r="E132" s="43">
        <f>E133</f>
        <v>28193</v>
      </c>
      <c r="F132" s="43">
        <f>F133</f>
        <v>0</v>
      </c>
      <c r="G132" s="250">
        <f t="shared" si="1"/>
        <v>0</v>
      </c>
      <c r="H132" s="8">
        <v>0</v>
      </c>
      <c r="I132" s="8">
        <v>0</v>
      </c>
      <c r="J132" s="250"/>
      <c r="K132" s="224">
        <f t="shared" si="10"/>
        <v>28193</v>
      </c>
      <c r="L132" s="224">
        <f t="shared" si="11"/>
        <v>0</v>
      </c>
      <c r="M132" s="666">
        <f t="shared" si="8"/>
        <v>0</v>
      </c>
    </row>
    <row r="133" spans="1:13" x14ac:dyDescent="0.25">
      <c r="A133" s="70"/>
      <c r="B133" s="35"/>
      <c r="C133" s="69"/>
      <c r="D133" s="658" t="s">
        <v>467</v>
      </c>
      <c r="E133" s="43">
        <v>28193</v>
      </c>
      <c r="F133" s="43">
        <v>0</v>
      </c>
      <c r="G133" s="250">
        <f t="shared" si="1"/>
        <v>0</v>
      </c>
      <c r="H133" s="8"/>
      <c r="I133" s="8"/>
      <c r="J133" s="250"/>
      <c r="K133" s="224">
        <f t="shared" si="10"/>
        <v>28193</v>
      </c>
      <c r="L133" s="224">
        <f t="shared" si="11"/>
        <v>0</v>
      </c>
      <c r="M133" s="666">
        <f t="shared" si="8"/>
        <v>0</v>
      </c>
    </row>
    <row r="134" spans="1:13" ht="47.25" x14ac:dyDescent="0.25">
      <c r="A134" s="70" t="s">
        <v>262</v>
      </c>
      <c r="B134" s="35" t="s">
        <v>263</v>
      </c>
      <c r="C134" s="35" t="s">
        <v>73</v>
      </c>
      <c r="D134" s="662" t="s">
        <v>264</v>
      </c>
      <c r="E134" s="43">
        <f>E135</f>
        <v>91319</v>
      </c>
      <c r="F134" s="43">
        <f>F135</f>
        <v>36075</v>
      </c>
      <c r="G134" s="250">
        <f t="shared" si="1"/>
        <v>0.39504374774143386</v>
      </c>
      <c r="H134" s="8">
        <v>0</v>
      </c>
      <c r="I134" s="8">
        <v>0</v>
      </c>
      <c r="J134" s="250"/>
      <c r="K134" s="224">
        <f t="shared" si="10"/>
        <v>91319</v>
      </c>
      <c r="L134" s="224">
        <f t="shared" si="11"/>
        <v>36075</v>
      </c>
      <c r="M134" s="666">
        <f t="shared" si="8"/>
        <v>0.39504374774143386</v>
      </c>
    </row>
    <row r="135" spans="1:13" x14ac:dyDescent="0.25">
      <c r="A135" s="70"/>
      <c r="B135" s="35"/>
      <c r="C135" s="35"/>
      <c r="D135" s="658" t="s">
        <v>467</v>
      </c>
      <c r="E135" s="43">
        <v>91319</v>
      </c>
      <c r="F135" s="43">
        <v>36075</v>
      </c>
      <c r="G135" s="250">
        <f t="shared" si="1"/>
        <v>0.39504374774143386</v>
      </c>
      <c r="H135" s="8"/>
      <c r="I135" s="8"/>
      <c r="J135" s="250"/>
      <c r="K135" s="224">
        <f t="shared" si="10"/>
        <v>91319</v>
      </c>
      <c r="L135" s="224">
        <f t="shared" si="11"/>
        <v>36075</v>
      </c>
      <c r="M135" s="666">
        <f t="shared" si="8"/>
        <v>0.39504374774143386</v>
      </c>
    </row>
    <row r="136" spans="1:13" ht="110.25" x14ac:dyDescent="0.25">
      <c r="A136" s="647" t="s">
        <v>185</v>
      </c>
      <c r="B136" s="648" t="s">
        <v>186</v>
      </c>
      <c r="C136" s="648" t="s">
        <v>46</v>
      </c>
      <c r="D136" s="28" t="s">
        <v>187</v>
      </c>
      <c r="E136" s="43">
        <f>E137</f>
        <v>230280</v>
      </c>
      <c r="F136" s="43">
        <f>F137</f>
        <v>73350.899999999994</v>
      </c>
      <c r="G136" s="250">
        <f t="shared" si="1"/>
        <v>0.31852918186555496</v>
      </c>
      <c r="H136" s="8">
        <v>0</v>
      </c>
      <c r="I136" s="8">
        <v>0</v>
      </c>
      <c r="J136" s="250"/>
      <c r="K136" s="224">
        <f t="shared" si="10"/>
        <v>230280</v>
      </c>
      <c r="L136" s="224">
        <f t="shared" si="11"/>
        <v>73350.899999999994</v>
      </c>
      <c r="M136" s="666">
        <f t="shared" si="8"/>
        <v>0.31852918186555496</v>
      </c>
    </row>
    <row r="137" spans="1:13" x14ac:dyDescent="0.25">
      <c r="A137" s="647"/>
      <c r="B137" s="648"/>
      <c r="C137" s="648"/>
      <c r="D137" s="658" t="s">
        <v>467</v>
      </c>
      <c r="E137" s="43">
        <v>230280</v>
      </c>
      <c r="F137" s="43">
        <v>73350.899999999994</v>
      </c>
      <c r="G137" s="250">
        <f t="shared" si="1"/>
        <v>0.31852918186555496</v>
      </c>
      <c r="H137" s="8"/>
      <c r="I137" s="8"/>
      <c r="J137" s="250"/>
      <c r="K137" s="224">
        <f t="shared" si="10"/>
        <v>230280</v>
      </c>
      <c r="L137" s="224">
        <f t="shared" si="11"/>
        <v>73350.899999999994</v>
      </c>
      <c r="M137" s="666">
        <f t="shared" si="8"/>
        <v>0.31852918186555496</v>
      </c>
    </row>
    <row r="138" spans="1:13" ht="67.900000000000006" customHeight="1" x14ac:dyDescent="0.25">
      <c r="A138" s="70" t="s">
        <v>265</v>
      </c>
      <c r="B138" s="35" t="s">
        <v>266</v>
      </c>
      <c r="C138" s="35" t="s">
        <v>46</v>
      </c>
      <c r="D138" s="663" t="s">
        <v>267</v>
      </c>
      <c r="E138" s="43">
        <f>E139</f>
        <v>17623</v>
      </c>
      <c r="F138" s="43">
        <f>F139</f>
        <v>7566.94</v>
      </c>
      <c r="G138" s="250">
        <f t="shared" si="1"/>
        <v>0.42937865289678256</v>
      </c>
      <c r="H138" s="8"/>
      <c r="I138" s="8">
        <v>0</v>
      </c>
      <c r="J138" s="250"/>
      <c r="K138" s="224">
        <f t="shared" si="10"/>
        <v>17623</v>
      </c>
      <c r="L138" s="224">
        <f t="shared" si="11"/>
        <v>7566.94</v>
      </c>
      <c r="M138" s="666">
        <f t="shared" si="8"/>
        <v>0.42937865289678256</v>
      </c>
    </row>
    <row r="139" spans="1:13" ht="17.45" customHeight="1" x14ac:dyDescent="0.25">
      <c r="A139" s="70"/>
      <c r="B139" s="35"/>
      <c r="C139" s="35"/>
      <c r="D139" s="658" t="s">
        <v>467</v>
      </c>
      <c r="E139" s="43">
        <v>17623</v>
      </c>
      <c r="F139" s="43">
        <v>7566.94</v>
      </c>
      <c r="G139" s="250">
        <f t="shared" si="1"/>
        <v>0.42937865289678256</v>
      </c>
      <c r="H139" s="8"/>
      <c r="I139" s="8"/>
      <c r="J139" s="250"/>
      <c r="K139" s="224">
        <f t="shared" si="10"/>
        <v>17623</v>
      </c>
      <c r="L139" s="224">
        <f t="shared" si="11"/>
        <v>7566.94</v>
      </c>
      <c r="M139" s="666">
        <f t="shared" si="8"/>
        <v>0.42937865289678256</v>
      </c>
    </row>
    <row r="140" spans="1:13" ht="47.25" x14ac:dyDescent="0.25">
      <c r="A140" s="647" t="s">
        <v>188</v>
      </c>
      <c r="B140" s="648" t="s">
        <v>189</v>
      </c>
      <c r="C140" s="648" t="s">
        <v>78</v>
      </c>
      <c r="D140" s="28" t="s">
        <v>190</v>
      </c>
      <c r="E140" s="43">
        <f>E141</f>
        <v>6023586</v>
      </c>
      <c r="F140" s="43">
        <f>F141</f>
        <v>2716036.7</v>
      </c>
      <c r="G140" s="250">
        <f t="shared" si="1"/>
        <v>0.45090029427653233</v>
      </c>
      <c r="H140" s="8">
        <f>H141</f>
        <v>13000</v>
      </c>
      <c r="I140" s="8">
        <f>I141</f>
        <v>0</v>
      </c>
      <c r="J140" s="250">
        <f t="shared" si="2"/>
        <v>0</v>
      </c>
      <c r="K140" s="224">
        <f t="shared" si="10"/>
        <v>6036586</v>
      </c>
      <c r="L140" s="224">
        <f t="shared" si="11"/>
        <v>2716036.7</v>
      </c>
      <c r="M140" s="666">
        <f t="shared" si="8"/>
        <v>0.44992926465389549</v>
      </c>
    </row>
    <row r="141" spans="1:13" x14ac:dyDescent="0.25">
      <c r="A141" s="41"/>
      <c r="B141" s="42"/>
      <c r="C141" s="42"/>
      <c r="D141" s="658" t="s">
        <v>467</v>
      </c>
      <c r="E141" s="44">
        <v>6023586</v>
      </c>
      <c r="F141" s="44">
        <v>2716036.7</v>
      </c>
      <c r="G141" s="250">
        <f t="shared" si="1"/>
        <v>0.45090029427653233</v>
      </c>
      <c r="H141" s="15">
        <v>13000</v>
      </c>
      <c r="I141" s="15">
        <v>0</v>
      </c>
      <c r="J141" s="250">
        <f t="shared" si="2"/>
        <v>0</v>
      </c>
      <c r="K141" s="224">
        <f t="shared" si="10"/>
        <v>6036586</v>
      </c>
      <c r="L141" s="224">
        <f t="shared" si="11"/>
        <v>2716036.7</v>
      </c>
      <c r="M141" s="666">
        <f t="shared" si="8"/>
        <v>0.44992926465389549</v>
      </c>
    </row>
    <row r="142" spans="1:13" x14ac:dyDescent="0.25">
      <c r="A142" s="41"/>
      <c r="B142" s="42"/>
      <c r="C142" s="42"/>
      <c r="D142" s="659" t="s">
        <v>468</v>
      </c>
      <c r="E142" s="44">
        <v>5725115</v>
      </c>
      <c r="F142" s="44">
        <v>2562057.04</v>
      </c>
      <c r="G142" s="250">
        <f t="shared" si="1"/>
        <v>0.44751189102751648</v>
      </c>
      <c r="H142" s="15"/>
      <c r="I142" s="15"/>
      <c r="J142" s="250"/>
      <c r="K142" s="224">
        <f t="shared" si="10"/>
        <v>5725115</v>
      </c>
      <c r="L142" s="224">
        <f t="shared" si="11"/>
        <v>2562057.04</v>
      </c>
      <c r="M142" s="666">
        <f t="shared" si="8"/>
        <v>0.44751189102751648</v>
      </c>
    </row>
    <row r="143" spans="1:13" ht="31.5" x14ac:dyDescent="0.25">
      <c r="A143" s="41"/>
      <c r="B143" s="42"/>
      <c r="C143" s="42"/>
      <c r="D143" s="659" t="s">
        <v>469</v>
      </c>
      <c r="E143" s="44">
        <v>100756</v>
      </c>
      <c r="F143" s="44">
        <v>43479.360000000001</v>
      </c>
      <c r="G143" s="250">
        <f t="shared" si="1"/>
        <v>0.43153122394696097</v>
      </c>
      <c r="H143" s="15"/>
      <c r="I143" s="15"/>
      <c r="J143" s="250"/>
      <c r="K143" s="224">
        <f t="shared" si="10"/>
        <v>100756</v>
      </c>
      <c r="L143" s="224">
        <f t="shared" si="11"/>
        <v>43479.360000000001</v>
      </c>
      <c r="M143" s="666">
        <f t="shared" si="8"/>
        <v>0.43153122394696097</v>
      </c>
    </row>
    <row r="144" spans="1:13" ht="31.5" x14ac:dyDescent="0.25">
      <c r="A144" s="41" t="s">
        <v>79</v>
      </c>
      <c r="B144" s="42" t="s">
        <v>80</v>
      </c>
      <c r="C144" s="42" t="s">
        <v>78</v>
      </c>
      <c r="D144" s="37" t="s">
        <v>81</v>
      </c>
      <c r="E144" s="44">
        <f>E145</f>
        <v>18407900</v>
      </c>
      <c r="F144" s="44">
        <f>F145</f>
        <v>8037100</v>
      </c>
      <c r="G144" s="251">
        <f t="shared" si="1"/>
        <v>0.43661145486448755</v>
      </c>
      <c r="H144" s="15">
        <v>0</v>
      </c>
      <c r="I144" s="15">
        <f>I145</f>
        <v>93147.92</v>
      </c>
      <c r="J144" s="251"/>
      <c r="K144" s="224">
        <f t="shared" si="10"/>
        <v>18407900</v>
      </c>
      <c r="L144" s="224">
        <f t="shared" si="11"/>
        <v>8130247.9199999999</v>
      </c>
      <c r="M144" s="666">
        <f t="shared" si="8"/>
        <v>0.44167166922897233</v>
      </c>
    </row>
    <row r="145" spans="1:13" ht="16.5" thickBot="1" x14ac:dyDescent="0.3">
      <c r="A145" s="41"/>
      <c r="B145" s="42"/>
      <c r="C145" s="42"/>
      <c r="D145" s="660" t="s">
        <v>467</v>
      </c>
      <c r="E145" s="44">
        <v>18407900</v>
      </c>
      <c r="F145" s="44">
        <v>8037100</v>
      </c>
      <c r="G145" s="251">
        <f t="shared" si="1"/>
        <v>0.43661145486448755</v>
      </c>
      <c r="H145" s="15"/>
      <c r="I145" s="15">
        <v>93147.92</v>
      </c>
      <c r="J145" s="251"/>
      <c r="K145" s="227">
        <f t="shared" si="10"/>
        <v>18407900</v>
      </c>
      <c r="L145" s="227">
        <f t="shared" si="11"/>
        <v>8130247.9199999999</v>
      </c>
      <c r="M145" s="666">
        <f t="shared" si="8"/>
        <v>0.44167166922897233</v>
      </c>
    </row>
    <row r="146" spans="1:13" ht="45.75" customHeight="1" thickBot="1" x14ac:dyDescent="0.3">
      <c r="A146" s="38" t="s">
        <v>82</v>
      </c>
      <c r="B146" s="39" t="s">
        <v>14</v>
      </c>
      <c r="C146" s="39" t="s">
        <v>14</v>
      </c>
      <c r="D146" s="40" t="s">
        <v>83</v>
      </c>
      <c r="E146" s="58">
        <f>E147</f>
        <v>1570613</v>
      </c>
      <c r="F146" s="58">
        <f>F147</f>
        <v>816191.87</v>
      </c>
      <c r="G146" s="248">
        <f t="shared" si="1"/>
        <v>0.51966453225587717</v>
      </c>
      <c r="H146" s="58">
        <v>0</v>
      </c>
      <c r="I146" s="58">
        <v>0</v>
      </c>
      <c r="J146" s="248"/>
      <c r="K146" s="246">
        <f>K147</f>
        <v>1570613</v>
      </c>
      <c r="L146" s="246">
        <f>L147</f>
        <v>816191.87</v>
      </c>
      <c r="M146" s="257">
        <f t="shared" si="8"/>
        <v>0.51966453225587717</v>
      </c>
    </row>
    <row r="147" spans="1:13" ht="47.25" x14ac:dyDescent="0.25">
      <c r="A147" s="51" t="s">
        <v>84</v>
      </c>
      <c r="B147" s="52" t="s">
        <v>14</v>
      </c>
      <c r="C147" s="52" t="s">
        <v>14</v>
      </c>
      <c r="D147" s="53" t="s">
        <v>83</v>
      </c>
      <c r="E147" s="45">
        <f>E148+E151</f>
        <v>1570613</v>
      </c>
      <c r="F147" s="45">
        <f>F148+F151</f>
        <v>816191.87</v>
      </c>
      <c r="G147" s="249">
        <f t="shared" si="1"/>
        <v>0.51966453225587717</v>
      </c>
      <c r="H147" s="45">
        <v>0</v>
      </c>
      <c r="I147" s="45">
        <v>0</v>
      </c>
      <c r="J147" s="249"/>
      <c r="K147" s="247">
        <f>K148+K151</f>
        <v>1570613</v>
      </c>
      <c r="L147" s="247">
        <f>L148+L151</f>
        <v>816191.87</v>
      </c>
      <c r="M147" s="667">
        <f t="shared" si="8"/>
        <v>0.51966453225587717</v>
      </c>
    </row>
    <row r="148" spans="1:13" ht="47.25" x14ac:dyDescent="0.25">
      <c r="A148" s="647" t="s">
        <v>191</v>
      </c>
      <c r="B148" s="648" t="s">
        <v>44</v>
      </c>
      <c r="C148" s="648" t="s">
        <v>17</v>
      </c>
      <c r="D148" s="28" t="s">
        <v>175</v>
      </c>
      <c r="E148" s="43">
        <f>E149</f>
        <v>1538613</v>
      </c>
      <c r="F148" s="43">
        <f>F149</f>
        <v>816191.87</v>
      </c>
      <c r="G148" s="250">
        <f t="shared" si="1"/>
        <v>0.53047249048331191</v>
      </c>
      <c r="H148" s="8">
        <v>0</v>
      </c>
      <c r="I148" s="8">
        <v>0</v>
      </c>
      <c r="J148" s="250"/>
      <c r="K148" s="224">
        <f>E148+H148</f>
        <v>1538613</v>
      </c>
      <c r="L148" s="224">
        <f>F148+I148</f>
        <v>816191.87</v>
      </c>
      <c r="M148" s="666">
        <f t="shared" si="8"/>
        <v>0.53047249048331191</v>
      </c>
    </row>
    <row r="149" spans="1:13" x14ac:dyDescent="0.25">
      <c r="A149" s="41"/>
      <c r="B149" s="42"/>
      <c r="C149" s="42"/>
      <c r="D149" s="658" t="s">
        <v>467</v>
      </c>
      <c r="E149" s="44">
        <v>1538613</v>
      </c>
      <c r="F149" s="44">
        <v>816191.87</v>
      </c>
      <c r="G149" s="250">
        <f t="shared" si="1"/>
        <v>0.53047249048331191</v>
      </c>
      <c r="H149" s="15"/>
      <c r="I149" s="15"/>
      <c r="J149" s="250"/>
      <c r="K149" s="224">
        <f t="shared" ref="K149:K152" si="12">E149+H149</f>
        <v>1538613</v>
      </c>
      <c r="L149" s="224">
        <f t="shared" ref="L149:L152" si="13">F149+I149</f>
        <v>816191.87</v>
      </c>
      <c r="M149" s="666">
        <f t="shared" si="8"/>
        <v>0.53047249048331191</v>
      </c>
    </row>
    <row r="150" spans="1:13" x14ac:dyDescent="0.25">
      <c r="A150" s="41"/>
      <c r="B150" s="42"/>
      <c r="C150" s="42"/>
      <c r="D150" s="659" t="s">
        <v>468</v>
      </c>
      <c r="E150" s="44">
        <v>1493301</v>
      </c>
      <c r="F150" s="44">
        <v>796415.18</v>
      </c>
      <c r="G150" s="250">
        <f t="shared" si="1"/>
        <v>0.53332528405190915</v>
      </c>
      <c r="H150" s="15"/>
      <c r="I150" s="15"/>
      <c r="J150" s="250"/>
      <c r="K150" s="224">
        <f t="shared" si="12"/>
        <v>1493301</v>
      </c>
      <c r="L150" s="224">
        <f t="shared" si="13"/>
        <v>796415.18</v>
      </c>
      <c r="M150" s="666">
        <f t="shared" si="8"/>
        <v>0.53332528405190915</v>
      </c>
    </row>
    <row r="151" spans="1:13" ht="31.5" x14ac:dyDescent="0.25">
      <c r="A151" s="41" t="s">
        <v>85</v>
      </c>
      <c r="B151" s="42" t="s">
        <v>86</v>
      </c>
      <c r="C151" s="42" t="s">
        <v>67</v>
      </c>
      <c r="D151" s="37" t="s">
        <v>87</v>
      </c>
      <c r="E151" s="44">
        <f>E152</f>
        <v>32000</v>
      </c>
      <c r="F151" s="44">
        <f>F152</f>
        <v>0</v>
      </c>
      <c r="G151" s="251">
        <f t="shared" si="1"/>
        <v>0</v>
      </c>
      <c r="H151" s="15">
        <v>0</v>
      </c>
      <c r="I151" s="15">
        <v>0</v>
      </c>
      <c r="J151" s="251"/>
      <c r="K151" s="224">
        <f t="shared" si="12"/>
        <v>32000</v>
      </c>
      <c r="L151" s="224">
        <f t="shared" si="13"/>
        <v>0</v>
      </c>
      <c r="M151" s="666">
        <f t="shared" si="8"/>
        <v>0</v>
      </c>
    </row>
    <row r="152" spans="1:13" ht="16.5" thickBot="1" x14ac:dyDescent="0.3">
      <c r="A152" s="41"/>
      <c r="B152" s="42"/>
      <c r="C152" s="42"/>
      <c r="D152" s="660" t="s">
        <v>467</v>
      </c>
      <c r="E152" s="44">
        <v>32000</v>
      </c>
      <c r="F152" s="44">
        <v>0</v>
      </c>
      <c r="G152" s="251">
        <f t="shared" si="1"/>
        <v>0</v>
      </c>
      <c r="H152" s="15"/>
      <c r="I152" s="15"/>
      <c r="J152" s="251"/>
      <c r="K152" s="227">
        <f t="shared" si="12"/>
        <v>32000</v>
      </c>
      <c r="L152" s="227">
        <f t="shared" si="13"/>
        <v>0</v>
      </c>
      <c r="M152" s="666">
        <f t="shared" si="8"/>
        <v>0</v>
      </c>
    </row>
    <row r="153" spans="1:13" s="33" customFormat="1" ht="64.5" customHeight="1" thickBot="1" x14ac:dyDescent="0.3">
      <c r="A153" s="38" t="s">
        <v>88</v>
      </c>
      <c r="B153" s="39" t="s">
        <v>14</v>
      </c>
      <c r="C153" s="39" t="s">
        <v>14</v>
      </c>
      <c r="D153" s="40" t="s">
        <v>89</v>
      </c>
      <c r="E153" s="58">
        <f>E154</f>
        <v>89302720</v>
      </c>
      <c r="F153" s="58">
        <f>F154</f>
        <v>38478263.170000002</v>
      </c>
      <c r="G153" s="248">
        <f t="shared" si="1"/>
        <v>0.43087448142676954</v>
      </c>
      <c r="H153" s="58">
        <v>1135071</v>
      </c>
      <c r="I153" s="58">
        <f>I154</f>
        <v>804485.7</v>
      </c>
      <c r="J153" s="248">
        <f t="shared" si="2"/>
        <v>0.70875363743765807</v>
      </c>
      <c r="K153" s="246">
        <f>K154</f>
        <v>90437791</v>
      </c>
      <c r="L153" s="246">
        <f>L154</f>
        <v>39282748.870000005</v>
      </c>
      <c r="M153" s="257">
        <f t="shared" si="8"/>
        <v>0.43436210057364188</v>
      </c>
    </row>
    <row r="154" spans="1:13" s="32" customFormat="1" ht="63" x14ac:dyDescent="0.25">
      <c r="A154" s="51" t="s">
        <v>90</v>
      </c>
      <c r="B154" s="52" t="s">
        <v>14</v>
      </c>
      <c r="C154" s="52" t="s">
        <v>14</v>
      </c>
      <c r="D154" s="53" t="s">
        <v>89</v>
      </c>
      <c r="E154" s="45">
        <f>E155+E158+E164+E166+E172+E178+E182+E187+E189+E191+E195+E200+E204+E206+E197</f>
        <v>89302720</v>
      </c>
      <c r="F154" s="45">
        <f>F155+F158+F164+F166+F172+F178+F182+F187+F189+F191+F195+F200+F204+F206+F197</f>
        <v>38478263.170000002</v>
      </c>
      <c r="G154" s="249">
        <f t="shared" si="1"/>
        <v>0.43087448142676954</v>
      </c>
      <c r="H154" s="45">
        <f>H155+H158+H164+H166+H172+H178+H182+H187+H189+H191+H195+H200+H204+H206</f>
        <v>1135071</v>
      </c>
      <c r="I154" s="45">
        <f>I155+I158+I164+I166+I172+I178+I182+I187+I189+I191+I195+I200+I204+I206</f>
        <v>804485.7</v>
      </c>
      <c r="J154" s="249">
        <f t="shared" si="2"/>
        <v>0.70875363743765807</v>
      </c>
      <c r="K154" s="247">
        <f>K155+K158+K164+K166+K172+K178+K182+K187+K189+K191+K195+K200+K204+K206+K197</f>
        <v>90437791</v>
      </c>
      <c r="L154" s="247">
        <f>L155+L158+L164+L166+L172+L178+L182+L187+L189+L191+L195+L200+L204+L206+L197</f>
        <v>39282748.870000005</v>
      </c>
      <c r="M154" s="667">
        <f t="shared" si="8"/>
        <v>0.43436210057364188</v>
      </c>
    </row>
    <row r="155" spans="1:13" ht="52.15" customHeight="1" x14ac:dyDescent="0.25">
      <c r="A155" s="647" t="s">
        <v>192</v>
      </c>
      <c r="B155" s="648" t="s">
        <v>44</v>
      </c>
      <c r="C155" s="648" t="s">
        <v>17</v>
      </c>
      <c r="D155" s="28" t="s">
        <v>175</v>
      </c>
      <c r="E155" s="43">
        <f>E156</f>
        <v>2310745</v>
      </c>
      <c r="F155" s="43">
        <f>F156</f>
        <v>1191761.48</v>
      </c>
      <c r="G155" s="250">
        <f t="shared" si="1"/>
        <v>0.5157477263826169</v>
      </c>
      <c r="H155" s="8">
        <v>0</v>
      </c>
      <c r="I155" s="8">
        <v>0</v>
      </c>
      <c r="J155" s="250"/>
      <c r="K155" s="224">
        <f>E155+H155</f>
        <v>2310745</v>
      </c>
      <c r="L155" s="224">
        <f>F155+I155</f>
        <v>1191761.48</v>
      </c>
      <c r="M155" s="666">
        <f t="shared" si="8"/>
        <v>0.5157477263826169</v>
      </c>
    </row>
    <row r="156" spans="1:13" x14ac:dyDescent="0.25">
      <c r="A156" s="647"/>
      <c r="B156" s="648"/>
      <c r="C156" s="648"/>
      <c r="D156" s="658" t="s">
        <v>467</v>
      </c>
      <c r="E156" s="43">
        <v>2310745</v>
      </c>
      <c r="F156" s="43">
        <v>1191761.48</v>
      </c>
      <c r="G156" s="250">
        <f t="shared" si="1"/>
        <v>0.5157477263826169</v>
      </c>
      <c r="H156" s="8"/>
      <c r="I156" s="8"/>
      <c r="J156" s="250"/>
      <c r="K156" s="224">
        <f t="shared" ref="K156:K208" si="14">E156+H156</f>
        <v>2310745</v>
      </c>
      <c r="L156" s="224">
        <f t="shared" ref="L156:L208" si="15">F156+I156</f>
        <v>1191761.48</v>
      </c>
      <c r="M156" s="666">
        <f t="shared" si="8"/>
        <v>0.5157477263826169</v>
      </c>
    </row>
    <row r="157" spans="1:13" x14ac:dyDescent="0.25">
      <c r="A157" s="647"/>
      <c r="B157" s="648"/>
      <c r="C157" s="648"/>
      <c r="D157" s="659" t="s">
        <v>468</v>
      </c>
      <c r="E157" s="43">
        <v>2259433</v>
      </c>
      <c r="F157" s="43">
        <v>1157697.48</v>
      </c>
      <c r="G157" s="250">
        <f t="shared" si="1"/>
        <v>0.51238407157902</v>
      </c>
      <c r="H157" s="8"/>
      <c r="I157" s="8"/>
      <c r="J157" s="250"/>
      <c r="K157" s="224">
        <f t="shared" si="14"/>
        <v>2259433</v>
      </c>
      <c r="L157" s="224">
        <f t="shared" si="15"/>
        <v>1157697.48</v>
      </c>
      <c r="M157" s="666">
        <f t="shared" si="8"/>
        <v>0.51238407157902</v>
      </c>
    </row>
    <row r="158" spans="1:13" ht="31.5" x14ac:dyDescent="0.25">
      <c r="A158" s="647" t="s">
        <v>91</v>
      </c>
      <c r="B158" s="648" t="s">
        <v>92</v>
      </c>
      <c r="C158" s="648" t="s">
        <v>55</v>
      </c>
      <c r="D158" s="28" t="s">
        <v>93</v>
      </c>
      <c r="E158" s="43">
        <f>E159</f>
        <v>14795535</v>
      </c>
      <c r="F158" s="43">
        <f>F159</f>
        <v>7990228.7000000002</v>
      </c>
      <c r="G158" s="250">
        <f t="shared" si="1"/>
        <v>0.54004324277560767</v>
      </c>
      <c r="H158" s="8">
        <f>H159+H162</f>
        <v>877986</v>
      </c>
      <c r="I158" s="8">
        <f>I159+I162</f>
        <v>499750</v>
      </c>
      <c r="J158" s="250">
        <f t="shared" si="2"/>
        <v>0.56920042005225591</v>
      </c>
      <c r="K158" s="224">
        <f t="shared" si="14"/>
        <v>15673521</v>
      </c>
      <c r="L158" s="224">
        <f t="shared" si="15"/>
        <v>8489978.6999999993</v>
      </c>
      <c r="M158" s="666">
        <f t="shared" si="8"/>
        <v>0.54167654479169036</v>
      </c>
    </row>
    <row r="159" spans="1:13" x14ac:dyDescent="0.25">
      <c r="A159" s="647"/>
      <c r="B159" s="648"/>
      <c r="C159" s="648"/>
      <c r="D159" s="658" t="s">
        <v>467</v>
      </c>
      <c r="E159" s="43">
        <v>14795535</v>
      </c>
      <c r="F159" s="43">
        <v>7990228.7000000002</v>
      </c>
      <c r="G159" s="250">
        <f t="shared" si="1"/>
        <v>0.54004324277560767</v>
      </c>
      <c r="H159" s="8">
        <f>H160</f>
        <v>850986</v>
      </c>
      <c r="I159" s="8">
        <f>I160</f>
        <v>472750</v>
      </c>
      <c r="J159" s="250">
        <f t="shared" si="2"/>
        <v>0.55553205340628398</v>
      </c>
      <c r="K159" s="224">
        <f t="shared" si="14"/>
        <v>15646521</v>
      </c>
      <c r="L159" s="224">
        <f t="shared" si="15"/>
        <v>8462978.6999999993</v>
      </c>
      <c r="M159" s="666">
        <f t="shared" si="8"/>
        <v>0.54088565119364229</v>
      </c>
    </row>
    <row r="160" spans="1:13" x14ac:dyDescent="0.25">
      <c r="A160" s="647"/>
      <c r="B160" s="648"/>
      <c r="C160" s="648"/>
      <c r="D160" s="659" t="s">
        <v>468</v>
      </c>
      <c r="E160" s="43">
        <v>14259107</v>
      </c>
      <c r="F160" s="43">
        <v>7739068.8799999999</v>
      </c>
      <c r="G160" s="250">
        <f t="shared" si="1"/>
        <v>0.54274569087671476</v>
      </c>
      <c r="H160" s="8">
        <v>850986</v>
      </c>
      <c r="I160" s="8">
        <v>472750</v>
      </c>
      <c r="J160" s="250">
        <f t="shared" si="2"/>
        <v>0.55553205340628398</v>
      </c>
      <c r="K160" s="224">
        <f t="shared" si="14"/>
        <v>15110093</v>
      </c>
      <c r="L160" s="224">
        <f t="shared" si="15"/>
        <v>8211818.8799999999</v>
      </c>
      <c r="M160" s="666">
        <f t="shared" si="8"/>
        <v>0.54346580659695476</v>
      </c>
    </row>
    <row r="161" spans="1:13" ht="31.5" x14ac:dyDescent="0.25">
      <c r="A161" s="647"/>
      <c r="B161" s="648"/>
      <c r="C161" s="648"/>
      <c r="D161" s="659" t="s">
        <v>469</v>
      </c>
      <c r="E161" s="43">
        <v>410204</v>
      </c>
      <c r="F161" s="43">
        <v>194966.65</v>
      </c>
      <c r="G161" s="250">
        <f t="shared" si="1"/>
        <v>0.4752919279187916</v>
      </c>
      <c r="H161" s="8"/>
      <c r="I161" s="8"/>
      <c r="J161" s="250"/>
      <c r="K161" s="224">
        <f t="shared" si="14"/>
        <v>410204</v>
      </c>
      <c r="L161" s="224">
        <f t="shared" si="15"/>
        <v>194966.65</v>
      </c>
      <c r="M161" s="666">
        <f t="shared" si="8"/>
        <v>0.4752919279187916</v>
      </c>
    </row>
    <row r="162" spans="1:13" x14ac:dyDescent="0.25">
      <c r="A162" s="647"/>
      <c r="B162" s="648"/>
      <c r="C162" s="648"/>
      <c r="D162" s="658" t="s">
        <v>470</v>
      </c>
      <c r="E162" s="43"/>
      <c r="F162" s="43"/>
      <c r="G162" s="250"/>
      <c r="H162" s="8">
        <f>H163</f>
        <v>27000</v>
      </c>
      <c r="I162" s="8">
        <f>I163</f>
        <v>27000</v>
      </c>
      <c r="J162" s="250">
        <f t="shared" si="2"/>
        <v>1</v>
      </c>
      <c r="K162" s="224">
        <f t="shared" si="14"/>
        <v>27000</v>
      </c>
      <c r="L162" s="224">
        <f t="shared" si="15"/>
        <v>27000</v>
      </c>
      <c r="M162" s="666">
        <f t="shared" si="8"/>
        <v>1</v>
      </c>
    </row>
    <row r="163" spans="1:13" x14ac:dyDescent="0.25">
      <c r="A163" s="647"/>
      <c r="B163" s="648"/>
      <c r="C163" s="648"/>
      <c r="D163" s="659" t="s">
        <v>471</v>
      </c>
      <c r="E163" s="43"/>
      <c r="F163" s="43"/>
      <c r="G163" s="250"/>
      <c r="H163" s="8">
        <v>27000</v>
      </c>
      <c r="I163" s="8">
        <v>27000</v>
      </c>
      <c r="J163" s="250">
        <f t="shared" si="2"/>
        <v>1</v>
      </c>
      <c r="K163" s="224">
        <f t="shared" si="14"/>
        <v>27000</v>
      </c>
      <c r="L163" s="224">
        <f t="shared" si="15"/>
        <v>27000</v>
      </c>
      <c r="M163" s="666">
        <f t="shared" si="8"/>
        <v>1</v>
      </c>
    </row>
    <row r="164" spans="1:13" ht="31.5" x14ac:dyDescent="0.25">
      <c r="A164" s="647" t="s">
        <v>94</v>
      </c>
      <c r="B164" s="648" t="s">
        <v>95</v>
      </c>
      <c r="C164" s="648" t="s">
        <v>67</v>
      </c>
      <c r="D164" s="28" t="s">
        <v>96</v>
      </c>
      <c r="E164" s="43">
        <v>240526</v>
      </c>
      <c r="F164" s="43">
        <f>F165</f>
        <v>111729</v>
      </c>
      <c r="G164" s="250">
        <f t="shared" si="1"/>
        <v>0.46451942825307868</v>
      </c>
      <c r="H164" s="8">
        <v>0</v>
      </c>
      <c r="I164" s="8">
        <v>0</v>
      </c>
      <c r="J164" s="250"/>
      <c r="K164" s="224">
        <f t="shared" si="14"/>
        <v>240526</v>
      </c>
      <c r="L164" s="224">
        <f t="shared" si="15"/>
        <v>111729</v>
      </c>
      <c r="M164" s="666">
        <f t="shared" si="8"/>
        <v>0.46451942825307868</v>
      </c>
    </row>
    <row r="165" spans="1:13" x14ac:dyDescent="0.25">
      <c r="A165" s="647"/>
      <c r="B165" s="648"/>
      <c r="C165" s="648"/>
      <c r="D165" s="658" t="s">
        <v>467</v>
      </c>
      <c r="E165" s="43">
        <v>240256</v>
      </c>
      <c r="F165" s="43">
        <v>111729</v>
      </c>
      <c r="G165" s="250"/>
      <c r="H165" s="8"/>
      <c r="I165" s="8"/>
      <c r="J165" s="250"/>
      <c r="K165" s="224">
        <f t="shared" si="14"/>
        <v>240256</v>
      </c>
      <c r="L165" s="224">
        <f t="shared" si="15"/>
        <v>111729</v>
      </c>
      <c r="M165" s="666">
        <f t="shared" si="8"/>
        <v>0.46504145578050082</v>
      </c>
    </row>
    <row r="166" spans="1:13" ht="21.75" customHeight="1" x14ac:dyDescent="0.25">
      <c r="A166" s="647" t="s">
        <v>97</v>
      </c>
      <c r="B166" s="648" t="s">
        <v>98</v>
      </c>
      <c r="C166" s="648" t="s">
        <v>99</v>
      </c>
      <c r="D166" s="28" t="s">
        <v>100</v>
      </c>
      <c r="E166" s="43">
        <f>E167</f>
        <v>4760466</v>
      </c>
      <c r="F166" s="43">
        <f>F167</f>
        <v>2130753.9500000002</v>
      </c>
      <c r="G166" s="250">
        <f t="shared" si="1"/>
        <v>0.44759356541985601</v>
      </c>
      <c r="H166" s="8">
        <f>H170</f>
        <v>50000</v>
      </c>
      <c r="I166" s="8">
        <f>I170+I171</f>
        <v>101873.45999999999</v>
      </c>
      <c r="J166" s="250">
        <f t="shared" si="2"/>
        <v>2.0374691999999999</v>
      </c>
      <c r="K166" s="224">
        <f t="shared" si="14"/>
        <v>4810466</v>
      </c>
      <c r="L166" s="224">
        <f t="shared" si="15"/>
        <v>2232627.41</v>
      </c>
      <c r="M166" s="666">
        <f t="shared" si="8"/>
        <v>0.46411873818461663</v>
      </c>
    </row>
    <row r="167" spans="1:13" x14ac:dyDescent="0.25">
      <c r="A167" s="647"/>
      <c r="B167" s="648"/>
      <c r="C167" s="648"/>
      <c r="D167" s="658" t="s">
        <v>467</v>
      </c>
      <c r="E167" s="43">
        <v>4760466</v>
      </c>
      <c r="F167" s="43">
        <v>2130753.9500000002</v>
      </c>
      <c r="G167" s="250">
        <f t="shared" si="1"/>
        <v>0.44759356541985601</v>
      </c>
      <c r="H167" s="8"/>
      <c r="I167" s="8"/>
      <c r="J167" s="250"/>
      <c r="K167" s="224">
        <f t="shared" si="14"/>
        <v>4760466</v>
      </c>
      <c r="L167" s="224">
        <f t="shared" si="15"/>
        <v>2130753.9500000002</v>
      </c>
      <c r="M167" s="666">
        <f t="shared" si="8"/>
        <v>0.44759356541985601</v>
      </c>
    </row>
    <row r="168" spans="1:13" x14ac:dyDescent="0.25">
      <c r="A168" s="647"/>
      <c r="B168" s="648"/>
      <c r="C168" s="648"/>
      <c r="D168" s="659" t="s">
        <v>468</v>
      </c>
      <c r="E168" s="43">
        <v>4315718</v>
      </c>
      <c r="F168" s="43">
        <v>1851708.83</v>
      </c>
      <c r="G168" s="250">
        <f t="shared" si="1"/>
        <v>0.42906159067853833</v>
      </c>
      <c r="H168" s="8"/>
      <c r="I168" s="8"/>
      <c r="J168" s="250"/>
      <c r="K168" s="224">
        <f t="shared" si="14"/>
        <v>4315718</v>
      </c>
      <c r="L168" s="224">
        <f t="shared" si="15"/>
        <v>1851708.83</v>
      </c>
      <c r="M168" s="666">
        <f t="shared" si="8"/>
        <v>0.42906159067853833</v>
      </c>
    </row>
    <row r="169" spans="1:13" ht="33" customHeight="1" x14ac:dyDescent="0.25">
      <c r="A169" s="647"/>
      <c r="B169" s="648"/>
      <c r="C169" s="648"/>
      <c r="D169" s="659" t="s">
        <v>469</v>
      </c>
      <c r="E169" s="43">
        <v>246246</v>
      </c>
      <c r="F169" s="43">
        <v>154664.31</v>
      </c>
      <c r="G169" s="250">
        <f t="shared" si="1"/>
        <v>0.62808861869837473</v>
      </c>
      <c r="H169" s="8"/>
      <c r="I169" s="8"/>
      <c r="J169" s="250"/>
      <c r="K169" s="224">
        <f t="shared" si="14"/>
        <v>246246</v>
      </c>
      <c r="L169" s="224">
        <f t="shared" si="15"/>
        <v>154664.31</v>
      </c>
      <c r="M169" s="666">
        <f t="shared" si="8"/>
        <v>0.62808861869837473</v>
      </c>
    </row>
    <row r="170" spans="1:13" x14ac:dyDescent="0.25">
      <c r="A170" s="647"/>
      <c r="B170" s="648"/>
      <c r="C170" s="648"/>
      <c r="D170" s="658" t="s">
        <v>470</v>
      </c>
      <c r="E170" s="43"/>
      <c r="F170" s="43"/>
      <c r="G170" s="250"/>
      <c r="H170" s="8">
        <f>H171</f>
        <v>50000</v>
      </c>
      <c r="I170" s="8">
        <v>51873.46</v>
      </c>
      <c r="J170" s="250">
        <f t="shared" si="2"/>
        <v>1.0374692000000001</v>
      </c>
      <c r="K170" s="224">
        <f t="shared" si="14"/>
        <v>50000</v>
      </c>
      <c r="L170" s="224">
        <f t="shared" si="15"/>
        <v>51873.46</v>
      </c>
      <c r="M170" s="666">
        <f t="shared" si="8"/>
        <v>1.0374692000000001</v>
      </c>
    </row>
    <row r="171" spans="1:13" x14ac:dyDescent="0.25">
      <c r="A171" s="647"/>
      <c r="B171" s="648"/>
      <c r="C171" s="648"/>
      <c r="D171" s="659" t="s">
        <v>471</v>
      </c>
      <c r="E171" s="43"/>
      <c r="F171" s="43"/>
      <c r="G171" s="250"/>
      <c r="H171" s="8">
        <v>50000</v>
      </c>
      <c r="I171" s="8">
        <v>50000</v>
      </c>
      <c r="J171" s="250">
        <f t="shared" si="2"/>
        <v>1</v>
      </c>
      <c r="K171" s="224">
        <f t="shared" si="14"/>
        <v>50000</v>
      </c>
      <c r="L171" s="224">
        <f t="shared" si="15"/>
        <v>50000</v>
      </c>
      <c r="M171" s="666">
        <f t="shared" ref="M171:M245" si="16">L171/K171</f>
        <v>1</v>
      </c>
    </row>
    <row r="172" spans="1:13" ht="33" customHeight="1" x14ac:dyDescent="0.25">
      <c r="A172" s="647" t="s">
        <v>101</v>
      </c>
      <c r="B172" s="648" t="s">
        <v>102</v>
      </c>
      <c r="C172" s="648" t="s">
        <v>99</v>
      </c>
      <c r="D172" s="28" t="s">
        <v>103</v>
      </c>
      <c r="E172" s="43">
        <f>E173</f>
        <v>1287949</v>
      </c>
      <c r="F172" s="43">
        <f>F173</f>
        <v>566342.53</v>
      </c>
      <c r="G172" s="250">
        <f t="shared" si="1"/>
        <v>0.43972434467513855</v>
      </c>
      <c r="H172" s="8">
        <f>H173+H176</f>
        <v>50299</v>
      </c>
      <c r="I172" s="8">
        <f>I173+I176</f>
        <v>59248</v>
      </c>
      <c r="J172" s="250">
        <f t="shared" si="2"/>
        <v>1.1779160619495417</v>
      </c>
      <c r="K172" s="224">
        <f t="shared" si="14"/>
        <v>1338248</v>
      </c>
      <c r="L172" s="224">
        <f t="shared" si="15"/>
        <v>625590.53</v>
      </c>
      <c r="M172" s="666">
        <f t="shared" si="16"/>
        <v>0.46746980380318148</v>
      </c>
    </row>
    <row r="173" spans="1:13" x14ac:dyDescent="0.25">
      <c r="A173" s="647"/>
      <c r="B173" s="648"/>
      <c r="C173" s="648"/>
      <c r="D173" s="658" t="s">
        <v>467</v>
      </c>
      <c r="E173" s="43">
        <v>1287949</v>
      </c>
      <c r="F173" s="43">
        <v>566342.53</v>
      </c>
      <c r="G173" s="250">
        <f t="shared" si="1"/>
        <v>0.43972434467513855</v>
      </c>
      <c r="H173" s="8"/>
      <c r="I173" s="8">
        <v>1350</v>
      </c>
      <c r="J173" s="250"/>
      <c r="K173" s="224">
        <f t="shared" si="14"/>
        <v>1287949</v>
      </c>
      <c r="L173" s="224">
        <f t="shared" si="15"/>
        <v>567692.53</v>
      </c>
      <c r="M173" s="666">
        <f t="shared" si="16"/>
        <v>0.44077252282504975</v>
      </c>
    </row>
    <row r="174" spans="1:13" x14ac:dyDescent="0.25">
      <c r="A174" s="647"/>
      <c r="B174" s="648"/>
      <c r="C174" s="648"/>
      <c r="D174" s="659" t="s">
        <v>468</v>
      </c>
      <c r="E174" s="43">
        <v>1112147</v>
      </c>
      <c r="F174" s="43">
        <v>469904.36</v>
      </c>
      <c r="G174" s="250">
        <f t="shared" si="1"/>
        <v>0.42252000859598593</v>
      </c>
      <c r="H174" s="8"/>
      <c r="I174" s="8"/>
      <c r="J174" s="250"/>
      <c r="K174" s="224">
        <f t="shared" si="14"/>
        <v>1112147</v>
      </c>
      <c r="L174" s="224">
        <f t="shared" si="15"/>
        <v>469904.36</v>
      </c>
      <c r="M174" s="666">
        <f t="shared" si="16"/>
        <v>0.42252000859598593</v>
      </c>
    </row>
    <row r="175" spans="1:13" ht="34.9" customHeight="1" x14ac:dyDescent="0.25">
      <c r="A175" s="647"/>
      <c r="B175" s="648"/>
      <c r="C175" s="648"/>
      <c r="D175" s="659" t="s">
        <v>469</v>
      </c>
      <c r="E175" s="43">
        <v>94304</v>
      </c>
      <c r="F175" s="43">
        <v>49233.81</v>
      </c>
      <c r="G175" s="250">
        <f t="shared" si="1"/>
        <v>0.52207552171700033</v>
      </c>
      <c r="H175" s="8"/>
      <c r="I175" s="8"/>
      <c r="J175" s="250"/>
      <c r="K175" s="224">
        <f t="shared" si="14"/>
        <v>94304</v>
      </c>
      <c r="L175" s="224">
        <f t="shared" si="15"/>
        <v>49233.81</v>
      </c>
      <c r="M175" s="666">
        <f t="shared" si="16"/>
        <v>0.52207552171700033</v>
      </c>
    </row>
    <row r="176" spans="1:13" x14ac:dyDescent="0.25">
      <c r="A176" s="647"/>
      <c r="B176" s="648"/>
      <c r="C176" s="648"/>
      <c r="D176" s="658" t="s">
        <v>470</v>
      </c>
      <c r="E176" s="43"/>
      <c r="F176" s="43"/>
      <c r="G176" s="250"/>
      <c r="H176" s="8">
        <f>H177</f>
        <v>50299</v>
      </c>
      <c r="I176" s="8">
        <f>I177+7600</f>
        <v>57898</v>
      </c>
      <c r="J176" s="250">
        <f t="shared" si="2"/>
        <v>1.1510765621582935</v>
      </c>
      <c r="K176" s="224">
        <f t="shared" si="14"/>
        <v>50299</v>
      </c>
      <c r="L176" s="224">
        <f t="shared" si="15"/>
        <v>57898</v>
      </c>
      <c r="M176" s="666">
        <f t="shared" si="16"/>
        <v>1.1510765621582935</v>
      </c>
    </row>
    <row r="177" spans="1:13" x14ac:dyDescent="0.25">
      <c r="A177" s="647"/>
      <c r="B177" s="648"/>
      <c r="C177" s="648"/>
      <c r="D177" s="659" t="s">
        <v>471</v>
      </c>
      <c r="E177" s="43"/>
      <c r="F177" s="43"/>
      <c r="G177" s="250"/>
      <c r="H177" s="8">
        <v>50299</v>
      </c>
      <c r="I177" s="8">
        <v>50298</v>
      </c>
      <c r="J177" s="250">
        <f t="shared" si="2"/>
        <v>0.99998011888904348</v>
      </c>
      <c r="K177" s="224">
        <f t="shared" si="14"/>
        <v>50299</v>
      </c>
      <c r="L177" s="224">
        <f t="shared" si="15"/>
        <v>50298</v>
      </c>
      <c r="M177" s="666">
        <f t="shared" si="16"/>
        <v>0.99998011888904348</v>
      </c>
    </row>
    <row r="178" spans="1:13" ht="45.75" customHeight="1" x14ac:dyDescent="0.25">
      <c r="A178" s="647" t="s">
        <v>104</v>
      </c>
      <c r="B178" s="648" t="s">
        <v>105</v>
      </c>
      <c r="C178" s="648" t="s">
        <v>106</v>
      </c>
      <c r="D178" s="28" t="s">
        <v>107</v>
      </c>
      <c r="E178" s="43">
        <f>E179</f>
        <v>23936447</v>
      </c>
      <c r="F178" s="43">
        <f>F179</f>
        <v>10272385.5</v>
      </c>
      <c r="G178" s="250">
        <f t="shared" si="1"/>
        <v>0.42915247613816704</v>
      </c>
      <c r="H178" s="8">
        <f>H179</f>
        <v>133786</v>
      </c>
      <c r="I178" s="8">
        <f>I179</f>
        <v>120614.24</v>
      </c>
      <c r="J178" s="250">
        <f t="shared" si="2"/>
        <v>0.90154605115632436</v>
      </c>
      <c r="K178" s="224">
        <f t="shared" si="14"/>
        <v>24070233</v>
      </c>
      <c r="L178" s="224">
        <f t="shared" si="15"/>
        <v>10392999.74</v>
      </c>
      <c r="M178" s="666">
        <f t="shared" si="16"/>
        <v>0.43177811116327791</v>
      </c>
    </row>
    <row r="179" spans="1:13" x14ac:dyDescent="0.25">
      <c r="A179" s="647"/>
      <c r="B179" s="648"/>
      <c r="C179" s="648"/>
      <c r="D179" s="658" t="s">
        <v>467</v>
      </c>
      <c r="E179" s="43">
        <v>23936447</v>
      </c>
      <c r="F179" s="43">
        <v>10272385.5</v>
      </c>
      <c r="G179" s="250">
        <f t="shared" si="1"/>
        <v>0.42915247613816704</v>
      </c>
      <c r="H179" s="8">
        <v>133786</v>
      </c>
      <c r="I179" s="8">
        <v>120614.24</v>
      </c>
      <c r="J179" s="250">
        <f t="shared" si="2"/>
        <v>0.90154605115632436</v>
      </c>
      <c r="K179" s="224">
        <f t="shared" si="14"/>
        <v>24070233</v>
      </c>
      <c r="L179" s="224">
        <f t="shared" si="15"/>
        <v>10392999.74</v>
      </c>
      <c r="M179" s="666">
        <f t="shared" si="16"/>
        <v>0.43177811116327791</v>
      </c>
    </row>
    <row r="180" spans="1:13" x14ac:dyDescent="0.25">
      <c r="A180" s="647"/>
      <c r="B180" s="648"/>
      <c r="C180" s="648"/>
      <c r="D180" s="659" t="s">
        <v>468</v>
      </c>
      <c r="E180" s="43">
        <v>18713009</v>
      </c>
      <c r="F180" s="43">
        <v>7824049.2400000002</v>
      </c>
      <c r="G180" s="250">
        <f t="shared" si="1"/>
        <v>0.41810749089042815</v>
      </c>
      <c r="H180" s="8"/>
      <c r="I180" s="8"/>
      <c r="J180" s="250"/>
      <c r="K180" s="224">
        <f t="shared" si="14"/>
        <v>18713009</v>
      </c>
      <c r="L180" s="224">
        <f t="shared" si="15"/>
        <v>7824049.2400000002</v>
      </c>
      <c r="M180" s="666">
        <f t="shared" si="16"/>
        <v>0.41810749089042815</v>
      </c>
    </row>
    <row r="181" spans="1:13" ht="31.5" x14ac:dyDescent="0.25">
      <c r="A181" s="647"/>
      <c r="B181" s="648"/>
      <c r="C181" s="648"/>
      <c r="D181" s="659" t="s">
        <v>469</v>
      </c>
      <c r="E181" s="43">
        <v>4129198</v>
      </c>
      <c r="F181" s="43">
        <v>1877194.78</v>
      </c>
      <c r="G181" s="250">
        <f t="shared" si="1"/>
        <v>0.45461486225654474</v>
      </c>
      <c r="H181" s="8"/>
      <c r="I181" s="8"/>
      <c r="J181" s="250"/>
      <c r="K181" s="224">
        <f t="shared" si="14"/>
        <v>4129198</v>
      </c>
      <c r="L181" s="224">
        <f t="shared" si="15"/>
        <v>1877194.78</v>
      </c>
      <c r="M181" s="666">
        <f t="shared" si="16"/>
        <v>0.45461486225654474</v>
      </c>
    </row>
    <row r="182" spans="1:13" ht="31.5" x14ac:dyDescent="0.25">
      <c r="A182" s="647" t="s">
        <v>193</v>
      </c>
      <c r="B182" s="648" t="s">
        <v>194</v>
      </c>
      <c r="C182" s="648" t="s">
        <v>108</v>
      </c>
      <c r="D182" s="28" t="s">
        <v>195</v>
      </c>
      <c r="E182" s="43">
        <f>E183</f>
        <v>1826056</v>
      </c>
      <c r="F182" s="43">
        <f>F183</f>
        <v>761765.8</v>
      </c>
      <c r="G182" s="250">
        <f t="shared" si="1"/>
        <v>0.41716453383685936</v>
      </c>
      <c r="H182" s="8">
        <f>H185</f>
        <v>23000</v>
      </c>
      <c r="I182" s="8">
        <f>I185</f>
        <v>23000</v>
      </c>
      <c r="J182" s="250">
        <f t="shared" ref="J182:J257" si="17">I182/H182</f>
        <v>1</v>
      </c>
      <c r="K182" s="224">
        <f t="shared" si="14"/>
        <v>1849056</v>
      </c>
      <c r="L182" s="224">
        <f t="shared" si="15"/>
        <v>784765.8</v>
      </c>
      <c r="M182" s="666">
        <f t="shared" si="16"/>
        <v>0.42441429572711697</v>
      </c>
    </row>
    <row r="183" spans="1:13" x14ac:dyDescent="0.25">
      <c r="A183" s="647"/>
      <c r="B183" s="648"/>
      <c r="C183" s="648"/>
      <c r="D183" s="658" t="s">
        <v>467</v>
      </c>
      <c r="E183" s="43">
        <v>1826056</v>
      </c>
      <c r="F183" s="43">
        <v>761765.8</v>
      </c>
      <c r="G183" s="250">
        <f t="shared" si="1"/>
        <v>0.41716453383685936</v>
      </c>
      <c r="H183" s="8"/>
      <c r="I183" s="8"/>
      <c r="J183" s="250"/>
      <c r="K183" s="224">
        <f t="shared" si="14"/>
        <v>1826056</v>
      </c>
      <c r="L183" s="224">
        <f t="shared" si="15"/>
        <v>761765.8</v>
      </c>
      <c r="M183" s="666">
        <f t="shared" si="16"/>
        <v>0.41716453383685936</v>
      </c>
    </row>
    <row r="184" spans="1:13" x14ac:dyDescent="0.25">
      <c r="A184" s="647"/>
      <c r="B184" s="648"/>
      <c r="C184" s="648"/>
      <c r="D184" s="659" t="s">
        <v>468</v>
      </c>
      <c r="E184" s="43">
        <v>1735698</v>
      </c>
      <c r="F184" s="43">
        <v>697657.57</v>
      </c>
      <c r="G184" s="250">
        <f t="shared" si="1"/>
        <v>0.40194640427078904</v>
      </c>
      <c r="H184" s="8"/>
      <c r="I184" s="8"/>
      <c r="J184" s="250"/>
      <c r="K184" s="224">
        <f t="shared" si="14"/>
        <v>1735698</v>
      </c>
      <c r="L184" s="224">
        <f t="shared" si="15"/>
        <v>697657.57</v>
      </c>
      <c r="M184" s="666">
        <f t="shared" si="16"/>
        <v>0.40194640427078904</v>
      </c>
    </row>
    <row r="185" spans="1:13" x14ac:dyDescent="0.25">
      <c r="A185" s="647"/>
      <c r="B185" s="648"/>
      <c r="C185" s="648"/>
      <c r="D185" s="658" t="s">
        <v>470</v>
      </c>
      <c r="E185" s="43"/>
      <c r="F185" s="43"/>
      <c r="G185" s="250"/>
      <c r="H185" s="8">
        <f>H186</f>
        <v>23000</v>
      </c>
      <c r="I185" s="8">
        <f>I186</f>
        <v>23000</v>
      </c>
      <c r="J185" s="250">
        <f t="shared" si="17"/>
        <v>1</v>
      </c>
      <c r="K185" s="224">
        <f t="shared" si="14"/>
        <v>23000</v>
      </c>
      <c r="L185" s="224">
        <f t="shared" si="15"/>
        <v>23000</v>
      </c>
      <c r="M185" s="666">
        <f t="shared" si="16"/>
        <v>1</v>
      </c>
    </row>
    <row r="186" spans="1:13" x14ac:dyDescent="0.25">
      <c r="A186" s="647"/>
      <c r="B186" s="648"/>
      <c r="C186" s="648"/>
      <c r="D186" s="659" t="s">
        <v>471</v>
      </c>
      <c r="E186" s="43"/>
      <c r="F186" s="43"/>
      <c r="G186" s="250"/>
      <c r="H186" s="8">
        <v>23000</v>
      </c>
      <c r="I186" s="8">
        <v>23000</v>
      </c>
      <c r="J186" s="250">
        <f t="shared" si="17"/>
        <v>1</v>
      </c>
      <c r="K186" s="224">
        <f t="shared" si="14"/>
        <v>23000</v>
      </c>
      <c r="L186" s="224">
        <f t="shared" si="15"/>
        <v>23000</v>
      </c>
      <c r="M186" s="666">
        <f t="shared" si="16"/>
        <v>1</v>
      </c>
    </row>
    <row r="187" spans="1:13" ht="31.5" x14ac:dyDescent="0.25">
      <c r="A187" s="647" t="s">
        <v>109</v>
      </c>
      <c r="B187" s="648" t="s">
        <v>110</v>
      </c>
      <c r="C187" s="648" t="s">
        <v>108</v>
      </c>
      <c r="D187" s="28" t="s">
        <v>111</v>
      </c>
      <c r="E187" s="43">
        <f>E188</f>
        <v>194000</v>
      </c>
      <c r="F187" s="43">
        <f>F188</f>
        <v>87395</v>
      </c>
      <c r="G187" s="250">
        <f t="shared" si="1"/>
        <v>0.45048969072164946</v>
      </c>
      <c r="H187" s="8">
        <v>0</v>
      </c>
      <c r="I187" s="8">
        <v>0</v>
      </c>
      <c r="J187" s="250"/>
      <c r="K187" s="224">
        <f t="shared" si="14"/>
        <v>194000</v>
      </c>
      <c r="L187" s="224">
        <f t="shared" si="15"/>
        <v>87395</v>
      </c>
      <c r="M187" s="666">
        <f t="shared" si="16"/>
        <v>0.45048969072164946</v>
      </c>
    </row>
    <row r="188" spans="1:13" x14ac:dyDescent="0.25">
      <c r="A188" s="647"/>
      <c r="B188" s="648"/>
      <c r="C188" s="648"/>
      <c r="D188" s="658" t="s">
        <v>467</v>
      </c>
      <c r="E188" s="43">
        <v>194000</v>
      </c>
      <c r="F188" s="43">
        <v>87395</v>
      </c>
      <c r="G188" s="250">
        <f t="shared" si="1"/>
        <v>0.45048969072164946</v>
      </c>
      <c r="H188" s="8"/>
      <c r="I188" s="8"/>
      <c r="J188" s="250"/>
      <c r="K188" s="224">
        <f t="shared" si="14"/>
        <v>194000</v>
      </c>
      <c r="L188" s="224">
        <f t="shared" si="15"/>
        <v>87395</v>
      </c>
      <c r="M188" s="666">
        <f t="shared" si="16"/>
        <v>0.45048969072164946</v>
      </c>
    </row>
    <row r="189" spans="1:13" ht="47.25" x14ac:dyDescent="0.25">
      <c r="A189" s="647" t="s">
        <v>112</v>
      </c>
      <c r="B189" s="648" t="s">
        <v>113</v>
      </c>
      <c r="C189" s="648" t="s">
        <v>114</v>
      </c>
      <c r="D189" s="28" t="s">
        <v>115</v>
      </c>
      <c r="E189" s="43">
        <f>E190</f>
        <v>32750</v>
      </c>
      <c r="F189" s="43">
        <f>F190</f>
        <v>13300</v>
      </c>
      <c r="G189" s="250">
        <f t="shared" si="1"/>
        <v>0.40610687022900765</v>
      </c>
      <c r="H189" s="8">
        <v>0</v>
      </c>
      <c r="I189" s="8">
        <v>0</v>
      </c>
      <c r="J189" s="250"/>
      <c r="K189" s="224">
        <f t="shared" si="14"/>
        <v>32750</v>
      </c>
      <c r="L189" s="224">
        <f t="shared" si="15"/>
        <v>13300</v>
      </c>
      <c r="M189" s="666">
        <f t="shared" si="16"/>
        <v>0.40610687022900765</v>
      </c>
    </row>
    <row r="190" spans="1:13" x14ac:dyDescent="0.25">
      <c r="A190" s="647"/>
      <c r="B190" s="648"/>
      <c r="C190" s="648"/>
      <c r="D190" s="658" t="s">
        <v>467</v>
      </c>
      <c r="E190" s="43">
        <v>32750</v>
      </c>
      <c r="F190" s="43">
        <v>13300</v>
      </c>
      <c r="G190" s="250">
        <f t="shared" si="1"/>
        <v>0.40610687022900765</v>
      </c>
      <c r="H190" s="8"/>
      <c r="I190" s="8"/>
      <c r="J190" s="250"/>
      <c r="K190" s="224">
        <f t="shared" si="14"/>
        <v>32750</v>
      </c>
      <c r="L190" s="224">
        <f t="shared" si="15"/>
        <v>13300</v>
      </c>
      <c r="M190" s="666">
        <f t="shared" si="16"/>
        <v>0.40610687022900765</v>
      </c>
    </row>
    <row r="191" spans="1:13" ht="47.25" x14ac:dyDescent="0.25">
      <c r="A191" s="647" t="s">
        <v>116</v>
      </c>
      <c r="B191" s="648" t="s">
        <v>117</v>
      </c>
      <c r="C191" s="648" t="s">
        <v>114</v>
      </c>
      <c r="D191" s="28" t="s">
        <v>118</v>
      </c>
      <c r="E191" s="43">
        <f>E192</f>
        <v>8670150</v>
      </c>
      <c r="F191" s="43">
        <f>F192</f>
        <v>3499037.19</v>
      </c>
      <c r="G191" s="250">
        <f t="shared" si="1"/>
        <v>0.40357285514091451</v>
      </c>
      <c r="H191" s="8">
        <v>0</v>
      </c>
      <c r="I191" s="8">
        <v>0</v>
      </c>
      <c r="J191" s="250"/>
      <c r="K191" s="224">
        <f t="shared" si="14"/>
        <v>8670150</v>
      </c>
      <c r="L191" s="224">
        <f t="shared" si="15"/>
        <v>3499037.19</v>
      </c>
      <c r="M191" s="666">
        <f t="shared" si="16"/>
        <v>0.40357285514091451</v>
      </c>
    </row>
    <row r="192" spans="1:13" x14ac:dyDescent="0.25">
      <c r="A192" s="647"/>
      <c r="B192" s="648"/>
      <c r="C192" s="648"/>
      <c r="D192" s="658" t="s">
        <v>467</v>
      </c>
      <c r="E192" s="43">
        <v>8670150</v>
      </c>
      <c r="F192" s="43">
        <v>3499037.19</v>
      </c>
      <c r="G192" s="250">
        <f t="shared" si="1"/>
        <v>0.40357285514091451</v>
      </c>
      <c r="H192" s="8"/>
      <c r="I192" s="8"/>
      <c r="J192" s="250"/>
      <c r="K192" s="224">
        <f t="shared" si="14"/>
        <v>8670150</v>
      </c>
      <c r="L192" s="224">
        <f t="shared" si="15"/>
        <v>3499037.19</v>
      </c>
      <c r="M192" s="666">
        <f t="shared" si="16"/>
        <v>0.40357285514091451</v>
      </c>
    </row>
    <row r="193" spans="1:13" x14ac:dyDescent="0.25">
      <c r="A193" s="647"/>
      <c r="B193" s="648"/>
      <c r="C193" s="648"/>
      <c r="D193" s="659" t="s">
        <v>468</v>
      </c>
      <c r="E193" s="43">
        <v>6310703</v>
      </c>
      <c r="F193" s="43">
        <v>2560060.29</v>
      </c>
      <c r="G193" s="250">
        <f t="shared" si="1"/>
        <v>0.4056695886337861</v>
      </c>
      <c r="H193" s="8"/>
      <c r="I193" s="8"/>
      <c r="J193" s="250"/>
      <c r="K193" s="224">
        <f t="shared" si="14"/>
        <v>6310703</v>
      </c>
      <c r="L193" s="224">
        <f t="shared" si="15"/>
        <v>2560060.29</v>
      </c>
      <c r="M193" s="666">
        <f t="shared" si="16"/>
        <v>0.4056695886337861</v>
      </c>
    </row>
    <row r="194" spans="1:13" ht="31.5" x14ac:dyDescent="0.25">
      <c r="A194" s="647"/>
      <c r="B194" s="648"/>
      <c r="C194" s="648"/>
      <c r="D194" s="659" t="s">
        <v>469</v>
      </c>
      <c r="E194" s="43">
        <v>452628</v>
      </c>
      <c r="F194" s="43">
        <v>264625.52</v>
      </c>
      <c r="G194" s="250">
        <f t="shared" si="1"/>
        <v>0.58464239949804253</v>
      </c>
      <c r="H194" s="8"/>
      <c r="I194" s="8"/>
      <c r="J194" s="250"/>
      <c r="K194" s="224">
        <f t="shared" si="14"/>
        <v>452628</v>
      </c>
      <c r="L194" s="224">
        <f t="shared" si="15"/>
        <v>264625.52</v>
      </c>
      <c r="M194" s="666">
        <f t="shared" si="16"/>
        <v>0.58464239949804253</v>
      </c>
    </row>
    <row r="195" spans="1:13" ht="31.5" x14ac:dyDescent="0.25">
      <c r="A195" s="647" t="s">
        <v>196</v>
      </c>
      <c r="B195" s="648" t="s">
        <v>197</v>
      </c>
      <c r="C195" s="648" t="s">
        <v>114</v>
      </c>
      <c r="D195" s="28" t="s">
        <v>157</v>
      </c>
      <c r="E195" s="43">
        <f>E196</f>
        <v>25268036</v>
      </c>
      <c r="F195" s="43">
        <f>F196</f>
        <v>9520912.3499999996</v>
      </c>
      <c r="G195" s="250">
        <f t="shared" si="1"/>
        <v>0.37679669088646223</v>
      </c>
      <c r="H195" s="8">
        <v>0</v>
      </c>
      <c r="I195" s="8">
        <v>0</v>
      </c>
      <c r="J195" s="250"/>
      <c r="K195" s="224">
        <f t="shared" si="14"/>
        <v>25268036</v>
      </c>
      <c r="L195" s="224">
        <f t="shared" si="15"/>
        <v>9520912.3499999996</v>
      </c>
      <c r="M195" s="666">
        <f t="shared" si="16"/>
        <v>0.37679669088646223</v>
      </c>
    </row>
    <row r="196" spans="1:13" x14ac:dyDescent="0.25">
      <c r="A196" s="647"/>
      <c r="B196" s="648"/>
      <c r="C196" s="648"/>
      <c r="D196" s="658" t="s">
        <v>467</v>
      </c>
      <c r="E196" s="43">
        <v>25268036</v>
      </c>
      <c r="F196" s="43">
        <v>9520912.3499999996</v>
      </c>
      <c r="G196" s="250">
        <f t="shared" si="1"/>
        <v>0.37679669088646223</v>
      </c>
      <c r="H196" s="8"/>
      <c r="I196" s="8"/>
      <c r="J196" s="250"/>
      <c r="K196" s="224">
        <f t="shared" si="14"/>
        <v>25268036</v>
      </c>
      <c r="L196" s="224">
        <f t="shared" si="15"/>
        <v>9520912.3499999996</v>
      </c>
      <c r="M196" s="666">
        <f t="shared" si="16"/>
        <v>0.37679669088646223</v>
      </c>
    </row>
    <row r="197" spans="1:13" ht="47.25" x14ac:dyDescent="0.25">
      <c r="A197" s="647">
        <v>1015049</v>
      </c>
      <c r="B197" s="648">
        <v>5049</v>
      </c>
      <c r="C197" s="648" t="s">
        <v>114</v>
      </c>
      <c r="D197" s="28" t="s">
        <v>542</v>
      </c>
      <c r="E197" s="43">
        <f>E198</f>
        <v>166311</v>
      </c>
      <c r="F197" s="43">
        <f>F198</f>
        <v>10394.4</v>
      </c>
      <c r="G197" s="250">
        <f t="shared" si="1"/>
        <v>6.2499774518823166E-2</v>
      </c>
      <c r="H197" s="8"/>
      <c r="I197" s="8"/>
      <c r="J197" s="250"/>
      <c r="K197" s="224">
        <f t="shared" si="14"/>
        <v>166311</v>
      </c>
      <c r="L197" s="224">
        <f t="shared" si="15"/>
        <v>10394.4</v>
      </c>
      <c r="M197" s="666">
        <f t="shared" si="16"/>
        <v>6.2499774518823166E-2</v>
      </c>
    </row>
    <row r="198" spans="1:13" x14ac:dyDescent="0.25">
      <c r="A198" s="647"/>
      <c r="B198" s="648"/>
      <c r="C198" s="648"/>
      <c r="D198" s="658" t="s">
        <v>467</v>
      </c>
      <c r="E198" s="43">
        <f>E199</f>
        <v>166311</v>
      </c>
      <c r="F198" s="43">
        <f>F199</f>
        <v>10394.4</v>
      </c>
      <c r="G198" s="250">
        <f t="shared" si="1"/>
        <v>6.2499774518823166E-2</v>
      </c>
      <c r="H198" s="8"/>
      <c r="I198" s="8"/>
      <c r="J198" s="250"/>
      <c r="K198" s="224">
        <f t="shared" si="14"/>
        <v>166311</v>
      </c>
      <c r="L198" s="224">
        <f t="shared" si="15"/>
        <v>10394.4</v>
      </c>
      <c r="M198" s="666">
        <f t="shared" si="16"/>
        <v>6.2499774518823166E-2</v>
      </c>
    </row>
    <row r="199" spans="1:13" x14ac:dyDescent="0.25">
      <c r="A199" s="647"/>
      <c r="B199" s="648"/>
      <c r="C199" s="648"/>
      <c r="D199" s="659" t="s">
        <v>468</v>
      </c>
      <c r="E199" s="43">
        <v>166311</v>
      </c>
      <c r="F199" s="43">
        <v>10394.4</v>
      </c>
      <c r="G199" s="250">
        <f t="shared" si="1"/>
        <v>6.2499774518823166E-2</v>
      </c>
      <c r="H199" s="8"/>
      <c r="I199" s="8"/>
      <c r="J199" s="250"/>
      <c r="K199" s="224">
        <f t="shared" si="14"/>
        <v>166311</v>
      </c>
      <c r="L199" s="224">
        <f t="shared" si="15"/>
        <v>10394.4</v>
      </c>
      <c r="M199" s="666">
        <f t="shared" si="16"/>
        <v>6.2499774518823166E-2</v>
      </c>
    </row>
    <row r="200" spans="1:13" ht="79.5" customHeight="1" x14ac:dyDescent="0.25">
      <c r="A200" s="647" t="s">
        <v>119</v>
      </c>
      <c r="B200" s="648" t="s">
        <v>120</v>
      </c>
      <c r="C200" s="648" t="s">
        <v>114</v>
      </c>
      <c r="D200" s="28" t="s">
        <v>121</v>
      </c>
      <c r="E200" s="43">
        <f>E201</f>
        <v>5273449</v>
      </c>
      <c r="F200" s="43">
        <f>F201</f>
        <v>2101757.27</v>
      </c>
      <c r="G200" s="250">
        <f t="shared" si="1"/>
        <v>0.39855458353726375</v>
      </c>
      <c r="H200" s="8">
        <v>0</v>
      </c>
      <c r="I200" s="8">
        <v>0</v>
      </c>
      <c r="J200" s="250"/>
      <c r="K200" s="224">
        <f t="shared" si="14"/>
        <v>5273449</v>
      </c>
      <c r="L200" s="224">
        <f t="shared" si="15"/>
        <v>2101757.27</v>
      </c>
      <c r="M200" s="666">
        <f t="shared" si="16"/>
        <v>0.39855458353726375</v>
      </c>
    </row>
    <row r="201" spans="1:13" x14ac:dyDescent="0.25">
      <c r="A201" s="647"/>
      <c r="B201" s="648"/>
      <c r="C201" s="648"/>
      <c r="D201" s="658" t="s">
        <v>467</v>
      </c>
      <c r="E201" s="43">
        <v>5273449</v>
      </c>
      <c r="F201" s="43">
        <v>2101757.27</v>
      </c>
      <c r="G201" s="250">
        <f t="shared" si="1"/>
        <v>0.39855458353726375</v>
      </c>
      <c r="H201" s="8"/>
      <c r="I201" s="8"/>
      <c r="J201" s="250"/>
      <c r="K201" s="224">
        <f t="shared" si="14"/>
        <v>5273449</v>
      </c>
      <c r="L201" s="224">
        <f t="shared" si="15"/>
        <v>2101757.27</v>
      </c>
      <c r="M201" s="666">
        <f t="shared" si="16"/>
        <v>0.39855458353726375</v>
      </c>
    </row>
    <row r="202" spans="1:13" x14ac:dyDescent="0.25">
      <c r="A202" s="647"/>
      <c r="B202" s="648"/>
      <c r="C202" s="648"/>
      <c r="D202" s="659" t="s">
        <v>468</v>
      </c>
      <c r="E202" s="43">
        <v>3780354</v>
      </c>
      <c r="F202" s="43">
        <v>1653858.68</v>
      </c>
      <c r="G202" s="250">
        <f t="shared" si="1"/>
        <v>0.43748778024491886</v>
      </c>
      <c r="H202" s="8"/>
      <c r="I202" s="8"/>
      <c r="J202" s="250"/>
      <c r="K202" s="224">
        <f t="shared" si="14"/>
        <v>3780354</v>
      </c>
      <c r="L202" s="224">
        <f t="shared" si="15"/>
        <v>1653858.68</v>
      </c>
      <c r="M202" s="666">
        <f t="shared" si="16"/>
        <v>0.43748778024491886</v>
      </c>
    </row>
    <row r="203" spans="1:13" ht="31.5" x14ac:dyDescent="0.25">
      <c r="A203" s="647"/>
      <c r="B203" s="648"/>
      <c r="C203" s="648"/>
      <c r="D203" s="659" t="s">
        <v>469</v>
      </c>
      <c r="E203" s="43">
        <v>114836</v>
      </c>
      <c r="F203" s="43">
        <v>27122.09</v>
      </c>
      <c r="G203" s="250">
        <f t="shared" si="1"/>
        <v>0.23618107562088544</v>
      </c>
      <c r="H203" s="8"/>
      <c r="I203" s="8"/>
      <c r="J203" s="250"/>
      <c r="K203" s="224">
        <f t="shared" si="14"/>
        <v>114836</v>
      </c>
      <c r="L203" s="224">
        <f t="shared" si="15"/>
        <v>27122.09</v>
      </c>
      <c r="M203" s="666">
        <f t="shared" si="16"/>
        <v>0.23618107562088544</v>
      </c>
    </row>
    <row r="204" spans="1:13" ht="57" customHeight="1" x14ac:dyDescent="0.25">
      <c r="A204" s="647" t="s">
        <v>122</v>
      </c>
      <c r="B204" s="648" t="s">
        <v>123</v>
      </c>
      <c r="C204" s="648" t="s">
        <v>114</v>
      </c>
      <c r="D204" s="28" t="s">
        <v>124</v>
      </c>
      <c r="E204" s="43">
        <f>E205</f>
        <v>438000</v>
      </c>
      <c r="F204" s="43">
        <f>F205</f>
        <v>219000</v>
      </c>
      <c r="G204" s="250">
        <f t="shared" si="1"/>
        <v>0.5</v>
      </c>
      <c r="H204" s="8">
        <v>0</v>
      </c>
      <c r="I204" s="8">
        <v>0</v>
      </c>
      <c r="J204" s="250"/>
      <c r="K204" s="224">
        <f t="shared" si="14"/>
        <v>438000</v>
      </c>
      <c r="L204" s="224">
        <f t="shared" si="15"/>
        <v>219000</v>
      </c>
      <c r="M204" s="666">
        <f t="shared" si="16"/>
        <v>0.5</v>
      </c>
    </row>
    <row r="205" spans="1:13" x14ac:dyDescent="0.25">
      <c r="A205" s="647"/>
      <c r="B205" s="648"/>
      <c r="C205" s="648"/>
      <c r="D205" s="658" t="s">
        <v>467</v>
      </c>
      <c r="E205" s="43">
        <v>438000</v>
      </c>
      <c r="F205" s="43">
        <v>219000</v>
      </c>
      <c r="G205" s="250">
        <f t="shared" si="1"/>
        <v>0.5</v>
      </c>
      <c r="H205" s="8"/>
      <c r="I205" s="8"/>
      <c r="J205" s="250"/>
      <c r="K205" s="224">
        <f t="shared" si="14"/>
        <v>438000</v>
      </c>
      <c r="L205" s="224">
        <f t="shared" si="15"/>
        <v>219000</v>
      </c>
      <c r="M205" s="666">
        <f t="shared" si="16"/>
        <v>0.5</v>
      </c>
    </row>
    <row r="206" spans="1:13" ht="47.25" x14ac:dyDescent="0.25">
      <c r="A206" s="36">
        <v>1018110</v>
      </c>
      <c r="B206" s="12">
        <v>8110</v>
      </c>
      <c r="C206" s="238" t="s">
        <v>232</v>
      </c>
      <c r="D206" s="239" t="s">
        <v>233</v>
      </c>
      <c r="E206" s="240">
        <f>E207</f>
        <v>102300</v>
      </c>
      <c r="F206" s="240">
        <f>F207</f>
        <v>1500</v>
      </c>
      <c r="G206" s="258">
        <f t="shared" si="1"/>
        <v>1.466275659824047E-2</v>
      </c>
      <c r="H206" s="241">
        <v>0</v>
      </c>
      <c r="I206" s="241">
        <v>0</v>
      </c>
      <c r="J206" s="258"/>
      <c r="K206" s="224">
        <f t="shared" si="14"/>
        <v>102300</v>
      </c>
      <c r="L206" s="224">
        <f t="shared" si="15"/>
        <v>1500</v>
      </c>
      <c r="M206" s="666">
        <f t="shared" si="16"/>
        <v>1.466275659824047E-2</v>
      </c>
    </row>
    <row r="207" spans="1:13" x14ac:dyDescent="0.25">
      <c r="A207" s="648"/>
      <c r="B207" s="648"/>
      <c r="C207" s="56"/>
      <c r="D207" s="658" t="s">
        <v>467</v>
      </c>
      <c r="E207" s="43">
        <v>102300</v>
      </c>
      <c r="F207" s="43">
        <v>1500</v>
      </c>
      <c r="G207" s="250">
        <f t="shared" si="1"/>
        <v>1.466275659824047E-2</v>
      </c>
      <c r="H207" s="8"/>
      <c r="I207" s="8"/>
      <c r="J207" s="250"/>
      <c r="K207" s="8">
        <f t="shared" si="14"/>
        <v>102300</v>
      </c>
      <c r="L207" s="8">
        <f t="shared" si="15"/>
        <v>1500</v>
      </c>
      <c r="M207" s="250">
        <f t="shared" si="16"/>
        <v>1.466275659824047E-2</v>
      </c>
    </row>
    <row r="208" spans="1:13" ht="32.25" thickBot="1" x14ac:dyDescent="0.3">
      <c r="A208" s="36"/>
      <c r="B208" s="12"/>
      <c r="C208" s="238"/>
      <c r="D208" s="686" t="s">
        <v>469</v>
      </c>
      <c r="E208" s="240">
        <v>100800</v>
      </c>
      <c r="F208" s="240">
        <v>0</v>
      </c>
      <c r="G208" s="250">
        <f t="shared" si="1"/>
        <v>0</v>
      </c>
      <c r="H208" s="241"/>
      <c r="I208" s="241"/>
      <c r="J208" s="258"/>
      <c r="K208" s="8">
        <f t="shared" si="14"/>
        <v>100800</v>
      </c>
      <c r="L208" s="8">
        <f t="shared" si="15"/>
        <v>0</v>
      </c>
      <c r="M208" s="250">
        <f t="shared" si="16"/>
        <v>0</v>
      </c>
    </row>
    <row r="209" spans="1:13" s="33" customFormat="1" ht="73.900000000000006" customHeight="1" thickBot="1" x14ac:dyDescent="0.3">
      <c r="A209" s="38" t="s">
        <v>125</v>
      </c>
      <c r="B209" s="39" t="s">
        <v>14</v>
      </c>
      <c r="C209" s="39" t="s">
        <v>14</v>
      </c>
      <c r="D209" s="40" t="s">
        <v>126</v>
      </c>
      <c r="E209" s="58">
        <f>E210</f>
        <v>58126513</v>
      </c>
      <c r="F209" s="58">
        <f>F210</f>
        <v>22451854.41</v>
      </c>
      <c r="G209" s="248">
        <f t="shared" si="1"/>
        <v>0.38625840861983241</v>
      </c>
      <c r="H209" s="13">
        <f>H210</f>
        <v>382600</v>
      </c>
      <c r="I209" s="13">
        <f>I210</f>
        <v>125850</v>
      </c>
      <c r="J209" s="248">
        <f t="shared" si="17"/>
        <v>0.32893361212754835</v>
      </c>
      <c r="K209" s="246">
        <f>K210</f>
        <v>58509113</v>
      </c>
      <c r="L209" s="246">
        <f>L210</f>
        <v>22577704.41</v>
      </c>
      <c r="M209" s="257">
        <f t="shared" si="16"/>
        <v>0.38588355304583066</v>
      </c>
    </row>
    <row r="210" spans="1:13" s="32" customFormat="1" ht="60.6" customHeight="1" x14ac:dyDescent="0.25">
      <c r="A210" s="51" t="s">
        <v>127</v>
      </c>
      <c r="B210" s="52" t="s">
        <v>14</v>
      </c>
      <c r="C210" s="52" t="s">
        <v>14</v>
      </c>
      <c r="D210" s="53" t="s">
        <v>126</v>
      </c>
      <c r="E210" s="45">
        <f>E211+E216+E218+E220+E222+E224+E226+E230+E228</f>
        <v>58126513</v>
      </c>
      <c r="F210" s="45">
        <f>F211+F216+F218+F220+F222+F224+F226+F230+F228</f>
        <v>22451854.41</v>
      </c>
      <c r="G210" s="249">
        <f t="shared" si="1"/>
        <v>0.38625840861983241</v>
      </c>
      <c r="H210" s="45">
        <f>H211+H216+H218+H220+H222+H224+H226+H230</f>
        <v>382600</v>
      </c>
      <c r="I210" s="45">
        <f>I211+I216+I218+I220+I222+I224+I226+I230</f>
        <v>125850</v>
      </c>
      <c r="J210" s="249">
        <f t="shared" si="17"/>
        <v>0.32893361212754835</v>
      </c>
      <c r="K210" s="247">
        <f>K211+K216+K218+K220+K222+K224+K226+K230+K228</f>
        <v>58509113</v>
      </c>
      <c r="L210" s="247">
        <f>L211+L216+L218+L220+L222+L224+L226+L230+L228</f>
        <v>22577704.41</v>
      </c>
      <c r="M210" s="667">
        <f t="shared" si="16"/>
        <v>0.38588355304583066</v>
      </c>
    </row>
    <row r="211" spans="1:13" ht="47.25" x14ac:dyDescent="0.25">
      <c r="A211" s="647" t="s">
        <v>128</v>
      </c>
      <c r="B211" s="648" t="s">
        <v>44</v>
      </c>
      <c r="C211" s="648" t="s">
        <v>17</v>
      </c>
      <c r="D211" s="28" t="s">
        <v>175</v>
      </c>
      <c r="E211" s="43">
        <f>E212</f>
        <v>3359091</v>
      </c>
      <c r="F211" s="43">
        <f>F212</f>
        <v>1690690.66</v>
      </c>
      <c r="G211" s="250">
        <f t="shared" si="1"/>
        <v>0.50331790951778321</v>
      </c>
      <c r="H211" s="8">
        <f>H214</f>
        <v>23000</v>
      </c>
      <c r="I211" s="8">
        <f>I214</f>
        <v>0</v>
      </c>
      <c r="J211" s="250">
        <f t="shared" si="17"/>
        <v>0</v>
      </c>
      <c r="K211" s="224">
        <f>E211+H211</f>
        <v>3382091</v>
      </c>
      <c r="L211" s="224">
        <f>F211+I211</f>
        <v>1690690.66</v>
      </c>
      <c r="M211" s="666">
        <f t="shared" si="16"/>
        <v>0.49989508265744476</v>
      </c>
    </row>
    <row r="212" spans="1:13" x14ac:dyDescent="0.25">
      <c r="A212" s="647"/>
      <c r="B212" s="648"/>
      <c r="C212" s="648"/>
      <c r="D212" s="658" t="s">
        <v>467</v>
      </c>
      <c r="E212" s="43">
        <v>3359091</v>
      </c>
      <c r="F212" s="43">
        <v>1690690.66</v>
      </c>
      <c r="G212" s="250">
        <f t="shared" si="1"/>
        <v>0.50331790951778321</v>
      </c>
      <c r="H212" s="8"/>
      <c r="I212" s="8"/>
      <c r="J212" s="250"/>
      <c r="K212" s="224">
        <f t="shared" ref="K212:K232" si="18">E212+H212</f>
        <v>3359091</v>
      </c>
      <c r="L212" s="224">
        <f t="shared" ref="L212:L232" si="19">F212+I212</f>
        <v>1690690.66</v>
      </c>
      <c r="M212" s="666">
        <f t="shared" si="16"/>
        <v>0.50331790951778321</v>
      </c>
    </row>
    <row r="213" spans="1:13" x14ac:dyDescent="0.25">
      <c r="A213" s="647"/>
      <c r="B213" s="648"/>
      <c r="C213" s="648"/>
      <c r="D213" s="659" t="s">
        <v>468</v>
      </c>
      <c r="E213" s="43">
        <v>3266584</v>
      </c>
      <c r="F213" s="43">
        <v>1650162.58</v>
      </c>
      <c r="G213" s="250">
        <f t="shared" si="1"/>
        <v>0.50516459396115332</v>
      </c>
      <c r="H213" s="8"/>
      <c r="I213" s="8"/>
      <c r="J213" s="250"/>
      <c r="K213" s="224">
        <f t="shared" si="18"/>
        <v>3266584</v>
      </c>
      <c r="L213" s="224">
        <f t="shared" si="19"/>
        <v>1650162.58</v>
      </c>
      <c r="M213" s="666">
        <f t="shared" si="16"/>
        <v>0.50516459396115332</v>
      </c>
    </row>
    <row r="214" spans="1:13" x14ac:dyDescent="0.25">
      <c r="A214" s="647"/>
      <c r="B214" s="648"/>
      <c r="C214" s="648"/>
      <c r="D214" s="658" t="s">
        <v>470</v>
      </c>
      <c r="E214" s="43"/>
      <c r="F214" s="43"/>
      <c r="G214" s="250"/>
      <c r="H214" s="8">
        <f>H215</f>
        <v>23000</v>
      </c>
      <c r="I214" s="8">
        <f>I215</f>
        <v>0</v>
      </c>
      <c r="J214" s="250">
        <f t="shared" si="17"/>
        <v>0</v>
      </c>
      <c r="K214" s="224">
        <f t="shared" si="18"/>
        <v>23000</v>
      </c>
      <c r="L214" s="224">
        <f t="shared" si="19"/>
        <v>0</v>
      </c>
      <c r="M214" s="666">
        <f t="shared" si="16"/>
        <v>0</v>
      </c>
    </row>
    <row r="215" spans="1:13" x14ac:dyDescent="0.25">
      <c r="A215" s="647"/>
      <c r="B215" s="648"/>
      <c r="C215" s="648"/>
      <c r="D215" s="659" t="s">
        <v>471</v>
      </c>
      <c r="E215" s="43"/>
      <c r="F215" s="43"/>
      <c r="G215" s="250"/>
      <c r="H215" s="8">
        <v>23000</v>
      </c>
      <c r="I215" s="8">
        <v>0</v>
      </c>
      <c r="J215" s="250">
        <f t="shared" si="17"/>
        <v>0</v>
      </c>
      <c r="K215" s="224">
        <f t="shared" si="18"/>
        <v>23000</v>
      </c>
      <c r="L215" s="224">
        <f t="shared" si="19"/>
        <v>0</v>
      </c>
      <c r="M215" s="666">
        <f t="shared" si="16"/>
        <v>0</v>
      </c>
    </row>
    <row r="216" spans="1:13" ht="31.5" x14ac:dyDescent="0.25">
      <c r="A216" s="647" t="s">
        <v>129</v>
      </c>
      <c r="B216" s="648" t="s">
        <v>130</v>
      </c>
      <c r="C216" s="648" t="s">
        <v>131</v>
      </c>
      <c r="D216" s="28" t="s">
        <v>132</v>
      </c>
      <c r="E216" s="43">
        <f>E217</f>
        <v>8474</v>
      </c>
      <c r="F216" s="43">
        <f>F217</f>
        <v>8311.74</v>
      </c>
      <c r="G216" s="250">
        <f t="shared" si="1"/>
        <v>0.98085201793721966</v>
      </c>
      <c r="H216" s="8">
        <v>0</v>
      </c>
      <c r="I216" s="8">
        <v>0</v>
      </c>
      <c r="J216" s="250"/>
      <c r="K216" s="224">
        <f t="shared" si="18"/>
        <v>8474</v>
      </c>
      <c r="L216" s="224">
        <f t="shared" si="19"/>
        <v>8311.74</v>
      </c>
      <c r="M216" s="666">
        <f t="shared" si="16"/>
        <v>0.98085201793721966</v>
      </c>
    </row>
    <row r="217" spans="1:13" x14ac:dyDescent="0.25">
      <c r="A217" s="647"/>
      <c r="B217" s="648"/>
      <c r="C217" s="648"/>
      <c r="D217" s="658" t="s">
        <v>467</v>
      </c>
      <c r="E217" s="43">
        <v>8474</v>
      </c>
      <c r="F217" s="43">
        <v>8311.74</v>
      </c>
      <c r="G217" s="250">
        <f t="shared" si="1"/>
        <v>0.98085201793721966</v>
      </c>
      <c r="H217" s="8"/>
      <c r="I217" s="8"/>
      <c r="J217" s="250"/>
      <c r="K217" s="224">
        <f t="shared" si="18"/>
        <v>8474</v>
      </c>
      <c r="L217" s="224">
        <f t="shared" si="19"/>
        <v>8311.74</v>
      </c>
      <c r="M217" s="666">
        <f t="shared" si="16"/>
        <v>0.98085201793721966</v>
      </c>
    </row>
    <row r="218" spans="1:13" ht="47.25" x14ac:dyDescent="0.25">
      <c r="A218" s="647">
        <v>1216012</v>
      </c>
      <c r="B218" s="648">
        <v>6012</v>
      </c>
      <c r="C218" s="56" t="s">
        <v>27</v>
      </c>
      <c r="D218" s="28" t="s">
        <v>237</v>
      </c>
      <c r="E218" s="43">
        <f>E219</f>
        <v>5671150</v>
      </c>
      <c r="F218" s="43">
        <f>F219</f>
        <v>0</v>
      </c>
      <c r="G218" s="250">
        <f t="shared" si="1"/>
        <v>0</v>
      </c>
      <c r="H218" s="8">
        <v>0</v>
      </c>
      <c r="I218" s="8">
        <v>0</v>
      </c>
      <c r="J218" s="250"/>
      <c r="K218" s="224">
        <f t="shared" si="18"/>
        <v>5671150</v>
      </c>
      <c r="L218" s="224">
        <f t="shared" si="19"/>
        <v>0</v>
      </c>
      <c r="M218" s="666">
        <f t="shared" si="16"/>
        <v>0</v>
      </c>
    </row>
    <row r="219" spans="1:13" x14ac:dyDescent="0.25">
      <c r="A219" s="647"/>
      <c r="B219" s="648"/>
      <c r="C219" s="56"/>
      <c r="D219" s="658" t="s">
        <v>467</v>
      </c>
      <c r="E219" s="43">
        <v>5671150</v>
      </c>
      <c r="F219" s="43">
        <v>0</v>
      </c>
      <c r="G219" s="250">
        <f t="shared" si="1"/>
        <v>0</v>
      </c>
      <c r="H219" s="8"/>
      <c r="I219" s="8"/>
      <c r="J219" s="250"/>
      <c r="K219" s="224">
        <f t="shared" si="18"/>
        <v>5671150</v>
      </c>
      <c r="L219" s="224">
        <f t="shared" si="19"/>
        <v>0</v>
      </c>
      <c r="M219" s="666">
        <f t="shared" si="16"/>
        <v>0</v>
      </c>
    </row>
    <row r="220" spans="1:13" ht="31.5" x14ac:dyDescent="0.25">
      <c r="A220" s="647" t="s">
        <v>133</v>
      </c>
      <c r="B220" s="648" t="s">
        <v>134</v>
      </c>
      <c r="C220" s="648" t="s">
        <v>27</v>
      </c>
      <c r="D220" s="28" t="s">
        <v>135</v>
      </c>
      <c r="E220" s="43">
        <f>E221</f>
        <v>1231641</v>
      </c>
      <c r="F220" s="43">
        <f>F221</f>
        <v>604259.68000000005</v>
      </c>
      <c r="G220" s="250">
        <f t="shared" si="1"/>
        <v>0.49061348233779167</v>
      </c>
      <c r="H220" s="8">
        <v>0</v>
      </c>
      <c r="I220" s="8">
        <v>0</v>
      </c>
      <c r="J220" s="250"/>
      <c r="K220" s="224">
        <f t="shared" si="18"/>
        <v>1231641</v>
      </c>
      <c r="L220" s="224">
        <f t="shared" si="19"/>
        <v>604259.68000000005</v>
      </c>
      <c r="M220" s="666">
        <f t="shared" si="16"/>
        <v>0.49061348233779167</v>
      </c>
    </row>
    <row r="221" spans="1:13" x14ac:dyDescent="0.25">
      <c r="A221" s="647"/>
      <c r="B221" s="648"/>
      <c r="C221" s="648"/>
      <c r="D221" s="658" t="s">
        <v>467</v>
      </c>
      <c r="E221" s="43">
        <v>1231641</v>
      </c>
      <c r="F221" s="43">
        <v>604259.68000000005</v>
      </c>
      <c r="G221" s="250">
        <f t="shared" si="1"/>
        <v>0.49061348233779167</v>
      </c>
      <c r="H221" s="8"/>
      <c r="I221" s="8"/>
      <c r="J221" s="250"/>
      <c r="K221" s="224">
        <f t="shared" si="18"/>
        <v>1231641</v>
      </c>
      <c r="L221" s="224">
        <f t="shared" si="19"/>
        <v>604259.68000000005</v>
      </c>
      <c r="M221" s="666">
        <f t="shared" si="16"/>
        <v>0.49061348233779167</v>
      </c>
    </row>
    <row r="222" spans="1:13" ht="31.5" x14ac:dyDescent="0.25">
      <c r="A222" s="647" t="s">
        <v>136</v>
      </c>
      <c r="B222" s="648" t="s">
        <v>26</v>
      </c>
      <c r="C222" s="648" t="s">
        <v>27</v>
      </c>
      <c r="D222" s="28" t="s">
        <v>28</v>
      </c>
      <c r="E222" s="43">
        <f>E223</f>
        <v>36591324</v>
      </c>
      <c r="F222" s="43">
        <f>F223</f>
        <v>17325274.059999999</v>
      </c>
      <c r="G222" s="250">
        <f t="shared" ref="G222:G300" si="20">F222/E222</f>
        <v>0.47348038185226637</v>
      </c>
      <c r="H222" s="8">
        <v>0</v>
      </c>
      <c r="I222" s="8">
        <v>0</v>
      </c>
      <c r="J222" s="250"/>
      <c r="K222" s="224">
        <f t="shared" si="18"/>
        <v>36591324</v>
      </c>
      <c r="L222" s="224">
        <f t="shared" si="19"/>
        <v>17325274.059999999</v>
      </c>
      <c r="M222" s="666">
        <f t="shared" si="16"/>
        <v>0.47348038185226637</v>
      </c>
    </row>
    <row r="223" spans="1:13" x14ac:dyDescent="0.25">
      <c r="A223" s="647"/>
      <c r="B223" s="648"/>
      <c r="C223" s="648"/>
      <c r="D223" s="658" t="s">
        <v>467</v>
      </c>
      <c r="E223" s="43">
        <v>36591324</v>
      </c>
      <c r="F223" s="43">
        <v>17325274.059999999</v>
      </c>
      <c r="G223" s="250">
        <f t="shared" si="20"/>
        <v>0.47348038185226637</v>
      </c>
      <c r="H223" s="8"/>
      <c r="I223" s="8"/>
      <c r="J223" s="250"/>
      <c r="K223" s="224">
        <f t="shared" si="18"/>
        <v>36591324</v>
      </c>
      <c r="L223" s="224">
        <f t="shared" si="19"/>
        <v>17325274.059999999</v>
      </c>
      <c r="M223" s="666">
        <f t="shared" si="16"/>
        <v>0.47348038185226637</v>
      </c>
    </row>
    <row r="224" spans="1:13" ht="173.25" x14ac:dyDescent="0.25">
      <c r="A224" s="647">
        <v>1216071</v>
      </c>
      <c r="B224" s="648">
        <v>6071</v>
      </c>
      <c r="C224" s="56" t="s">
        <v>271</v>
      </c>
      <c r="D224" s="28" t="s">
        <v>269</v>
      </c>
      <c r="E224" s="43">
        <f>E225</f>
        <v>7328850</v>
      </c>
      <c r="F224" s="43">
        <f>F225</f>
        <v>463411.7</v>
      </c>
      <c r="G224" s="250">
        <f t="shared" si="20"/>
        <v>6.3231161778450923E-2</v>
      </c>
      <c r="H224" s="8">
        <v>0</v>
      </c>
      <c r="I224" s="8">
        <v>0</v>
      </c>
      <c r="J224" s="250"/>
      <c r="K224" s="224">
        <f t="shared" si="18"/>
        <v>7328850</v>
      </c>
      <c r="L224" s="224">
        <f t="shared" si="19"/>
        <v>463411.7</v>
      </c>
      <c r="M224" s="666">
        <f t="shared" si="16"/>
        <v>6.3231161778450923E-2</v>
      </c>
    </row>
    <row r="225" spans="1:13" x14ac:dyDescent="0.25">
      <c r="A225" s="647"/>
      <c r="B225" s="648"/>
      <c r="C225" s="56"/>
      <c r="D225" s="658" t="s">
        <v>467</v>
      </c>
      <c r="E225" s="43">
        <v>7328850</v>
      </c>
      <c r="F225" s="43">
        <v>463411.7</v>
      </c>
      <c r="G225" s="250">
        <f t="shared" si="20"/>
        <v>6.3231161778450923E-2</v>
      </c>
      <c r="H225" s="8"/>
      <c r="I225" s="8"/>
      <c r="J225" s="250"/>
      <c r="K225" s="224">
        <f t="shared" si="18"/>
        <v>7328850</v>
      </c>
      <c r="L225" s="224">
        <f t="shared" si="19"/>
        <v>463411.7</v>
      </c>
      <c r="M225" s="666">
        <f t="shared" si="16"/>
        <v>6.3231161778450923E-2</v>
      </c>
    </row>
    <row r="226" spans="1:13" ht="45.75" customHeight="1" x14ac:dyDescent="0.25">
      <c r="A226" s="647" t="s">
        <v>137</v>
      </c>
      <c r="B226" s="648" t="s">
        <v>138</v>
      </c>
      <c r="C226" s="648" t="s">
        <v>139</v>
      </c>
      <c r="D226" s="28" t="s">
        <v>140</v>
      </c>
      <c r="E226" s="43">
        <f>E227</f>
        <v>2633948</v>
      </c>
      <c r="F226" s="43">
        <f>F227</f>
        <v>1182914.8500000001</v>
      </c>
      <c r="G226" s="250">
        <f t="shared" si="20"/>
        <v>0.44910334220721143</v>
      </c>
      <c r="H226" s="8">
        <v>0</v>
      </c>
      <c r="I226" s="8">
        <v>0</v>
      </c>
      <c r="J226" s="250"/>
      <c r="K226" s="224">
        <f t="shared" si="18"/>
        <v>2633948</v>
      </c>
      <c r="L226" s="224">
        <f t="shared" si="19"/>
        <v>1182914.8500000001</v>
      </c>
      <c r="M226" s="666">
        <f t="shared" si="16"/>
        <v>0.44910334220721143</v>
      </c>
    </row>
    <row r="227" spans="1:13" x14ac:dyDescent="0.25">
      <c r="A227" s="41"/>
      <c r="B227" s="42"/>
      <c r="C227" s="42"/>
      <c r="D227" s="658" t="s">
        <v>467</v>
      </c>
      <c r="E227" s="44">
        <v>2633948</v>
      </c>
      <c r="F227" s="44">
        <v>1182914.8500000001</v>
      </c>
      <c r="G227" s="250">
        <f t="shared" si="20"/>
        <v>0.44910334220721143</v>
      </c>
      <c r="H227" s="15"/>
      <c r="I227" s="8"/>
      <c r="J227" s="250"/>
      <c r="K227" s="224">
        <f t="shared" si="18"/>
        <v>2633948</v>
      </c>
      <c r="L227" s="224">
        <f t="shared" si="19"/>
        <v>1182914.8500000001</v>
      </c>
      <c r="M227" s="666">
        <f t="shared" si="16"/>
        <v>0.44910334220721143</v>
      </c>
    </row>
    <row r="228" spans="1:13" ht="31.5" x14ac:dyDescent="0.25">
      <c r="A228" s="41">
        <v>1217693</v>
      </c>
      <c r="B228" s="42">
        <v>7693</v>
      </c>
      <c r="C228" s="56" t="s">
        <v>171</v>
      </c>
      <c r="D228" s="28" t="s">
        <v>543</v>
      </c>
      <c r="E228" s="44">
        <f>E229</f>
        <v>1302035</v>
      </c>
      <c r="F228" s="44">
        <f>F229</f>
        <v>1176991.72</v>
      </c>
      <c r="G228" s="250">
        <f t="shared" si="20"/>
        <v>0.90396319607383824</v>
      </c>
      <c r="H228" s="15"/>
      <c r="I228" s="15"/>
      <c r="J228" s="251"/>
      <c r="K228" s="224">
        <f t="shared" si="18"/>
        <v>1302035</v>
      </c>
      <c r="L228" s="224">
        <f t="shared" si="19"/>
        <v>1176991.72</v>
      </c>
      <c r="M228" s="666">
        <f t="shared" si="16"/>
        <v>0.90396319607383824</v>
      </c>
    </row>
    <row r="229" spans="1:13" x14ac:dyDescent="0.25">
      <c r="A229" s="41"/>
      <c r="B229" s="42"/>
      <c r="C229" s="42"/>
      <c r="D229" s="658" t="s">
        <v>467</v>
      </c>
      <c r="E229" s="44">
        <v>1302035</v>
      </c>
      <c r="F229" s="44">
        <v>1176991.72</v>
      </c>
      <c r="G229" s="250">
        <f t="shared" si="20"/>
        <v>0.90396319607383824</v>
      </c>
      <c r="H229" s="15"/>
      <c r="I229" s="15"/>
      <c r="J229" s="251"/>
      <c r="K229" s="224">
        <f t="shared" si="18"/>
        <v>1302035</v>
      </c>
      <c r="L229" s="224">
        <f t="shared" si="19"/>
        <v>1176991.72</v>
      </c>
      <c r="M229" s="666">
        <f t="shared" si="16"/>
        <v>0.90396319607383824</v>
      </c>
    </row>
    <row r="230" spans="1:13" ht="40.9" customHeight="1" x14ac:dyDescent="0.25">
      <c r="A230" s="41" t="s">
        <v>141</v>
      </c>
      <c r="B230" s="42" t="s">
        <v>142</v>
      </c>
      <c r="C230" s="42" t="s">
        <v>143</v>
      </c>
      <c r="D230" s="37" t="s">
        <v>144</v>
      </c>
      <c r="E230" s="44">
        <v>0</v>
      </c>
      <c r="F230" s="44">
        <v>0</v>
      </c>
      <c r="G230" s="251"/>
      <c r="H230" s="15">
        <f>H231+H232</f>
        <v>359600</v>
      </c>
      <c r="I230" s="15">
        <f>I231+I232</f>
        <v>125850</v>
      </c>
      <c r="J230" s="251">
        <f t="shared" si="17"/>
        <v>0.349972191323693</v>
      </c>
      <c r="K230" s="224">
        <f t="shared" si="18"/>
        <v>359600</v>
      </c>
      <c r="L230" s="224">
        <f t="shared" si="19"/>
        <v>125850</v>
      </c>
      <c r="M230" s="666">
        <f t="shared" si="16"/>
        <v>0.349972191323693</v>
      </c>
    </row>
    <row r="231" spans="1:13" x14ac:dyDescent="0.25">
      <c r="A231" s="647"/>
      <c r="B231" s="648"/>
      <c r="C231" s="648"/>
      <c r="D231" s="658" t="s">
        <v>467</v>
      </c>
      <c r="E231" s="43"/>
      <c r="F231" s="43"/>
      <c r="G231" s="250"/>
      <c r="H231" s="8">
        <v>264650</v>
      </c>
      <c r="I231" s="8">
        <v>125850</v>
      </c>
      <c r="J231" s="251">
        <f t="shared" si="17"/>
        <v>0.47553372378613262</v>
      </c>
      <c r="K231" s="224">
        <f t="shared" si="18"/>
        <v>264650</v>
      </c>
      <c r="L231" s="224">
        <f t="shared" si="19"/>
        <v>125850</v>
      </c>
      <c r="M231" s="666">
        <f t="shared" si="16"/>
        <v>0.47553372378613262</v>
      </c>
    </row>
    <row r="232" spans="1:13" ht="16.5" thickBot="1" x14ac:dyDescent="0.3">
      <c r="A232" s="647"/>
      <c r="B232" s="648"/>
      <c r="C232" s="648"/>
      <c r="D232" s="658" t="s">
        <v>470</v>
      </c>
      <c r="E232" s="43"/>
      <c r="F232" s="43"/>
      <c r="G232" s="250"/>
      <c r="H232" s="8">
        <v>94950</v>
      </c>
      <c r="I232" s="8">
        <v>0</v>
      </c>
      <c r="J232" s="251">
        <f t="shared" si="17"/>
        <v>0</v>
      </c>
      <c r="K232" s="224">
        <f t="shared" si="18"/>
        <v>94950</v>
      </c>
      <c r="L232" s="224">
        <f t="shared" si="19"/>
        <v>0</v>
      </c>
      <c r="M232" s="666">
        <f t="shared" si="16"/>
        <v>0</v>
      </c>
    </row>
    <row r="233" spans="1:13" s="33" customFormat="1" ht="63.75" thickBot="1" x14ac:dyDescent="0.3">
      <c r="A233" s="38" t="s">
        <v>145</v>
      </c>
      <c r="B233" s="39" t="s">
        <v>14</v>
      </c>
      <c r="C233" s="39" t="s">
        <v>14</v>
      </c>
      <c r="D233" s="40" t="s">
        <v>146</v>
      </c>
      <c r="E233" s="58">
        <f>E234</f>
        <v>2852158</v>
      </c>
      <c r="F233" s="58">
        <f>F234</f>
        <v>1202070.02</v>
      </c>
      <c r="G233" s="248">
        <f t="shared" si="20"/>
        <v>0.42145982796184506</v>
      </c>
      <c r="H233" s="58">
        <f>H234</f>
        <v>69721212</v>
      </c>
      <c r="I233" s="58">
        <f>I234</f>
        <v>4993675.7299999995</v>
      </c>
      <c r="J233" s="248">
        <f t="shared" si="17"/>
        <v>7.1623478518990744E-2</v>
      </c>
      <c r="K233" s="246">
        <f>K234</f>
        <v>72573370</v>
      </c>
      <c r="L233" s="246">
        <f>L234</f>
        <v>6195745.75</v>
      </c>
      <c r="M233" s="257">
        <f t="shared" si="16"/>
        <v>8.5372165437542724E-2</v>
      </c>
    </row>
    <row r="234" spans="1:13" s="32" customFormat="1" ht="47.25" x14ac:dyDescent="0.25">
      <c r="A234" s="51" t="s">
        <v>147</v>
      </c>
      <c r="B234" s="52" t="s">
        <v>14</v>
      </c>
      <c r="C234" s="52" t="s">
        <v>14</v>
      </c>
      <c r="D234" s="53" t="s">
        <v>146</v>
      </c>
      <c r="E234" s="45">
        <f>E235+E245+E251+E254</f>
        <v>2852158</v>
      </c>
      <c r="F234" s="45">
        <f>F235+F245+F251+F254</f>
        <v>1202070.02</v>
      </c>
      <c r="G234" s="249">
        <f t="shared" si="20"/>
        <v>0.42145982796184506</v>
      </c>
      <c r="H234" s="45">
        <f>H235+H245+H251+H254+H239+H242+H248+H257+H260+H263</f>
        <v>69721212</v>
      </c>
      <c r="I234" s="45">
        <f>I235+I245+I251+I254+I239+I242+I248+I257+I260+I263</f>
        <v>4993675.7299999995</v>
      </c>
      <c r="J234" s="249">
        <f t="shared" si="17"/>
        <v>7.1623478518990744E-2</v>
      </c>
      <c r="K234" s="247">
        <f>K235+K245+K251+K254+K239+K242+K248+K257+K260+K263</f>
        <v>72573370</v>
      </c>
      <c r="L234" s="247">
        <f>L235+L245+L251+L254+L239+L242+L248+L257+L260+L263</f>
        <v>6195745.75</v>
      </c>
      <c r="M234" s="667">
        <f t="shared" si="16"/>
        <v>8.5372165437542724E-2</v>
      </c>
    </row>
    <row r="235" spans="1:13" ht="47.25" x14ac:dyDescent="0.25">
      <c r="A235" s="647" t="s">
        <v>198</v>
      </c>
      <c r="B235" s="648" t="s">
        <v>44</v>
      </c>
      <c r="C235" s="648" t="s">
        <v>17</v>
      </c>
      <c r="D235" s="28" t="s">
        <v>175</v>
      </c>
      <c r="E235" s="43">
        <f>E236</f>
        <v>2852158</v>
      </c>
      <c r="F235" s="43">
        <f>F236</f>
        <v>1202070.02</v>
      </c>
      <c r="G235" s="250">
        <f t="shared" si="20"/>
        <v>0.42145982796184506</v>
      </c>
      <c r="H235" s="8">
        <v>0</v>
      </c>
      <c r="I235" s="8">
        <v>0</v>
      </c>
      <c r="J235" s="250"/>
      <c r="K235" s="224">
        <f>E235+H235</f>
        <v>2852158</v>
      </c>
      <c r="L235" s="224">
        <f>F235+I235</f>
        <v>1202070.02</v>
      </c>
      <c r="M235" s="666">
        <f t="shared" si="16"/>
        <v>0.42145982796184506</v>
      </c>
    </row>
    <row r="236" spans="1:13" x14ac:dyDescent="0.25">
      <c r="A236" s="647"/>
      <c r="B236" s="648"/>
      <c r="C236" s="648"/>
      <c r="D236" s="658" t="s">
        <v>467</v>
      </c>
      <c r="E236" s="43">
        <v>2852158</v>
      </c>
      <c r="F236" s="43">
        <v>1202070.02</v>
      </c>
      <c r="G236" s="250">
        <f t="shared" si="20"/>
        <v>0.42145982796184506</v>
      </c>
      <c r="H236" s="8"/>
      <c r="I236" s="8"/>
      <c r="J236" s="250"/>
      <c r="K236" s="224">
        <f t="shared" ref="K236:K265" si="21">E236+H236</f>
        <v>2852158</v>
      </c>
      <c r="L236" s="224">
        <f t="shared" ref="L236:L265" si="22">F236+I236</f>
        <v>1202070.02</v>
      </c>
      <c r="M236" s="666">
        <f t="shared" si="16"/>
        <v>0.42145982796184506</v>
      </c>
    </row>
    <row r="237" spans="1:13" x14ac:dyDescent="0.25">
      <c r="A237" s="647"/>
      <c r="B237" s="648"/>
      <c r="C237" s="648"/>
      <c r="D237" s="659" t="s">
        <v>468</v>
      </c>
      <c r="E237" s="43">
        <v>2646790</v>
      </c>
      <c r="F237" s="43">
        <v>1110805.19</v>
      </c>
      <c r="G237" s="250">
        <f t="shared" si="20"/>
        <v>0.41968013707169816</v>
      </c>
      <c r="H237" s="8"/>
      <c r="I237" s="8"/>
      <c r="J237" s="250"/>
      <c r="K237" s="224">
        <f t="shared" si="21"/>
        <v>2646790</v>
      </c>
      <c r="L237" s="224">
        <f t="shared" si="22"/>
        <v>1110805.19</v>
      </c>
      <c r="M237" s="666">
        <f t="shared" si="16"/>
        <v>0.41968013707169816</v>
      </c>
    </row>
    <row r="238" spans="1:13" ht="31.5" x14ac:dyDescent="0.25">
      <c r="A238" s="647"/>
      <c r="B238" s="648"/>
      <c r="C238" s="648"/>
      <c r="D238" s="659" t="s">
        <v>469</v>
      </c>
      <c r="E238" s="43">
        <v>91053</v>
      </c>
      <c r="F238" s="43">
        <v>37486.9</v>
      </c>
      <c r="G238" s="250">
        <f t="shared" si="20"/>
        <v>0.41170417229525663</v>
      </c>
      <c r="H238" s="8"/>
      <c r="I238" s="8"/>
      <c r="J238" s="250"/>
      <c r="K238" s="224">
        <f t="shared" si="21"/>
        <v>91053</v>
      </c>
      <c r="L238" s="224">
        <f t="shared" si="22"/>
        <v>37486.9</v>
      </c>
      <c r="M238" s="666">
        <f t="shared" si="16"/>
        <v>0.41170417229525663</v>
      </c>
    </row>
    <row r="239" spans="1:13" ht="47.25" x14ac:dyDescent="0.25">
      <c r="A239" s="647">
        <v>1511021</v>
      </c>
      <c r="B239" s="648">
        <v>1021</v>
      </c>
      <c r="C239" s="56" t="s">
        <v>51</v>
      </c>
      <c r="D239" s="28" t="s">
        <v>547</v>
      </c>
      <c r="E239" s="43"/>
      <c r="F239" s="43"/>
      <c r="G239" s="250"/>
      <c r="H239" s="8">
        <f>H240</f>
        <v>28404930</v>
      </c>
      <c r="I239" s="8">
        <f>I240</f>
        <v>1201312.3</v>
      </c>
      <c r="J239" s="250">
        <f t="shared" si="17"/>
        <v>4.2292387272209436E-2</v>
      </c>
      <c r="K239" s="224">
        <f t="shared" si="21"/>
        <v>28404930</v>
      </c>
      <c r="L239" s="224">
        <f t="shared" si="22"/>
        <v>1201312.3</v>
      </c>
      <c r="M239" s="666">
        <f t="shared" si="16"/>
        <v>4.2292387272209436E-2</v>
      </c>
    </row>
    <row r="240" spans="1:13" x14ac:dyDescent="0.25">
      <c r="A240" s="647"/>
      <c r="B240" s="648"/>
      <c r="C240" s="648"/>
      <c r="D240" s="658" t="s">
        <v>470</v>
      </c>
      <c r="E240" s="43"/>
      <c r="F240" s="43"/>
      <c r="G240" s="250"/>
      <c r="H240" s="8">
        <f>H241</f>
        <v>28404930</v>
      </c>
      <c r="I240" s="8">
        <f>I241</f>
        <v>1201312.3</v>
      </c>
      <c r="J240" s="250">
        <f t="shared" si="17"/>
        <v>4.2292387272209436E-2</v>
      </c>
      <c r="K240" s="224">
        <f t="shared" si="21"/>
        <v>28404930</v>
      </c>
      <c r="L240" s="224">
        <f t="shared" si="22"/>
        <v>1201312.3</v>
      </c>
      <c r="M240" s="666">
        <f t="shared" si="16"/>
        <v>4.2292387272209436E-2</v>
      </c>
    </row>
    <row r="241" spans="1:13" x14ac:dyDescent="0.25">
      <c r="A241" s="647"/>
      <c r="B241" s="648"/>
      <c r="C241" s="648"/>
      <c r="D241" s="659" t="s">
        <v>471</v>
      </c>
      <c r="E241" s="43"/>
      <c r="F241" s="43"/>
      <c r="G241" s="250"/>
      <c r="H241" s="8">
        <v>28404930</v>
      </c>
      <c r="I241" s="8">
        <v>1201312.3</v>
      </c>
      <c r="J241" s="250">
        <f t="shared" si="17"/>
        <v>4.2292387272209436E-2</v>
      </c>
      <c r="K241" s="224">
        <f t="shared" si="21"/>
        <v>28404930</v>
      </c>
      <c r="L241" s="224">
        <f t="shared" si="22"/>
        <v>1201312.3</v>
      </c>
      <c r="M241" s="666">
        <f t="shared" si="16"/>
        <v>4.2292387272209436E-2</v>
      </c>
    </row>
    <row r="242" spans="1:13" ht="31.5" x14ac:dyDescent="0.25">
      <c r="A242" s="647">
        <v>1512010</v>
      </c>
      <c r="B242" s="648">
        <v>2010</v>
      </c>
      <c r="C242" s="56" t="s">
        <v>20</v>
      </c>
      <c r="D242" s="28" t="s">
        <v>21</v>
      </c>
      <c r="E242" s="43"/>
      <c r="F242" s="43"/>
      <c r="G242" s="250"/>
      <c r="H242" s="8">
        <f>H243</f>
        <v>103135</v>
      </c>
      <c r="I242" s="8">
        <f>I243</f>
        <v>0</v>
      </c>
      <c r="J242" s="250">
        <f t="shared" si="17"/>
        <v>0</v>
      </c>
      <c r="K242" s="224">
        <f t="shared" si="21"/>
        <v>103135</v>
      </c>
      <c r="L242" s="224">
        <f t="shared" si="22"/>
        <v>0</v>
      </c>
      <c r="M242" s="666">
        <f t="shared" si="16"/>
        <v>0</v>
      </c>
    </row>
    <row r="243" spans="1:13" x14ac:dyDescent="0.25">
      <c r="A243" s="647"/>
      <c r="B243" s="648"/>
      <c r="C243" s="648"/>
      <c r="D243" s="658" t="s">
        <v>470</v>
      </c>
      <c r="E243" s="43"/>
      <c r="F243" s="43"/>
      <c r="G243" s="250"/>
      <c r="H243" s="8">
        <f>H244</f>
        <v>103135</v>
      </c>
      <c r="I243" s="8">
        <f>I244</f>
        <v>0</v>
      </c>
      <c r="J243" s="250">
        <f t="shared" si="17"/>
        <v>0</v>
      </c>
      <c r="K243" s="224">
        <f t="shared" si="21"/>
        <v>103135</v>
      </c>
      <c r="L243" s="224">
        <f t="shared" si="22"/>
        <v>0</v>
      </c>
      <c r="M243" s="666">
        <f t="shared" si="16"/>
        <v>0</v>
      </c>
    </row>
    <row r="244" spans="1:13" x14ac:dyDescent="0.25">
      <c r="A244" s="647"/>
      <c r="B244" s="648"/>
      <c r="C244" s="648"/>
      <c r="D244" s="659" t="s">
        <v>471</v>
      </c>
      <c r="E244" s="43"/>
      <c r="F244" s="43"/>
      <c r="G244" s="250"/>
      <c r="H244" s="8">
        <v>103135</v>
      </c>
      <c r="I244" s="8"/>
      <c r="J244" s="250">
        <f t="shared" si="17"/>
        <v>0</v>
      </c>
      <c r="K244" s="224">
        <f t="shared" si="21"/>
        <v>103135</v>
      </c>
      <c r="L244" s="224">
        <f t="shared" si="22"/>
        <v>0</v>
      </c>
      <c r="M244" s="666">
        <f t="shared" si="16"/>
        <v>0</v>
      </c>
    </row>
    <row r="245" spans="1:13" ht="47.25" x14ac:dyDescent="0.25">
      <c r="A245" s="64">
        <v>1514060</v>
      </c>
      <c r="B245" s="65">
        <v>4060</v>
      </c>
      <c r="C245" s="66" t="s">
        <v>106</v>
      </c>
      <c r="D245" s="34" t="s">
        <v>107</v>
      </c>
      <c r="E245" s="43">
        <v>0</v>
      </c>
      <c r="F245" s="43">
        <v>0</v>
      </c>
      <c r="G245" s="250"/>
      <c r="H245" s="8">
        <f>H246</f>
        <v>2478809</v>
      </c>
      <c r="I245" s="8">
        <f>I246</f>
        <v>2460071.23</v>
      </c>
      <c r="J245" s="250">
        <f t="shared" si="17"/>
        <v>0.99244081734413581</v>
      </c>
      <c r="K245" s="224">
        <f t="shared" si="21"/>
        <v>2478809</v>
      </c>
      <c r="L245" s="224">
        <f t="shared" si="22"/>
        <v>2460071.23</v>
      </c>
      <c r="M245" s="666">
        <f t="shared" si="16"/>
        <v>0.99244081734413581</v>
      </c>
    </row>
    <row r="246" spans="1:13" x14ac:dyDescent="0.25">
      <c r="A246" s="259"/>
      <c r="B246" s="67"/>
      <c r="C246" s="68"/>
      <c r="D246" s="658" t="s">
        <v>470</v>
      </c>
      <c r="E246" s="8"/>
      <c r="F246" s="8"/>
      <c r="G246" s="250"/>
      <c r="H246" s="8">
        <f>H247</f>
        <v>2478809</v>
      </c>
      <c r="I246" s="8">
        <f>I247</f>
        <v>2460071.23</v>
      </c>
      <c r="J246" s="250">
        <f t="shared" si="17"/>
        <v>0.99244081734413581</v>
      </c>
      <c r="K246" s="224">
        <f t="shared" si="21"/>
        <v>2478809</v>
      </c>
      <c r="L246" s="224">
        <f t="shared" si="22"/>
        <v>2460071.23</v>
      </c>
      <c r="M246" s="666">
        <f t="shared" ref="M246:M299" si="23">L246/K246</f>
        <v>0.99244081734413581</v>
      </c>
    </row>
    <row r="247" spans="1:13" x14ac:dyDescent="0.25">
      <c r="A247" s="259"/>
      <c r="B247" s="67"/>
      <c r="C247" s="68"/>
      <c r="D247" s="659" t="s">
        <v>471</v>
      </c>
      <c r="E247" s="8"/>
      <c r="F247" s="8"/>
      <c r="G247" s="250"/>
      <c r="H247" s="15">
        <v>2478809</v>
      </c>
      <c r="I247" s="15">
        <v>2460071.23</v>
      </c>
      <c r="J247" s="250">
        <f t="shared" si="17"/>
        <v>0.99244081734413581</v>
      </c>
      <c r="K247" s="224">
        <f t="shared" si="21"/>
        <v>2478809</v>
      </c>
      <c r="L247" s="224">
        <f t="shared" si="22"/>
        <v>2460071.23</v>
      </c>
      <c r="M247" s="666">
        <f t="shared" si="23"/>
        <v>0.99244081734413581</v>
      </c>
    </row>
    <row r="248" spans="1:13" ht="47.25" x14ac:dyDescent="0.25">
      <c r="A248" s="259">
        <v>1516012</v>
      </c>
      <c r="B248" s="67">
        <v>6012</v>
      </c>
      <c r="C248" s="42" t="s">
        <v>27</v>
      </c>
      <c r="D248" s="34" t="s">
        <v>237</v>
      </c>
      <c r="E248" s="8"/>
      <c r="F248" s="8"/>
      <c r="G248" s="250"/>
      <c r="H248" s="15">
        <f>H249</f>
        <v>8257821</v>
      </c>
      <c r="I248" s="15">
        <f>I249</f>
        <v>0</v>
      </c>
      <c r="J248" s="250">
        <f t="shared" si="17"/>
        <v>0</v>
      </c>
      <c r="K248" s="224">
        <f t="shared" si="21"/>
        <v>8257821</v>
      </c>
      <c r="L248" s="224">
        <f t="shared" si="22"/>
        <v>0</v>
      </c>
      <c r="M248" s="666">
        <f t="shared" si="23"/>
        <v>0</v>
      </c>
    </row>
    <row r="249" spans="1:13" x14ac:dyDescent="0.25">
      <c r="A249" s="259"/>
      <c r="B249" s="67"/>
      <c r="C249" s="68"/>
      <c r="D249" s="658" t="s">
        <v>470</v>
      </c>
      <c r="E249" s="8"/>
      <c r="F249" s="8"/>
      <c r="G249" s="250"/>
      <c r="H249" s="15">
        <f>H250</f>
        <v>8257821</v>
      </c>
      <c r="I249" s="15">
        <f>I250</f>
        <v>0</v>
      </c>
      <c r="J249" s="250">
        <f t="shared" si="17"/>
        <v>0</v>
      </c>
      <c r="K249" s="224">
        <f t="shared" si="21"/>
        <v>8257821</v>
      </c>
      <c r="L249" s="224">
        <f t="shared" si="22"/>
        <v>0</v>
      </c>
      <c r="M249" s="666">
        <f t="shared" si="23"/>
        <v>0</v>
      </c>
    </row>
    <row r="250" spans="1:13" x14ac:dyDescent="0.25">
      <c r="A250" s="259"/>
      <c r="B250" s="67"/>
      <c r="C250" s="68"/>
      <c r="D250" s="659" t="s">
        <v>471</v>
      </c>
      <c r="E250" s="8"/>
      <c r="F250" s="8"/>
      <c r="G250" s="250"/>
      <c r="H250" s="15">
        <v>8257821</v>
      </c>
      <c r="I250" s="15">
        <v>0</v>
      </c>
      <c r="J250" s="250">
        <f t="shared" si="17"/>
        <v>0</v>
      </c>
      <c r="K250" s="224">
        <f t="shared" si="21"/>
        <v>8257821</v>
      </c>
      <c r="L250" s="224">
        <f t="shared" si="22"/>
        <v>0</v>
      </c>
      <c r="M250" s="666">
        <f t="shared" si="23"/>
        <v>0</v>
      </c>
    </row>
    <row r="251" spans="1:13" ht="31.5" x14ac:dyDescent="0.25">
      <c r="A251" s="41">
        <v>1516030</v>
      </c>
      <c r="B251" s="42" t="s">
        <v>26</v>
      </c>
      <c r="C251" s="42" t="s">
        <v>27</v>
      </c>
      <c r="D251" s="37" t="s">
        <v>28</v>
      </c>
      <c r="E251" s="8">
        <v>0</v>
      </c>
      <c r="F251" s="8">
        <v>0</v>
      </c>
      <c r="G251" s="250"/>
      <c r="H251" s="15">
        <f>H252</f>
        <v>6432037</v>
      </c>
      <c r="I251" s="15">
        <f>I252</f>
        <v>154159.98000000001</v>
      </c>
      <c r="J251" s="250">
        <f t="shared" si="17"/>
        <v>2.3967520709224779E-2</v>
      </c>
      <c r="K251" s="224">
        <f t="shared" si="21"/>
        <v>6432037</v>
      </c>
      <c r="L251" s="224">
        <f t="shared" si="22"/>
        <v>154159.98000000001</v>
      </c>
      <c r="M251" s="666">
        <f t="shared" si="23"/>
        <v>2.3967520709224779E-2</v>
      </c>
    </row>
    <row r="252" spans="1:13" x14ac:dyDescent="0.25">
      <c r="A252" s="130"/>
      <c r="B252" s="42"/>
      <c r="C252" s="131"/>
      <c r="D252" s="658" t="s">
        <v>470</v>
      </c>
      <c r="E252" s="15"/>
      <c r="F252" s="15"/>
      <c r="G252" s="250"/>
      <c r="H252" s="15">
        <f>H253</f>
        <v>6432037</v>
      </c>
      <c r="I252" s="15">
        <f>I253</f>
        <v>154159.98000000001</v>
      </c>
      <c r="J252" s="250">
        <f t="shared" si="17"/>
        <v>2.3967520709224779E-2</v>
      </c>
      <c r="K252" s="224">
        <f t="shared" si="21"/>
        <v>6432037</v>
      </c>
      <c r="L252" s="224">
        <f t="shared" si="22"/>
        <v>154159.98000000001</v>
      </c>
      <c r="M252" s="666">
        <f t="shared" si="23"/>
        <v>2.3967520709224779E-2</v>
      </c>
    </row>
    <row r="253" spans="1:13" x14ac:dyDescent="0.25">
      <c r="A253" s="130"/>
      <c r="B253" s="42"/>
      <c r="C253" s="131"/>
      <c r="D253" s="659" t="s">
        <v>471</v>
      </c>
      <c r="E253" s="15"/>
      <c r="F253" s="15"/>
      <c r="G253" s="250"/>
      <c r="H253" s="15">
        <v>6432037</v>
      </c>
      <c r="I253" s="15">
        <v>154159.98000000001</v>
      </c>
      <c r="J253" s="250">
        <f t="shared" si="17"/>
        <v>2.3967520709224779E-2</v>
      </c>
      <c r="K253" s="224">
        <f t="shared" si="21"/>
        <v>6432037</v>
      </c>
      <c r="L253" s="224">
        <f t="shared" si="22"/>
        <v>154159.98000000001</v>
      </c>
      <c r="M253" s="666">
        <f t="shared" si="23"/>
        <v>2.3967520709224779E-2</v>
      </c>
    </row>
    <row r="254" spans="1:13" ht="31.5" x14ac:dyDescent="0.25">
      <c r="A254" s="130" t="s">
        <v>305</v>
      </c>
      <c r="B254" s="42" t="s">
        <v>306</v>
      </c>
      <c r="C254" s="131" t="s">
        <v>307</v>
      </c>
      <c r="D254" s="37" t="s">
        <v>309</v>
      </c>
      <c r="E254" s="15">
        <v>0</v>
      </c>
      <c r="F254" s="15">
        <v>0</v>
      </c>
      <c r="G254" s="251"/>
      <c r="H254" s="15">
        <f>H255</f>
        <v>3338727</v>
      </c>
      <c r="I254" s="15">
        <f>I255</f>
        <v>1178132.22</v>
      </c>
      <c r="J254" s="251">
        <f t="shared" si="17"/>
        <v>0.35286868917404746</v>
      </c>
      <c r="K254" s="224">
        <f t="shared" si="21"/>
        <v>3338727</v>
      </c>
      <c r="L254" s="224">
        <f t="shared" si="22"/>
        <v>1178132.22</v>
      </c>
      <c r="M254" s="666">
        <f t="shared" si="23"/>
        <v>0.35286868917404746</v>
      </c>
    </row>
    <row r="255" spans="1:13" x14ac:dyDescent="0.25">
      <c r="A255" s="647"/>
      <c r="B255" s="648"/>
      <c r="C255" s="648"/>
      <c r="D255" s="658" t="s">
        <v>470</v>
      </c>
      <c r="E255" s="8"/>
      <c r="F255" s="8"/>
      <c r="G255" s="250"/>
      <c r="H255" s="8">
        <f>H256</f>
        <v>3338727</v>
      </c>
      <c r="I255" s="8">
        <f>I256</f>
        <v>1178132.22</v>
      </c>
      <c r="J255" s="251">
        <f t="shared" si="17"/>
        <v>0.35286868917404746</v>
      </c>
      <c r="K255" s="224">
        <f t="shared" si="21"/>
        <v>3338727</v>
      </c>
      <c r="L255" s="224">
        <f t="shared" si="22"/>
        <v>1178132.22</v>
      </c>
      <c r="M255" s="666">
        <f t="shared" si="23"/>
        <v>0.35286868917404746</v>
      </c>
    </row>
    <row r="256" spans="1:13" x14ac:dyDescent="0.25">
      <c r="A256" s="648"/>
      <c r="B256" s="648"/>
      <c r="C256" s="648"/>
      <c r="D256" s="659" t="s">
        <v>471</v>
      </c>
      <c r="E256" s="8"/>
      <c r="F256" s="8"/>
      <c r="G256" s="250"/>
      <c r="H256" s="8">
        <v>3338727</v>
      </c>
      <c r="I256" s="8">
        <v>1178132.22</v>
      </c>
      <c r="J256" s="250">
        <f t="shared" si="17"/>
        <v>0.35286868917404746</v>
      </c>
      <c r="K256" s="8">
        <f t="shared" si="21"/>
        <v>3338727</v>
      </c>
      <c r="L256" s="8">
        <f t="shared" si="22"/>
        <v>1178132.22</v>
      </c>
      <c r="M256" s="250">
        <f t="shared" si="23"/>
        <v>0.35286868917404746</v>
      </c>
    </row>
    <row r="257" spans="1:13" ht="31.5" x14ac:dyDescent="0.25">
      <c r="A257" s="648">
        <v>1517324</v>
      </c>
      <c r="B257" s="648">
        <v>7324</v>
      </c>
      <c r="C257" s="131" t="s">
        <v>307</v>
      </c>
      <c r="D257" s="37" t="s">
        <v>548</v>
      </c>
      <c r="E257" s="8"/>
      <c r="F257" s="8"/>
      <c r="G257" s="250"/>
      <c r="H257" s="8">
        <f>H258</f>
        <v>1501526</v>
      </c>
      <c r="I257" s="8">
        <f>I258</f>
        <v>0</v>
      </c>
      <c r="J257" s="250">
        <f t="shared" si="17"/>
        <v>0</v>
      </c>
      <c r="K257" s="8">
        <f t="shared" si="21"/>
        <v>1501526</v>
      </c>
      <c r="L257" s="8">
        <f t="shared" si="22"/>
        <v>0</v>
      </c>
      <c r="M257" s="250">
        <f t="shared" si="23"/>
        <v>0</v>
      </c>
    </row>
    <row r="258" spans="1:13" x14ac:dyDescent="0.25">
      <c r="A258" s="648"/>
      <c r="B258" s="648"/>
      <c r="C258" s="648"/>
      <c r="D258" s="658" t="s">
        <v>470</v>
      </c>
      <c r="E258" s="8"/>
      <c r="F258" s="8"/>
      <c r="G258" s="250"/>
      <c r="H258" s="8">
        <f>H259</f>
        <v>1501526</v>
      </c>
      <c r="I258" s="8">
        <f>I259</f>
        <v>0</v>
      </c>
      <c r="J258" s="250">
        <f t="shared" ref="J258:J265" si="24">I258/H258</f>
        <v>0</v>
      </c>
      <c r="K258" s="8">
        <f t="shared" si="21"/>
        <v>1501526</v>
      </c>
      <c r="L258" s="8">
        <f t="shared" si="22"/>
        <v>0</v>
      </c>
      <c r="M258" s="250">
        <f t="shared" si="23"/>
        <v>0</v>
      </c>
    </row>
    <row r="259" spans="1:13" x14ac:dyDescent="0.25">
      <c r="A259" s="36"/>
      <c r="B259" s="12"/>
      <c r="C259" s="12"/>
      <c r="D259" s="684" t="s">
        <v>471</v>
      </c>
      <c r="E259" s="241"/>
      <c r="F259" s="241"/>
      <c r="G259" s="258"/>
      <c r="H259" s="241">
        <v>1501526</v>
      </c>
      <c r="I259" s="241">
        <v>0</v>
      </c>
      <c r="J259" s="251">
        <f t="shared" si="24"/>
        <v>0</v>
      </c>
      <c r="K259" s="15">
        <f t="shared" si="21"/>
        <v>1501526</v>
      </c>
      <c r="L259" s="15">
        <f t="shared" si="22"/>
        <v>0</v>
      </c>
      <c r="M259" s="251">
        <f t="shared" si="23"/>
        <v>0</v>
      </c>
    </row>
    <row r="260" spans="1:13" ht="31.5" x14ac:dyDescent="0.25">
      <c r="A260" s="648">
        <v>1517330</v>
      </c>
      <c r="B260" s="648">
        <v>7330</v>
      </c>
      <c r="C260" s="131" t="s">
        <v>307</v>
      </c>
      <c r="D260" s="37" t="s">
        <v>549</v>
      </c>
      <c r="E260" s="8"/>
      <c r="F260" s="8"/>
      <c r="G260" s="250"/>
      <c r="H260" s="8">
        <f>H261</f>
        <v>1264018</v>
      </c>
      <c r="I260" s="8">
        <f>I261</f>
        <v>0</v>
      </c>
      <c r="J260" s="251">
        <f t="shared" si="24"/>
        <v>0</v>
      </c>
      <c r="K260" s="15">
        <f t="shared" si="21"/>
        <v>1264018</v>
      </c>
      <c r="L260" s="15">
        <f t="shared" si="22"/>
        <v>0</v>
      </c>
      <c r="M260" s="251">
        <f t="shared" si="23"/>
        <v>0</v>
      </c>
    </row>
    <row r="261" spans="1:13" x14ac:dyDescent="0.25">
      <c r="A261" s="648"/>
      <c r="B261" s="648"/>
      <c r="C261" s="648"/>
      <c r="D261" s="658" t="s">
        <v>470</v>
      </c>
      <c r="E261" s="8"/>
      <c r="F261" s="8"/>
      <c r="G261" s="250"/>
      <c r="H261" s="8">
        <f>H262</f>
        <v>1264018</v>
      </c>
      <c r="I261" s="8">
        <f>I262</f>
        <v>0</v>
      </c>
      <c r="J261" s="251">
        <f t="shared" si="24"/>
        <v>0</v>
      </c>
      <c r="K261" s="15">
        <f t="shared" si="21"/>
        <v>1264018</v>
      </c>
      <c r="L261" s="15">
        <f t="shared" si="22"/>
        <v>0</v>
      </c>
      <c r="M261" s="251">
        <f t="shared" si="23"/>
        <v>0</v>
      </c>
    </row>
    <row r="262" spans="1:13" x14ac:dyDescent="0.25">
      <c r="A262" s="36"/>
      <c r="B262" s="12"/>
      <c r="C262" s="12"/>
      <c r="D262" s="684" t="s">
        <v>471</v>
      </c>
      <c r="E262" s="241"/>
      <c r="F262" s="241"/>
      <c r="G262" s="258"/>
      <c r="H262" s="241">
        <v>1264018</v>
      </c>
      <c r="I262" s="241">
        <v>0</v>
      </c>
      <c r="J262" s="251">
        <f t="shared" si="24"/>
        <v>0</v>
      </c>
      <c r="K262" s="15">
        <f t="shared" si="21"/>
        <v>1264018</v>
      </c>
      <c r="L262" s="15">
        <f t="shared" si="22"/>
        <v>0</v>
      </c>
      <c r="M262" s="251">
        <f t="shared" si="23"/>
        <v>0</v>
      </c>
    </row>
    <row r="263" spans="1:13" ht="47.25" x14ac:dyDescent="0.25">
      <c r="A263" s="648">
        <v>1517461</v>
      </c>
      <c r="B263" s="648">
        <v>7461</v>
      </c>
      <c r="C263" s="56" t="s">
        <v>139</v>
      </c>
      <c r="D263" s="37" t="s">
        <v>140</v>
      </c>
      <c r="E263" s="8"/>
      <c r="F263" s="8"/>
      <c r="G263" s="250"/>
      <c r="H263" s="8">
        <f>H264</f>
        <v>17940209</v>
      </c>
      <c r="I263" s="8">
        <f>I264</f>
        <v>0</v>
      </c>
      <c r="J263" s="251">
        <f t="shared" si="24"/>
        <v>0</v>
      </c>
      <c r="K263" s="15">
        <f t="shared" si="21"/>
        <v>17940209</v>
      </c>
      <c r="L263" s="15">
        <f t="shared" si="22"/>
        <v>0</v>
      </c>
      <c r="M263" s="251">
        <f t="shared" si="23"/>
        <v>0</v>
      </c>
    </row>
    <row r="264" spans="1:13" x14ac:dyDescent="0.25">
      <c r="A264" s="648"/>
      <c r="B264" s="648"/>
      <c r="C264" s="648"/>
      <c r="D264" s="658" t="s">
        <v>470</v>
      </c>
      <c r="E264" s="8"/>
      <c r="F264" s="8"/>
      <c r="G264" s="250"/>
      <c r="H264" s="8">
        <f>H265</f>
        <v>17940209</v>
      </c>
      <c r="I264" s="8">
        <f>I265</f>
        <v>0</v>
      </c>
      <c r="J264" s="251">
        <f t="shared" si="24"/>
        <v>0</v>
      </c>
      <c r="K264" s="15">
        <f t="shared" si="21"/>
        <v>17940209</v>
      </c>
      <c r="L264" s="15">
        <f t="shared" si="22"/>
        <v>0</v>
      </c>
      <c r="M264" s="251">
        <f t="shared" si="23"/>
        <v>0</v>
      </c>
    </row>
    <row r="265" spans="1:13" ht="16.5" thickBot="1" x14ac:dyDescent="0.3">
      <c r="A265" s="36"/>
      <c r="B265" s="12"/>
      <c r="C265" s="12"/>
      <c r="D265" s="684" t="s">
        <v>471</v>
      </c>
      <c r="E265" s="241"/>
      <c r="F265" s="241"/>
      <c r="G265" s="258"/>
      <c r="H265" s="241">
        <v>17940209</v>
      </c>
      <c r="I265" s="241">
        <v>0</v>
      </c>
      <c r="J265" s="251">
        <f t="shared" si="24"/>
        <v>0</v>
      </c>
      <c r="K265" s="15">
        <f t="shared" si="21"/>
        <v>17940209</v>
      </c>
      <c r="L265" s="15">
        <f t="shared" si="22"/>
        <v>0</v>
      </c>
      <c r="M265" s="251">
        <f t="shared" si="23"/>
        <v>0</v>
      </c>
    </row>
    <row r="266" spans="1:13" s="33" customFormat="1" ht="62.25" customHeight="1" thickBot="1" x14ac:dyDescent="0.3">
      <c r="A266" s="38" t="s">
        <v>199</v>
      </c>
      <c r="B266" s="39" t="s">
        <v>14</v>
      </c>
      <c r="C266" s="39" t="s">
        <v>14</v>
      </c>
      <c r="D266" s="40" t="s">
        <v>200</v>
      </c>
      <c r="E266" s="58">
        <f t="shared" ref="E266:F268" si="25">E267</f>
        <v>3416714</v>
      </c>
      <c r="F266" s="58">
        <f t="shared" si="25"/>
        <v>1431871.55</v>
      </c>
      <c r="G266" s="248">
        <f t="shared" si="20"/>
        <v>0.41907855032642477</v>
      </c>
      <c r="H266" s="13">
        <v>0</v>
      </c>
      <c r="I266" s="13">
        <v>0</v>
      </c>
      <c r="J266" s="248"/>
      <c r="K266" s="246">
        <f>K267</f>
        <v>3416714</v>
      </c>
      <c r="L266" s="246">
        <f>L267</f>
        <v>1431871.55</v>
      </c>
      <c r="M266" s="257">
        <f t="shared" si="23"/>
        <v>0.41907855032642477</v>
      </c>
    </row>
    <row r="267" spans="1:13" s="32" customFormat="1" ht="63" x14ac:dyDescent="0.25">
      <c r="A267" s="51" t="s">
        <v>201</v>
      </c>
      <c r="B267" s="52" t="s">
        <v>14</v>
      </c>
      <c r="C267" s="52" t="s">
        <v>14</v>
      </c>
      <c r="D267" s="53" t="s">
        <v>200</v>
      </c>
      <c r="E267" s="45">
        <f>E268+E271</f>
        <v>3416714</v>
      </c>
      <c r="F267" s="45">
        <f>F268+F271</f>
        <v>1431871.55</v>
      </c>
      <c r="G267" s="249">
        <f t="shared" si="20"/>
        <v>0.41907855032642477</v>
      </c>
      <c r="H267" s="16">
        <v>0</v>
      </c>
      <c r="I267" s="16"/>
      <c r="J267" s="249"/>
      <c r="K267" s="247">
        <f>K268+K271</f>
        <v>3416714</v>
      </c>
      <c r="L267" s="247">
        <f>L268+L271</f>
        <v>1431871.55</v>
      </c>
      <c r="M267" s="667">
        <f t="shared" si="23"/>
        <v>0.41907855032642477</v>
      </c>
    </row>
    <row r="268" spans="1:13" ht="54.6" customHeight="1" x14ac:dyDescent="0.25">
      <c r="A268" s="41" t="s">
        <v>202</v>
      </c>
      <c r="B268" s="42" t="s">
        <v>44</v>
      </c>
      <c r="C268" s="42" t="s">
        <v>17</v>
      </c>
      <c r="D268" s="37" t="s">
        <v>175</v>
      </c>
      <c r="E268" s="44">
        <f t="shared" si="25"/>
        <v>3271714</v>
      </c>
      <c r="F268" s="44">
        <f t="shared" si="25"/>
        <v>1431871.55</v>
      </c>
      <c r="G268" s="251">
        <f t="shared" si="20"/>
        <v>0.43765180880724908</v>
      </c>
      <c r="H268" s="15">
        <v>0</v>
      </c>
      <c r="I268" s="15"/>
      <c r="J268" s="251"/>
      <c r="K268" s="227">
        <f>E268+H268</f>
        <v>3271714</v>
      </c>
      <c r="L268" s="227">
        <f>F268+I268</f>
        <v>1431871.55</v>
      </c>
      <c r="M268" s="666">
        <f t="shared" si="23"/>
        <v>0.43765180880724908</v>
      </c>
    </row>
    <row r="269" spans="1:13" x14ac:dyDescent="0.25">
      <c r="A269" s="647"/>
      <c r="B269" s="648"/>
      <c r="C269" s="648"/>
      <c r="D269" s="658" t="s">
        <v>467</v>
      </c>
      <c r="E269" s="43">
        <v>3271714</v>
      </c>
      <c r="F269" s="43">
        <v>1431871.55</v>
      </c>
      <c r="G269" s="251">
        <f t="shared" si="20"/>
        <v>0.43765180880724908</v>
      </c>
      <c r="H269" s="8"/>
      <c r="I269" s="8"/>
      <c r="J269" s="250"/>
      <c r="K269" s="227">
        <f t="shared" ref="K269:K272" si="26">E269+H269</f>
        <v>3271714</v>
      </c>
      <c r="L269" s="227">
        <f t="shared" ref="L269:L272" si="27">F269+I269</f>
        <v>1431871.55</v>
      </c>
      <c r="M269" s="666">
        <f t="shared" si="23"/>
        <v>0.43765180880724908</v>
      </c>
    </row>
    <row r="270" spans="1:13" x14ac:dyDescent="0.25">
      <c r="A270" s="41"/>
      <c r="B270" s="42"/>
      <c r="C270" s="42"/>
      <c r="D270" s="661" t="s">
        <v>468</v>
      </c>
      <c r="E270" s="44">
        <v>3098912</v>
      </c>
      <c r="F270" s="44">
        <v>1314084.6499999999</v>
      </c>
      <c r="G270" s="251">
        <f t="shared" si="20"/>
        <v>0.42404710104707716</v>
      </c>
      <c r="H270" s="15"/>
      <c r="I270" s="15"/>
      <c r="J270" s="251"/>
      <c r="K270" s="227">
        <f t="shared" si="26"/>
        <v>3098912</v>
      </c>
      <c r="L270" s="227">
        <f t="shared" si="27"/>
        <v>1314084.6499999999</v>
      </c>
      <c r="M270" s="666">
        <f t="shared" si="23"/>
        <v>0.42404710104707716</v>
      </c>
    </row>
    <row r="271" spans="1:13" ht="31.5" x14ac:dyDescent="0.25">
      <c r="A271" s="648">
        <v>1616014</v>
      </c>
      <c r="B271" s="648">
        <v>6014</v>
      </c>
      <c r="C271" s="56" t="s">
        <v>27</v>
      </c>
      <c r="D271" s="37" t="s">
        <v>544</v>
      </c>
      <c r="E271" s="43">
        <f>E272</f>
        <v>145000</v>
      </c>
      <c r="F271" s="43">
        <f>F272</f>
        <v>0</v>
      </c>
      <c r="G271" s="251">
        <f t="shared" si="20"/>
        <v>0</v>
      </c>
      <c r="H271" s="8"/>
      <c r="I271" s="8"/>
      <c r="J271" s="250"/>
      <c r="K271" s="227">
        <f t="shared" si="26"/>
        <v>145000</v>
      </c>
      <c r="L271" s="227">
        <f t="shared" si="27"/>
        <v>0</v>
      </c>
      <c r="M271" s="666">
        <f t="shared" si="23"/>
        <v>0</v>
      </c>
    </row>
    <row r="272" spans="1:13" ht="16.5" thickBot="1" x14ac:dyDescent="0.3">
      <c r="A272" s="36"/>
      <c r="B272" s="12"/>
      <c r="C272" s="12"/>
      <c r="D272" s="658" t="s">
        <v>467</v>
      </c>
      <c r="E272" s="240">
        <v>145000</v>
      </c>
      <c r="F272" s="240">
        <v>0</v>
      </c>
      <c r="G272" s="251">
        <f t="shared" si="20"/>
        <v>0</v>
      </c>
      <c r="H272" s="241"/>
      <c r="I272" s="241"/>
      <c r="J272" s="258"/>
      <c r="K272" s="227">
        <f t="shared" si="26"/>
        <v>145000</v>
      </c>
      <c r="L272" s="227">
        <f t="shared" si="27"/>
        <v>0</v>
      </c>
      <c r="M272" s="666">
        <f t="shared" si="23"/>
        <v>0</v>
      </c>
    </row>
    <row r="273" spans="1:13" s="33" customFormat="1" ht="48" thickBot="1" x14ac:dyDescent="0.3">
      <c r="A273" s="38" t="s">
        <v>203</v>
      </c>
      <c r="B273" s="39" t="s">
        <v>14</v>
      </c>
      <c r="C273" s="39" t="s">
        <v>14</v>
      </c>
      <c r="D273" s="40" t="s">
        <v>204</v>
      </c>
      <c r="E273" s="58">
        <f>E274</f>
        <v>7675121</v>
      </c>
      <c r="F273" s="58">
        <f>F274</f>
        <v>3011851.0700000003</v>
      </c>
      <c r="G273" s="248">
        <f t="shared" si="20"/>
        <v>0.39241740553666843</v>
      </c>
      <c r="H273" s="13">
        <v>0</v>
      </c>
      <c r="I273" s="13"/>
      <c r="J273" s="248"/>
      <c r="K273" s="246">
        <f>K274</f>
        <v>7675121</v>
      </c>
      <c r="L273" s="246">
        <f>L274</f>
        <v>3011851.0700000003</v>
      </c>
      <c r="M273" s="257">
        <f t="shared" si="23"/>
        <v>0.39241740553666843</v>
      </c>
    </row>
    <row r="274" spans="1:13" s="32" customFormat="1" ht="44.25" customHeight="1" x14ac:dyDescent="0.25">
      <c r="A274" s="51" t="s">
        <v>205</v>
      </c>
      <c r="B274" s="52" t="s">
        <v>14</v>
      </c>
      <c r="C274" s="52" t="s">
        <v>14</v>
      </c>
      <c r="D274" s="53" t="s">
        <v>204</v>
      </c>
      <c r="E274" s="45">
        <f>E275+E278</f>
        <v>7675121</v>
      </c>
      <c r="F274" s="45">
        <f>F275+F278</f>
        <v>3011851.0700000003</v>
      </c>
      <c r="G274" s="249">
        <f t="shared" si="20"/>
        <v>0.39241740553666843</v>
      </c>
      <c r="H274" s="16">
        <v>0</v>
      </c>
      <c r="I274" s="16"/>
      <c r="J274" s="249"/>
      <c r="K274" s="247">
        <f>K275+K278</f>
        <v>7675121</v>
      </c>
      <c r="L274" s="247">
        <f>L275+L278</f>
        <v>3011851.0700000003</v>
      </c>
      <c r="M274" s="667">
        <f t="shared" si="23"/>
        <v>0.39241740553666843</v>
      </c>
    </row>
    <row r="275" spans="1:13" ht="47.25" x14ac:dyDescent="0.25">
      <c r="A275" s="41" t="s">
        <v>206</v>
      </c>
      <c r="B275" s="42" t="s">
        <v>44</v>
      </c>
      <c r="C275" s="42" t="s">
        <v>17</v>
      </c>
      <c r="D275" s="37" t="s">
        <v>175</v>
      </c>
      <c r="E275" s="44">
        <f>E276</f>
        <v>3234461</v>
      </c>
      <c r="F275" s="44">
        <f>F276</f>
        <v>1667431.07</v>
      </c>
      <c r="G275" s="250">
        <f t="shared" si="20"/>
        <v>0.51552053649742569</v>
      </c>
      <c r="H275" s="15">
        <v>0</v>
      </c>
      <c r="I275" s="15"/>
      <c r="J275" s="250"/>
      <c r="K275" s="227">
        <f>E275+H275</f>
        <v>3234461</v>
      </c>
      <c r="L275" s="227">
        <f>F275+I275</f>
        <v>1667431.07</v>
      </c>
      <c r="M275" s="666">
        <f t="shared" si="23"/>
        <v>0.51552053649742569</v>
      </c>
    </row>
    <row r="276" spans="1:13" x14ac:dyDescent="0.25">
      <c r="A276" s="41"/>
      <c r="B276" s="42"/>
      <c r="C276" s="42"/>
      <c r="D276" s="658" t="s">
        <v>467</v>
      </c>
      <c r="E276" s="44">
        <v>3234461</v>
      </c>
      <c r="F276" s="44">
        <v>1667431.07</v>
      </c>
      <c r="G276" s="250">
        <f t="shared" si="20"/>
        <v>0.51552053649742569</v>
      </c>
      <c r="H276" s="15"/>
      <c r="I276" s="15"/>
      <c r="J276" s="250"/>
      <c r="K276" s="227">
        <f t="shared" ref="K276:K279" si="28">E276+H276</f>
        <v>3234461</v>
      </c>
      <c r="L276" s="227">
        <f t="shared" ref="L276:L279" si="29">F276+I276</f>
        <v>1667431.07</v>
      </c>
      <c r="M276" s="666">
        <f t="shared" si="23"/>
        <v>0.51552053649742569</v>
      </c>
    </row>
    <row r="277" spans="1:13" x14ac:dyDescent="0.25">
      <c r="A277" s="41"/>
      <c r="B277" s="42"/>
      <c r="C277" s="42"/>
      <c r="D277" s="659" t="s">
        <v>468</v>
      </c>
      <c r="E277" s="44">
        <v>3155437</v>
      </c>
      <c r="F277" s="44">
        <v>1598833.15</v>
      </c>
      <c r="G277" s="250">
        <f t="shared" si="20"/>
        <v>0.50669151372694177</v>
      </c>
      <c r="H277" s="15"/>
      <c r="I277" s="15"/>
      <c r="J277" s="250"/>
      <c r="K277" s="227">
        <f t="shared" si="28"/>
        <v>3155437</v>
      </c>
      <c r="L277" s="227">
        <f t="shared" si="29"/>
        <v>1598833.15</v>
      </c>
      <c r="M277" s="666">
        <f t="shared" si="23"/>
        <v>0.50669151372694177</v>
      </c>
    </row>
    <row r="278" spans="1:13" ht="31.9" customHeight="1" x14ac:dyDescent="0.25">
      <c r="A278" s="41">
        <v>2717413</v>
      </c>
      <c r="B278" s="42">
        <v>7413</v>
      </c>
      <c r="C278" s="132" t="s">
        <v>240</v>
      </c>
      <c r="D278" s="37" t="s">
        <v>239</v>
      </c>
      <c r="E278" s="44">
        <f>E279</f>
        <v>4440660</v>
      </c>
      <c r="F278" s="44">
        <f>F279</f>
        <v>1344420</v>
      </c>
      <c r="G278" s="251">
        <f t="shared" si="20"/>
        <v>0.30275229357798167</v>
      </c>
      <c r="H278" s="15"/>
      <c r="I278" s="15"/>
      <c r="J278" s="251"/>
      <c r="K278" s="227">
        <f t="shared" si="28"/>
        <v>4440660</v>
      </c>
      <c r="L278" s="227">
        <f t="shared" si="29"/>
        <v>1344420</v>
      </c>
      <c r="M278" s="666">
        <f t="shared" si="23"/>
        <v>0.30275229357798167</v>
      </c>
    </row>
    <row r="279" spans="1:13" ht="16.5" thickBot="1" x14ac:dyDescent="0.3">
      <c r="A279" s="41"/>
      <c r="B279" s="42"/>
      <c r="C279" s="132"/>
      <c r="D279" s="660" t="s">
        <v>467</v>
      </c>
      <c r="E279" s="44">
        <v>4440660</v>
      </c>
      <c r="F279" s="44">
        <v>1344420</v>
      </c>
      <c r="G279" s="251">
        <f t="shared" si="20"/>
        <v>0.30275229357798167</v>
      </c>
      <c r="H279" s="15"/>
      <c r="I279" s="15"/>
      <c r="J279" s="251"/>
      <c r="K279" s="227">
        <f t="shared" si="28"/>
        <v>4440660</v>
      </c>
      <c r="L279" s="227">
        <f t="shared" si="29"/>
        <v>1344420</v>
      </c>
      <c r="M279" s="666">
        <f t="shared" si="23"/>
        <v>0.30275229357798167</v>
      </c>
    </row>
    <row r="280" spans="1:13" s="33" customFormat="1" ht="48" thickBot="1" x14ac:dyDescent="0.3">
      <c r="A280" s="38" t="s">
        <v>207</v>
      </c>
      <c r="B280" s="39" t="s">
        <v>14</v>
      </c>
      <c r="C280" s="39" t="s">
        <v>14</v>
      </c>
      <c r="D280" s="40" t="s">
        <v>208</v>
      </c>
      <c r="E280" s="58">
        <f t="shared" ref="E280:F282" si="30">E281</f>
        <v>2627274</v>
      </c>
      <c r="F280" s="58">
        <f t="shared" si="30"/>
        <v>1020375.11</v>
      </c>
      <c r="G280" s="248">
        <f t="shared" si="20"/>
        <v>0.38837788140863877</v>
      </c>
      <c r="H280" s="13">
        <f>H281</f>
        <v>23000</v>
      </c>
      <c r="I280" s="13">
        <f>I281</f>
        <v>3119554.58</v>
      </c>
      <c r="J280" s="896" t="s">
        <v>611</v>
      </c>
      <c r="K280" s="246">
        <f>K281</f>
        <v>2650274</v>
      </c>
      <c r="L280" s="246">
        <f>L281</f>
        <v>4139929.69</v>
      </c>
      <c r="M280" s="257">
        <f t="shared" si="23"/>
        <v>1.5620761060931814</v>
      </c>
    </row>
    <row r="281" spans="1:13" s="32" customFormat="1" ht="48" thickBot="1" x14ac:dyDescent="0.3">
      <c r="A281" s="51" t="s">
        <v>209</v>
      </c>
      <c r="B281" s="52" t="s">
        <v>14</v>
      </c>
      <c r="C281" s="52" t="s">
        <v>14</v>
      </c>
      <c r="D281" s="53" t="s">
        <v>208</v>
      </c>
      <c r="E281" s="45">
        <f>E282+E289+E291</f>
        <v>2627274</v>
      </c>
      <c r="F281" s="45">
        <f>F282+F289+F291</f>
        <v>1020375.11</v>
      </c>
      <c r="G281" s="249">
        <f t="shared" si="20"/>
        <v>0.38837788140863877</v>
      </c>
      <c r="H281" s="16">
        <f>H282+H287</f>
        <v>23000</v>
      </c>
      <c r="I281" s="16">
        <f>I282+I287</f>
        <v>3119554.58</v>
      </c>
      <c r="J281" s="896" t="s">
        <v>611</v>
      </c>
      <c r="K281" s="247">
        <f>K282+K287+K289+K291</f>
        <v>2650274</v>
      </c>
      <c r="L281" s="247">
        <f>L282+L287+L289+L291</f>
        <v>4139929.69</v>
      </c>
      <c r="M281" s="667">
        <f t="shared" si="23"/>
        <v>1.5620761060931814</v>
      </c>
    </row>
    <row r="282" spans="1:13" ht="47.25" x14ac:dyDescent="0.25">
      <c r="A282" s="41" t="s">
        <v>210</v>
      </c>
      <c r="B282" s="42" t="s">
        <v>44</v>
      </c>
      <c r="C282" s="42" t="s">
        <v>17</v>
      </c>
      <c r="D282" s="37" t="s">
        <v>175</v>
      </c>
      <c r="E282" s="44">
        <f t="shared" si="30"/>
        <v>2393892</v>
      </c>
      <c r="F282" s="44">
        <f t="shared" si="30"/>
        <v>995935.1</v>
      </c>
      <c r="G282" s="251">
        <f t="shared" si="20"/>
        <v>0.41603175916039653</v>
      </c>
      <c r="H282" s="15">
        <f>H285</f>
        <v>23000</v>
      </c>
      <c r="I282" s="15">
        <f>I285</f>
        <v>23000</v>
      </c>
      <c r="J282" s="250">
        <f t="shared" ref="J282:J286" si="31">I282/H282</f>
        <v>1</v>
      </c>
      <c r="K282" s="227">
        <f>K283+K285</f>
        <v>2416892</v>
      </c>
      <c r="L282" s="227">
        <f>L283+L285</f>
        <v>1018935.1</v>
      </c>
      <c r="M282" s="666">
        <f t="shared" si="23"/>
        <v>0.42158900770079921</v>
      </c>
    </row>
    <row r="283" spans="1:13" x14ac:dyDescent="0.25">
      <c r="A283" s="647"/>
      <c r="B283" s="648"/>
      <c r="C283" s="648"/>
      <c r="D283" s="658" t="s">
        <v>467</v>
      </c>
      <c r="E283" s="43">
        <v>2393892</v>
      </c>
      <c r="F283" s="43">
        <v>995935.1</v>
      </c>
      <c r="G283" s="251">
        <f t="shared" si="20"/>
        <v>0.41603175916039653</v>
      </c>
      <c r="H283" s="8"/>
      <c r="I283" s="8"/>
      <c r="J283" s="250"/>
      <c r="K283" s="8">
        <f>E283+H283</f>
        <v>2393892</v>
      </c>
      <c r="L283" s="8">
        <f>F283+I283</f>
        <v>995935.1</v>
      </c>
      <c r="M283" s="666">
        <f t="shared" si="23"/>
        <v>0.41603175916039653</v>
      </c>
    </row>
    <row r="284" spans="1:13" x14ac:dyDescent="0.25">
      <c r="A284" s="647"/>
      <c r="B284" s="648"/>
      <c r="C284" s="648"/>
      <c r="D284" s="659" t="s">
        <v>468</v>
      </c>
      <c r="E284" s="43">
        <v>2328937</v>
      </c>
      <c r="F284" s="43">
        <v>944106.6</v>
      </c>
      <c r="G284" s="251">
        <f t="shared" si="20"/>
        <v>0.40538090983139519</v>
      </c>
      <c r="H284" s="8"/>
      <c r="I284" s="8"/>
      <c r="J284" s="250"/>
      <c r="K284" s="8">
        <f t="shared" ref="K284:K292" si="32">E284+H284</f>
        <v>2328937</v>
      </c>
      <c r="L284" s="8">
        <f t="shared" ref="L284:L292" si="33">F284+I284</f>
        <v>944106.6</v>
      </c>
      <c r="M284" s="666">
        <f t="shared" si="23"/>
        <v>0.40538090983139519</v>
      </c>
    </row>
    <row r="285" spans="1:13" x14ac:dyDescent="0.25">
      <c r="A285" s="647"/>
      <c r="B285" s="648"/>
      <c r="C285" s="648"/>
      <c r="D285" s="658" t="s">
        <v>470</v>
      </c>
      <c r="E285" s="43"/>
      <c r="F285" s="43"/>
      <c r="G285" s="251"/>
      <c r="H285" s="8">
        <f>H286</f>
        <v>23000</v>
      </c>
      <c r="I285" s="8">
        <f>I286</f>
        <v>23000</v>
      </c>
      <c r="J285" s="250">
        <f t="shared" si="31"/>
        <v>1</v>
      </c>
      <c r="K285" s="8">
        <f t="shared" si="32"/>
        <v>23000</v>
      </c>
      <c r="L285" s="8">
        <f t="shared" si="33"/>
        <v>23000</v>
      </c>
      <c r="M285" s="666">
        <f t="shared" si="23"/>
        <v>1</v>
      </c>
    </row>
    <row r="286" spans="1:13" x14ac:dyDescent="0.25">
      <c r="A286" s="41"/>
      <c r="B286" s="42"/>
      <c r="C286" s="42"/>
      <c r="D286" s="661" t="s">
        <v>471</v>
      </c>
      <c r="E286" s="44"/>
      <c r="F286" s="44"/>
      <c r="G286" s="251"/>
      <c r="H286" s="15">
        <v>23000</v>
      </c>
      <c r="I286" s="15">
        <v>23000</v>
      </c>
      <c r="J286" s="250">
        <f t="shared" si="31"/>
        <v>1</v>
      </c>
      <c r="K286" s="15">
        <f t="shared" si="32"/>
        <v>23000</v>
      </c>
      <c r="L286" s="15">
        <f t="shared" si="33"/>
        <v>23000</v>
      </c>
      <c r="M286" s="666">
        <f t="shared" si="23"/>
        <v>1</v>
      </c>
    </row>
    <row r="287" spans="1:13" ht="31.5" x14ac:dyDescent="0.25">
      <c r="A287" s="131">
        <v>3110180</v>
      </c>
      <c r="B287" s="132" t="s">
        <v>219</v>
      </c>
      <c r="C287" s="132" t="s">
        <v>217</v>
      </c>
      <c r="D287" s="37" t="s">
        <v>550</v>
      </c>
      <c r="E287" s="44"/>
      <c r="F287" s="44"/>
      <c r="G287" s="251"/>
      <c r="H287" s="15">
        <f>H288</f>
        <v>0</v>
      </c>
      <c r="I287" s="15">
        <f>I288</f>
        <v>3096554.58</v>
      </c>
      <c r="J287" s="250"/>
      <c r="K287" s="15">
        <f t="shared" si="32"/>
        <v>0</v>
      </c>
      <c r="L287" s="15">
        <f t="shared" si="33"/>
        <v>3096554.58</v>
      </c>
      <c r="M287" s="666"/>
    </row>
    <row r="288" spans="1:13" x14ac:dyDescent="0.25">
      <c r="A288" s="131"/>
      <c r="B288" s="42"/>
      <c r="C288" s="42"/>
      <c r="D288" s="658" t="s">
        <v>467</v>
      </c>
      <c r="E288" s="44"/>
      <c r="F288" s="44"/>
      <c r="G288" s="251"/>
      <c r="H288" s="15">
        <v>0</v>
      </c>
      <c r="I288" s="15">
        <v>3096554.58</v>
      </c>
      <c r="J288" s="250"/>
      <c r="K288" s="15">
        <f t="shared" si="32"/>
        <v>0</v>
      </c>
      <c r="L288" s="15">
        <f t="shared" si="33"/>
        <v>3096554.58</v>
      </c>
      <c r="M288" s="666"/>
    </row>
    <row r="289" spans="1:13" ht="31.5" x14ac:dyDescent="0.25">
      <c r="A289" s="648">
        <v>3117693</v>
      </c>
      <c r="B289" s="648">
        <v>7693</v>
      </c>
      <c r="C289" s="56" t="s">
        <v>171</v>
      </c>
      <c r="D289" s="37" t="s">
        <v>543</v>
      </c>
      <c r="E289" s="43">
        <f>E290</f>
        <v>160062</v>
      </c>
      <c r="F289" s="43">
        <f>F290</f>
        <v>0</v>
      </c>
      <c r="G289" s="251">
        <f t="shared" si="20"/>
        <v>0</v>
      </c>
      <c r="H289" s="8"/>
      <c r="I289" s="8"/>
      <c r="J289" s="250"/>
      <c r="K289" s="15">
        <f t="shared" si="32"/>
        <v>160062</v>
      </c>
      <c r="L289" s="15">
        <f t="shared" si="33"/>
        <v>0</v>
      </c>
      <c r="M289" s="250">
        <f>L289/K289</f>
        <v>0</v>
      </c>
    </row>
    <row r="290" spans="1:13" x14ac:dyDescent="0.25">
      <c r="A290" s="648"/>
      <c r="B290" s="648"/>
      <c r="C290" s="648"/>
      <c r="D290" s="658" t="s">
        <v>467</v>
      </c>
      <c r="E290" s="43">
        <v>160062</v>
      </c>
      <c r="F290" s="43">
        <v>0</v>
      </c>
      <c r="G290" s="251">
        <f t="shared" si="20"/>
        <v>0</v>
      </c>
      <c r="H290" s="8"/>
      <c r="I290" s="8"/>
      <c r="J290" s="250"/>
      <c r="K290" s="15">
        <f t="shared" si="32"/>
        <v>160062</v>
      </c>
      <c r="L290" s="15">
        <f t="shared" si="33"/>
        <v>0</v>
      </c>
      <c r="M290" s="250">
        <f t="shared" ref="M290:M292" si="34">L290/K290</f>
        <v>0</v>
      </c>
    </row>
    <row r="291" spans="1:13" ht="47.25" x14ac:dyDescent="0.25">
      <c r="A291" s="648">
        <v>3118110</v>
      </c>
      <c r="B291" s="648">
        <v>8110</v>
      </c>
      <c r="C291" s="56" t="s">
        <v>232</v>
      </c>
      <c r="D291" s="37" t="s">
        <v>233</v>
      </c>
      <c r="E291" s="43">
        <f>E292</f>
        <v>73320</v>
      </c>
      <c r="F291" s="43">
        <f>F292</f>
        <v>24440.01</v>
      </c>
      <c r="G291" s="251">
        <f t="shared" si="20"/>
        <v>0.33333346972176758</v>
      </c>
      <c r="H291" s="8"/>
      <c r="I291" s="8"/>
      <c r="J291" s="250"/>
      <c r="K291" s="15">
        <f t="shared" si="32"/>
        <v>73320</v>
      </c>
      <c r="L291" s="15">
        <f t="shared" si="33"/>
        <v>24440.01</v>
      </c>
      <c r="M291" s="250">
        <f t="shared" si="34"/>
        <v>0.33333346972176758</v>
      </c>
    </row>
    <row r="292" spans="1:13" ht="16.5" thickBot="1" x14ac:dyDescent="0.3">
      <c r="A292" s="36"/>
      <c r="B292" s="12"/>
      <c r="C292" s="12"/>
      <c r="D292" s="658" t="s">
        <v>467</v>
      </c>
      <c r="E292" s="240">
        <v>73320</v>
      </c>
      <c r="F292" s="240">
        <v>24440.01</v>
      </c>
      <c r="G292" s="251">
        <f t="shared" si="20"/>
        <v>0.33333346972176758</v>
      </c>
      <c r="H292" s="241"/>
      <c r="I292" s="241"/>
      <c r="J292" s="258"/>
      <c r="K292" s="15">
        <f t="shared" si="32"/>
        <v>73320</v>
      </c>
      <c r="L292" s="15">
        <f t="shared" si="33"/>
        <v>24440.01</v>
      </c>
      <c r="M292" s="250">
        <f t="shared" si="34"/>
        <v>0.33333346972176758</v>
      </c>
    </row>
    <row r="293" spans="1:13" s="33" customFormat="1" ht="55.15" customHeight="1" thickBot="1" x14ac:dyDescent="0.3">
      <c r="A293" s="38" t="s">
        <v>211</v>
      </c>
      <c r="B293" s="39" t="s">
        <v>14</v>
      </c>
      <c r="C293" s="39" t="s">
        <v>14</v>
      </c>
      <c r="D293" s="40" t="s">
        <v>212</v>
      </c>
      <c r="E293" s="58">
        <f>E294</f>
        <v>8957372</v>
      </c>
      <c r="F293" s="58">
        <f>F294</f>
        <v>2087455.07</v>
      </c>
      <c r="G293" s="248">
        <f t="shared" si="20"/>
        <v>0.23304324862247544</v>
      </c>
      <c r="H293" s="13">
        <v>0</v>
      </c>
      <c r="I293" s="13"/>
      <c r="J293" s="248"/>
      <c r="K293" s="246">
        <f>K294</f>
        <v>8957372</v>
      </c>
      <c r="L293" s="246">
        <f>L294</f>
        <v>2087455.07</v>
      </c>
      <c r="M293" s="257">
        <f t="shared" si="23"/>
        <v>0.23304324862247544</v>
      </c>
    </row>
    <row r="294" spans="1:13" s="32" customFormat="1" ht="47.25" x14ac:dyDescent="0.25">
      <c r="A294" s="51" t="s">
        <v>213</v>
      </c>
      <c r="B294" s="52" t="s">
        <v>14</v>
      </c>
      <c r="C294" s="52" t="s">
        <v>14</v>
      </c>
      <c r="D294" s="53" t="s">
        <v>212</v>
      </c>
      <c r="E294" s="45">
        <f>E295+E298</f>
        <v>8957372</v>
      </c>
      <c r="F294" s="45">
        <f>F295+F298</f>
        <v>2087455.07</v>
      </c>
      <c r="G294" s="249">
        <f t="shared" si="20"/>
        <v>0.23304324862247544</v>
      </c>
      <c r="H294" s="45">
        <v>0</v>
      </c>
      <c r="I294" s="45"/>
      <c r="J294" s="258"/>
      <c r="K294" s="247">
        <f>K295+K298</f>
        <v>8957372</v>
      </c>
      <c r="L294" s="247">
        <f>L295+L298</f>
        <v>2087455.07</v>
      </c>
      <c r="M294" s="667">
        <f t="shared" si="23"/>
        <v>0.23304324862247544</v>
      </c>
    </row>
    <row r="295" spans="1:13" ht="47.25" x14ac:dyDescent="0.25">
      <c r="A295" s="647" t="s">
        <v>214</v>
      </c>
      <c r="B295" s="648" t="s">
        <v>44</v>
      </c>
      <c r="C295" s="648" t="s">
        <v>17</v>
      </c>
      <c r="D295" s="28" t="s">
        <v>175</v>
      </c>
      <c r="E295" s="43">
        <f>E296</f>
        <v>4757372</v>
      </c>
      <c r="F295" s="43">
        <f>F296</f>
        <v>2087455.07</v>
      </c>
      <c r="G295" s="250">
        <f t="shared" si="20"/>
        <v>0.43878323368447958</v>
      </c>
      <c r="H295" s="15">
        <v>0</v>
      </c>
      <c r="I295" s="8"/>
      <c r="J295" s="251"/>
      <c r="K295" s="224">
        <f>E295+H295</f>
        <v>4757372</v>
      </c>
      <c r="L295" s="224">
        <f>F295+I295</f>
        <v>2087455.07</v>
      </c>
      <c r="M295" s="666">
        <f t="shared" si="23"/>
        <v>0.43878323368447958</v>
      </c>
    </row>
    <row r="296" spans="1:13" x14ac:dyDescent="0.25">
      <c r="A296" s="41"/>
      <c r="B296" s="42"/>
      <c r="C296" s="42"/>
      <c r="D296" s="658" t="s">
        <v>467</v>
      </c>
      <c r="E296" s="44">
        <v>4757372</v>
      </c>
      <c r="F296" s="44">
        <v>2087455.07</v>
      </c>
      <c r="G296" s="250">
        <f t="shared" si="20"/>
        <v>0.43878323368447958</v>
      </c>
      <c r="H296" s="15"/>
      <c r="I296" s="15"/>
      <c r="J296" s="251"/>
      <c r="K296" s="224">
        <f t="shared" ref="K296:K299" si="35">E296+H296</f>
        <v>4757372</v>
      </c>
      <c r="L296" s="224">
        <f t="shared" ref="L296:L299" si="36">F296+I296</f>
        <v>2087455.07</v>
      </c>
      <c r="M296" s="666">
        <f t="shared" si="23"/>
        <v>0.43878323368447958</v>
      </c>
    </row>
    <row r="297" spans="1:13" x14ac:dyDescent="0.25">
      <c r="A297" s="41"/>
      <c r="B297" s="42"/>
      <c r="C297" s="42"/>
      <c r="D297" s="659" t="s">
        <v>468</v>
      </c>
      <c r="E297" s="44">
        <v>4592797</v>
      </c>
      <c r="F297" s="44">
        <v>2042239.96</v>
      </c>
      <c r="G297" s="250">
        <f t="shared" si="20"/>
        <v>0.44466149059059218</v>
      </c>
      <c r="H297" s="15"/>
      <c r="I297" s="15"/>
      <c r="J297" s="251"/>
      <c r="K297" s="224">
        <f t="shared" si="35"/>
        <v>4592797</v>
      </c>
      <c r="L297" s="224">
        <f t="shared" si="36"/>
        <v>2042239.96</v>
      </c>
      <c r="M297" s="666">
        <f t="shared" si="23"/>
        <v>0.44466149059059218</v>
      </c>
    </row>
    <row r="298" spans="1:13" x14ac:dyDescent="0.25">
      <c r="A298" s="41" t="s">
        <v>215</v>
      </c>
      <c r="B298" s="42" t="s">
        <v>216</v>
      </c>
      <c r="C298" s="42" t="s">
        <v>217</v>
      </c>
      <c r="D298" s="37" t="s">
        <v>218</v>
      </c>
      <c r="E298" s="44">
        <f>E299</f>
        <v>4200000</v>
      </c>
      <c r="F298" s="44">
        <f>F299</f>
        <v>0</v>
      </c>
      <c r="G298" s="251">
        <f t="shared" si="20"/>
        <v>0</v>
      </c>
      <c r="H298" s="15">
        <v>0</v>
      </c>
      <c r="I298" s="15"/>
      <c r="J298" s="251"/>
      <c r="K298" s="224">
        <f t="shared" si="35"/>
        <v>4200000</v>
      </c>
      <c r="L298" s="224">
        <f t="shared" si="36"/>
        <v>0</v>
      </c>
      <c r="M298" s="666">
        <f t="shared" si="23"/>
        <v>0</v>
      </c>
    </row>
    <row r="299" spans="1:13" ht="16.5" thickBot="1" x14ac:dyDescent="0.3">
      <c r="A299" s="41"/>
      <c r="B299" s="42"/>
      <c r="C299" s="42"/>
      <c r="D299" s="660" t="s">
        <v>467</v>
      </c>
      <c r="E299" s="44">
        <v>4200000</v>
      </c>
      <c r="F299" s="44">
        <v>0</v>
      </c>
      <c r="G299" s="251">
        <f t="shared" si="20"/>
        <v>0</v>
      </c>
      <c r="H299" s="15"/>
      <c r="I299" s="15"/>
      <c r="J299" s="251"/>
      <c r="K299" s="227">
        <f t="shared" si="35"/>
        <v>4200000</v>
      </c>
      <c r="L299" s="227">
        <f t="shared" si="36"/>
        <v>0</v>
      </c>
      <c r="M299" s="666">
        <f t="shared" si="23"/>
        <v>0</v>
      </c>
    </row>
    <row r="300" spans="1:13" ht="16.5" thickBot="1" x14ac:dyDescent="0.3">
      <c r="A300" s="38" t="s">
        <v>6</v>
      </c>
      <c r="B300" s="39" t="s">
        <v>6</v>
      </c>
      <c r="C300" s="39" t="s">
        <v>6</v>
      </c>
      <c r="D300" s="59" t="s">
        <v>148</v>
      </c>
      <c r="E300" s="58">
        <f>E21+E61+E114+E146+E153+E209+E233+E266+E273+E280+E293</f>
        <v>547127516</v>
      </c>
      <c r="F300" s="637">
        <f>F21+F61+F114+F146+F153+F209+F233+F266+F273+F280+F293</f>
        <v>259111251.54000002</v>
      </c>
      <c r="G300" s="638">
        <f t="shared" si="20"/>
        <v>0.47358475668403421</v>
      </c>
      <c r="H300" s="58">
        <f>H21+H61+H114+H146+H153+H209+H233+H266+H273+H280+H293</f>
        <v>101122955</v>
      </c>
      <c r="I300" s="58">
        <f>I21+I61+I114+I146+I153+I209+I233+I266+I273+I280+I293</f>
        <v>23330028.079999998</v>
      </c>
      <c r="J300" s="644">
        <f t="shared" ref="J300" si="37">I300/H300</f>
        <v>0.23070951674622245</v>
      </c>
      <c r="K300" s="58">
        <f>K21+K61+K114+K146+K153+K209+K233+K266+K273+K280+K293</f>
        <v>648250471</v>
      </c>
      <c r="L300" s="58">
        <f>L21+L61+L114+L146+L153+L209+L233+L266+L273+L280+L293</f>
        <v>282441279.62</v>
      </c>
      <c r="M300" s="639">
        <f>L300/K300</f>
        <v>0.43569776229287155</v>
      </c>
    </row>
    <row r="301" spans="1:13" x14ac:dyDescent="0.25">
      <c r="A301" s="17"/>
      <c r="B301" s="17"/>
      <c r="C301" s="17"/>
      <c r="D301" s="18"/>
      <c r="E301" s="60"/>
      <c r="F301" s="60"/>
      <c r="G301" s="60"/>
      <c r="H301" s="60"/>
      <c r="I301" s="60"/>
      <c r="J301" s="60"/>
      <c r="K301" s="60"/>
      <c r="L301" s="60"/>
      <c r="M301" s="60"/>
    </row>
    <row r="302" spans="1:13" ht="16.899999999999999" customHeight="1" x14ac:dyDescent="0.25"/>
    <row r="303" spans="1:13" s="27" customFormat="1" ht="28.9" customHeight="1" x14ac:dyDescent="0.2">
      <c r="A303" s="1095" t="s">
        <v>410</v>
      </c>
      <c r="B303" s="1095"/>
      <c r="C303" s="1095"/>
      <c r="D303" s="1095"/>
      <c r="E303" s="61"/>
      <c r="F303" s="61"/>
      <c r="G303" s="61"/>
      <c r="H303" s="61" t="s">
        <v>475</v>
      </c>
      <c r="I303" s="61"/>
      <c r="J303" s="62"/>
      <c r="K303" s="63"/>
      <c r="L303" s="63"/>
      <c r="M303" s="63"/>
    </row>
    <row r="304" spans="1:13" ht="16.899999999999999" customHeight="1" x14ac:dyDescent="0.25">
      <c r="A304" s="260"/>
      <c r="B304" s="260"/>
      <c r="C304" s="260"/>
      <c r="D304" s="261"/>
      <c r="E304" s="263"/>
      <c r="F304" s="263"/>
      <c r="G304" s="263"/>
      <c r="H304" s="263"/>
      <c r="I304" s="264"/>
      <c r="J304" s="264"/>
      <c r="K304" s="263"/>
      <c r="L304" s="263"/>
      <c r="M304" s="263"/>
    </row>
    <row r="305" spans="1:13" ht="16.5" x14ac:dyDescent="0.25">
      <c r="A305" s="260"/>
      <c r="B305" s="260"/>
      <c r="C305" s="260"/>
      <c r="D305" s="261"/>
      <c r="E305" s="263"/>
      <c r="F305" s="263"/>
      <c r="G305" s="263"/>
      <c r="H305" s="263"/>
      <c r="I305" s="263"/>
      <c r="J305" s="263"/>
      <c r="K305" s="263"/>
      <c r="L305" s="263"/>
      <c r="M305" s="263"/>
    </row>
    <row r="306" spans="1:13" ht="16.5" x14ac:dyDescent="0.25">
      <c r="A306" s="260"/>
      <c r="B306" s="260"/>
      <c r="C306" s="260"/>
      <c r="D306" s="261"/>
      <c r="E306" s="263"/>
      <c r="F306" s="263"/>
      <c r="G306" s="263"/>
      <c r="H306" s="264"/>
      <c r="I306" s="264"/>
      <c r="J306" s="264"/>
      <c r="K306" s="263"/>
      <c r="L306" s="263"/>
      <c r="M306" s="263"/>
    </row>
    <row r="307" spans="1:13" ht="16.5" x14ac:dyDescent="0.25">
      <c r="A307" s="260"/>
      <c r="B307" s="260"/>
      <c r="C307" s="260"/>
      <c r="D307" s="261"/>
      <c r="E307" s="263"/>
      <c r="F307" s="263"/>
      <c r="G307" s="263"/>
      <c r="H307" s="264"/>
      <c r="I307" s="264"/>
      <c r="J307" s="264"/>
      <c r="K307" s="263"/>
      <c r="L307" s="263"/>
      <c r="M307" s="263"/>
    </row>
    <row r="308" spans="1:13" ht="16.5" x14ac:dyDescent="0.25">
      <c r="A308" s="260"/>
      <c r="B308" s="260"/>
      <c r="C308" s="260"/>
      <c r="D308" s="261"/>
      <c r="E308" s="263"/>
      <c r="F308" s="263"/>
      <c r="G308" s="263"/>
      <c r="H308" s="264"/>
      <c r="I308" s="264"/>
      <c r="J308" s="264"/>
      <c r="K308" s="263"/>
      <c r="L308" s="263"/>
      <c r="M308" s="263"/>
    </row>
    <row r="309" spans="1:13" ht="16.5" x14ac:dyDescent="0.25">
      <c r="A309" s="260"/>
      <c r="B309" s="260"/>
      <c r="C309" s="260"/>
      <c r="D309" s="261"/>
      <c r="E309" s="263"/>
      <c r="F309" s="263"/>
      <c r="G309" s="263"/>
      <c r="H309" s="264"/>
      <c r="I309" s="264"/>
      <c r="J309" s="264"/>
      <c r="K309" s="263"/>
      <c r="L309" s="263"/>
      <c r="M309" s="263"/>
    </row>
    <row r="310" spans="1:13" ht="16.5" x14ac:dyDescent="0.25">
      <c r="A310" s="260"/>
      <c r="B310" s="260"/>
      <c r="C310" s="260"/>
      <c r="D310" s="261"/>
      <c r="E310" s="263"/>
      <c r="F310" s="263"/>
      <c r="G310" s="263"/>
      <c r="H310" s="264"/>
      <c r="I310" s="264"/>
      <c r="J310" s="264"/>
      <c r="K310" s="263"/>
      <c r="L310" s="263"/>
      <c r="M310" s="263"/>
    </row>
    <row r="311" spans="1:13" ht="16.5" x14ac:dyDescent="0.25">
      <c r="A311" s="260"/>
      <c r="B311" s="260"/>
      <c r="C311" s="260"/>
      <c r="D311" s="261"/>
      <c r="E311" s="263"/>
      <c r="F311" s="263"/>
      <c r="G311" s="263"/>
      <c r="H311" s="264"/>
      <c r="I311" s="264"/>
      <c r="J311" s="264"/>
      <c r="K311" s="263"/>
      <c r="L311" s="263"/>
      <c r="M311" s="263"/>
    </row>
    <row r="312" spans="1:13" ht="16.5" x14ac:dyDescent="0.25">
      <c r="A312" s="260"/>
      <c r="B312" s="260"/>
      <c r="C312" s="260"/>
      <c r="D312" s="261"/>
      <c r="E312" s="263"/>
      <c r="F312" s="263"/>
      <c r="G312" s="263"/>
      <c r="H312" s="264"/>
      <c r="I312" s="264"/>
      <c r="J312" s="264"/>
      <c r="K312" s="263"/>
      <c r="L312" s="263"/>
      <c r="M312" s="263"/>
    </row>
    <row r="313" spans="1:13" ht="16.5" x14ac:dyDescent="0.25">
      <c r="A313" s="260"/>
      <c r="B313" s="260"/>
      <c r="C313" s="260"/>
      <c r="D313" s="261"/>
      <c r="E313" s="263"/>
      <c r="F313" s="263"/>
      <c r="G313" s="263"/>
      <c r="H313" s="264"/>
      <c r="I313" s="264"/>
      <c r="J313" s="264"/>
      <c r="K313" s="263"/>
      <c r="L313" s="263"/>
      <c r="M313" s="263"/>
    </row>
    <row r="314" spans="1:13" ht="16.5" x14ac:dyDescent="0.25">
      <c r="A314" s="260"/>
      <c r="B314" s="260"/>
      <c r="C314" s="260"/>
      <c r="D314" s="261"/>
      <c r="E314" s="263"/>
      <c r="F314" s="263"/>
      <c r="G314" s="263"/>
      <c r="H314" s="264"/>
      <c r="I314" s="264"/>
      <c r="J314" s="264"/>
      <c r="K314" s="263"/>
      <c r="L314" s="263"/>
      <c r="M314" s="263"/>
    </row>
    <row r="315" spans="1:13" ht="16.5" x14ac:dyDescent="0.25">
      <c r="A315" s="260"/>
      <c r="B315" s="260"/>
      <c r="C315" s="260"/>
      <c r="E315" s="263"/>
      <c r="F315" s="261"/>
      <c r="G315" s="263"/>
      <c r="H315" s="264"/>
      <c r="I315" s="264"/>
      <c r="J315" s="264"/>
      <c r="K315" s="263"/>
      <c r="L315" s="263"/>
      <c r="M315" s="263"/>
    </row>
    <row r="316" spans="1:13" ht="16.5" x14ac:dyDescent="0.25">
      <c r="A316" s="260"/>
      <c r="B316" s="260"/>
      <c r="C316" s="260"/>
      <c r="D316" s="261"/>
      <c r="E316" s="263"/>
      <c r="F316" s="263"/>
      <c r="G316" s="263"/>
      <c r="H316" s="264"/>
      <c r="I316" s="264"/>
      <c r="J316" s="264"/>
      <c r="K316" s="263"/>
      <c r="L316" s="263"/>
      <c r="M316" s="263"/>
    </row>
    <row r="317" spans="1:13" ht="16.5" x14ac:dyDescent="0.25">
      <c r="A317" s="260"/>
      <c r="B317" s="260"/>
      <c r="C317" s="260"/>
      <c r="D317" s="261"/>
      <c r="E317" s="263"/>
      <c r="F317" s="263"/>
      <c r="G317" s="263"/>
      <c r="H317" s="264"/>
      <c r="I317" s="264"/>
      <c r="J317" s="264"/>
      <c r="K317" s="263"/>
      <c r="L317" s="263"/>
      <c r="M317" s="263"/>
    </row>
    <row r="318" spans="1:13" ht="16.5" x14ac:dyDescent="0.25">
      <c r="A318" s="260"/>
      <c r="B318" s="260"/>
      <c r="C318" s="260"/>
      <c r="D318" s="261"/>
      <c r="E318" s="263"/>
      <c r="F318" s="263"/>
      <c r="G318" s="263"/>
      <c r="H318" s="264"/>
      <c r="I318" s="264"/>
      <c r="J318" s="264"/>
      <c r="K318" s="263"/>
      <c r="L318" s="263"/>
      <c r="M318" s="263"/>
    </row>
    <row r="319" spans="1:13" ht="16.5" x14ac:dyDescent="0.25">
      <c r="A319" s="260"/>
      <c r="B319" s="260"/>
      <c r="C319" s="260"/>
      <c r="D319" s="261"/>
      <c r="E319" s="261"/>
      <c r="F319" s="261"/>
      <c r="G319" s="261"/>
      <c r="H319" s="262"/>
      <c r="I319" s="262"/>
      <c r="J319" s="262"/>
      <c r="K319" s="261"/>
      <c r="L319" s="261"/>
      <c r="M319" s="261"/>
    </row>
    <row r="320" spans="1:13" ht="16.5" x14ac:dyDescent="0.25">
      <c r="A320" s="260"/>
      <c r="B320" s="260"/>
      <c r="C320" s="260"/>
      <c r="D320" s="261"/>
      <c r="E320" s="261"/>
      <c r="F320" s="261"/>
      <c r="G320" s="261"/>
      <c r="H320" s="262"/>
      <c r="I320" s="262"/>
      <c r="J320" s="262"/>
      <c r="K320" s="261"/>
      <c r="L320" s="261"/>
      <c r="M320" s="261"/>
    </row>
    <row r="321" spans="1:13" ht="16.5" x14ac:dyDescent="0.25">
      <c r="A321" s="260"/>
      <c r="B321" s="260"/>
      <c r="C321" s="260"/>
      <c r="D321" s="261"/>
      <c r="E321" s="261"/>
      <c r="F321" s="261"/>
      <c r="G321" s="261"/>
      <c r="H321" s="262"/>
      <c r="I321" s="262"/>
      <c r="J321" s="262"/>
      <c r="K321" s="261"/>
      <c r="L321" s="261"/>
      <c r="M321" s="261"/>
    </row>
    <row r="322" spans="1:13" ht="16.5" x14ac:dyDescent="0.25">
      <c r="A322" s="260"/>
      <c r="B322" s="260"/>
      <c r="C322" s="260"/>
      <c r="D322" s="261"/>
      <c r="E322" s="261"/>
      <c r="F322" s="261"/>
      <c r="G322" s="261"/>
      <c r="H322" s="262"/>
      <c r="I322" s="262"/>
      <c r="J322" s="262"/>
      <c r="K322" s="261"/>
      <c r="L322" s="261"/>
      <c r="M322" s="261"/>
    </row>
    <row r="323" spans="1:13" ht="16.5" x14ac:dyDescent="0.25">
      <c r="A323" s="260"/>
      <c r="B323" s="260"/>
      <c r="C323" s="260"/>
      <c r="D323" s="261"/>
      <c r="E323" s="261"/>
      <c r="F323" s="261"/>
      <c r="G323" s="261"/>
      <c r="H323" s="262"/>
      <c r="I323" s="262"/>
      <c r="J323" s="262"/>
      <c r="K323" s="261"/>
      <c r="L323" s="261"/>
      <c r="M323" s="261"/>
    </row>
  </sheetData>
  <mergeCells count="19">
    <mergeCell ref="H17:H19"/>
    <mergeCell ref="J17:J19"/>
    <mergeCell ref="K17:K19"/>
    <mergeCell ref="A303:D303"/>
    <mergeCell ref="A12:K12"/>
    <mergeCell ref="A13:K13"/>
    <mergeCell ref="A16:A19"/>
    <mergeCell ref="B16:B19"/>
    <mergeCell ref="C16:C19"/>
    <mergeCell ref="D16:D19"/>
    <mergeCell ref="E16:G16"/>
    <mergeCell ref="E17:E19"/>
    <mergeCell ref="F17:F19"/>
    <mergeCell ref="G17:G19"/>
    <mergeCell ref="H16:J16"/>
    <mergeCell ref="K16:M16"/>
    <mergeCell ref="L17:L19"/>
    <mergeCell ref="M17:M19"/>
    <mergeCell ref="I17:I19"/>
  </mergeCells>
  <pageMargins left="1.1811023622047245" right="0.39370078740157483" top="0.78740157480314965" bottom="0.59055118110236227" header="0.31496062992125984" footer="0.31496062992125984"/>
  <pageSetup paperSize="9"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5"/>
  <sheetViews>
    <sheetView view="pageBreakPreview" topLeftCell="A22" zoomScale="80" zoomScaleNormal="40" zoomScaleSheetLayoutView="80" workbookViewId="0">
      <selection activeCell="D18" sqref="D18"/>
    </sheetView>
  </sheetViews>
  <sheetFormatPr defaultRowHeight="12.75" x14ac:dyDescent="0.2"/>
  <cols>
    <col min="1" max="1" width="18.28515625" style="411" customWidth="1"/>
    <col min="2" max="2" width="11.7109375" style="411" customWidth="1"/>
    <col min="3" max="3" width="13.140625" style="411" customWidth="1"/>
    <col min="4" max="4" width="69.7109375" style="411" customWidth="1"/>
    <col min="5" max="5" width="13" style="411" customWidth="1"/>
    <col min="6" max="7" width="8.85546875" style="411"/>
    <col min="8" max="8" width="13.7109375" style="411" customWidth="1"/>
    <col min="9" max="9" width="14.140625" style="411" customWidth="1"/>
    <col min="10" max="11" width="8.85546875" style="411"/>
    <col min="12" max="12" width="13.28515625" style="411" customWidth="1"/>
    <col min="13" max="256" width="8.85546875" style="411"/>
    <col min="257" max="257" width="18.28515625" style="411" customWidth="1"/>
    <col min="258" max="258" width="11.7109375" style="411" customWidth="1"/>
    <col min="259" max="259" width="13.140625" style="411" customWidth="1"/>
    <col min="260" max="260" width="69.7109375" style="411" customWidth="1"/>
    <col min="261" max="261" width="13" style="411" customWidth="1"/>
    <col min="262" max="263" width="8.85546875" style="411"/>
    <col min="264" max="264" width="13.7109375" style="411" customWidth="1"/>
    <col min="265" max="265" width="14.140625" style="411" customWidth="1"/>
    <col min="266" max="267" width="8.85546875" style="411"/>
    <col min="268" max="268" width="13.28515625" style="411" customWidth="1"/>
    <col min="269" max="512" width="8.85546875" style="411"/>
    <col min="513" max="513" width="18.28515625" style="411" customWidth="1"/>
    <col min="514" max="514" width="11.7109375" style="411" customWidth="1"/>
    <col min="515" max="515" width="13.140625" style="411" customWidth="1"/>
    <col min="516" max="516" width="69.7109375" style="411" customWidth="1"/>
    <col min="517" max="517" width="13" style="411" customWidth="1"/>
    <col min="518" max="519" width="8.85546875" style="411"/>
    <col min="520" max="520" width="13.7109375" style="411" customWidth="1"/>
    <col min="521" max="521" width="14.140625" style="411" customWidth="1"/>
    <col min="522" max="523" width="8.85546875" style="411"/>
    <col min="524" max="524" width="13.28515625" style="411" customWidth="1"/>
    <col min="525" max="768" width="8.85546875" style="411"/>
    <col min="769" max="769" width="18.28515625" style="411" customWidth="1"/>
    <col min="770" max="770" width="11.7109375" style="411" customWidth="1"/>
    <col min="771" max="771" width="13.140625" style="411" customWidth="1"/>
    <col min="772" max="772" width="69.7109375" style="411" customWidth="1"/>
    <col min="773" max="773" width="13" style="411" customWidth="1"/>
    <col min="774" max="775" width="8.85546875" style="411"/>
    <col min="776" max="776" width="13.7109375" style="411" customWidth="1"/>
    <col min="777" max="777" width="14.140625" style="411" customWidth="1"/>
    <col min="778" max="779" width="8.85546875" style="411"/>
    <col min="780" max="780" width="13.28515625" style="411" customWidth="1"/>
    <col min="781" max="1024" width="8.85546875" style="411"/>
    <col min="1025" max="1025" width="18.28515625" style="411" customWidth="1"/>
    <col min="1026" max="1026" width="11.7109375" style="411" customWidth="1"/>
    <col min="1027" max="1027" width="13.140625" style="411" customWidth="1"/>
    <col min="1028" max="1028" width="69.7109375" style="411" customWidth="1"/>
    <col min="1029" max="1029" width="13" style="411" customWidth="1"/>
    <col min="1030" max="1031" width="8.85546875" style="411"/>
    <col min="1032" max="1032" width="13.7109375" style="411" customWidth="1"/>
    <col min="1033" max="1033" width="14.140625" style="411" customWidth="1"/>
    <col min="1034" max="1035" width="8.85546875" style="411"/>
    <col min="1036" max="1036" width="13.28515625" style="411" customWidth="1"/>
    <col min="1037" max="1280" width="8.85546875" style="411"/>
    <col min="1281" max="1281" width="18.28515625" style="411" customWidth="1"/>
    <col min="1282" max="1282" width="11.7109375" style="411" customWidth="1"/>
    <col min="1283" max="1283" width="13.140625" style="411" customWidth="1"/>
    <col min="1284" max="1284" width="69.7109375" style="411" customWidth="1"/>
    <col min="1285" max="1285" width="13" style="411" customWidth="1"/>
    <col min="1286" max="1287" width="8.85546875" style="411"/>
    <col min="1288" max="1288" width="13.7109375" style="411" customWidth="1"/>
    <col min="1289" max="1289" width="14.140625" style="411" customWidth="1"/>
    <col min="1290" max="1291" width="8.85546875" style="411"/>
    <col min="1292" max="1292" width="13.28515625" style="411" customWidth="1"/>
    <col min="1293" max="1536" width="8.85546875" style="411"/>
    <col min="1537" max="1537" width="18.28515625" style="411" customWidth="1"/>
    <col min="1538" max="1538" width="11.7109375" style="411" customWidth="1"/>
    <col min="1539" max="1539" width="13.140625" style="411" customWidth="1"/>
    <col min="1540" max="1540" width="69.7109375" style="411" customWidth="1"/>
    <col min="1541" max="1541" width="13" style="411" customWidth="1"/>
    <col min="1542" max="1543" width="8.85546875" style="411"/>
    <col min="1544" max="1544" width="13.7109375" style="411" customWidth="1"/>
    <col min="1545" max="1545" width="14.140625" style="411" customWidth="1"/>
    <col min="1546" max="1547" width="8.85546875" style="411"/>
    <col min="1548" max="1548" width="13.28515625" style="411" customWidth="1"/>
    <col min="1549" max="1792" width="8.85546875" style="411"/>
    <col min="1793" max="1793" width="18.28515625" style="411" customWidth="1"/>
    <col min="1794" max="1794" width="11.7109375" style="411" customWidth="1"/>
    <col min="1795" max="1795" width="13.140625" style="411" customWidth="1"/>
    <col min="1796" max="1796" width="69.7109375" style="411" customWidth="1"/>
    <col min="1797" max="1797" width="13" style="411" customWidth="1"/>
    <col min="1798" max="1799" width="8.85546875" style="411"/>
    <col min="1800" max="1800" width="13.7109375" style="411" customWidth="1"/>
    <col min="1801" max="1801" width="14.140625" style="411" customWidth="1"/>
    <col min="1802" max="1803" width="8.85546875" style="411"/>
    <col min="1804" max="1804" width="13.28515625" style="411" customWidth="1"/>
    <col min="1805" max="2048" width="8.85546875" style="411"/>
    <col min="2049" max="2049" width="18.28515625" style="411" customWidth="1"/>
    <col min="2050" max="2050" width="11.7109375" style="411" customWidth="1"/>
    <col min="2051" max="2051" width="13.140625" style="411" customWidth="1"/>
    <col min="2052" max="2052" width="69.7109375" style="411" customWidth="1"/>
    <col min="2053" max="2053" width="13" style="411" customWidth="1"/>
    <col min="2054" max="2055" width="8.85546875" style="411"/>
    <col min="2056" max="2056" width="13.7109375" style="411" customWidth="1"/>
    <col min="2057" max="2057" width="14.140625" style="411" customWidth="1"/>
    <col min="2058" max="2059" width="8.85546875" style="411"/>
    <col min="2060" max="2060" width="13.28515625" style="411" customWidth="1"/>
    <col min="2061" max="2304" width="8.85546875" style="411"/>
    <col min="2305" max="2305" width="18.28515625" style="411" customWidth="1"/>
    <col min="2306" max="2306" width="11.7109375" style="411" customWidth="1"/>
    <col min="2307" max="2307" width="13.140625" style="411" customWidth="1"/>
    <col min="2308" max="2308" width="69.7109375" style="411" customWidth="1"/>
    <col min="2309" max="2309" width="13" style="411" customWidth="1"/>
    <col min="2310" max="2311" width="8.85546875" style="411"/>
    <col min="2312" max="2312" width="13.7109375" style="411" customWidth="1"/>
    <col min="2313" max="2313" width="14.140625" style="411" customWidth="1"/>
    <col min="2314" max="2315" width="8.85546875" style="411"/>
    <col min="2316" max="2316" width="13.28515625" style="411" customWidth="1"/>
    <col min="2317" max="2560" width="8.85546875" style="411"/>
    <col min="2561" max="2561" width="18.28515625" style="411" customWidth="1"/>
    <col min="2562" max="2562" width="11.7109375" style="411" customWidth="1"/>
    <col min="2563" max="2563" width="13.140625" style="411" customWidth="1"/>
    <col min="2564" max="2564" width="69.7109375" style="411" customWidth="1"/>
    <col min="2565" max="2565" width="13" style="411" customWidth="1"/>
    <col min="2566" max="2567" width="8.85546875" style="411"/>
    <col min="2568" max="2568" width="13.7109375" style="411" customWidth="1"/>
    <col min="2569" max="2569" width="14.140625" style="411" customWidth="1"/>
    <col min="2570" max="2571" width="8.85546875" style="411"/>
    <col min="2572" max="2572" width="13.28515625" style="411" customWidth="1"/>
    <col min="2573" max="2816" width="8.85546875" style="411"/>
    <col min="2817" max="2817" width="18.28515625" style="411" customWidth="1"/>
    <col min="2818" max="2818" width="11.7109375" style="411" customWidth="1"/>
    <col min="2819" max="2819" width="13.140625" style="411" customWidth="1"/>
    <col min="2820" max="2820" width="69.7109375" style="411" customWidth="1"/>
    <col min="2821" max="2821" width="13" style="411" customWidth="1"/>
    <col min="2822" max="2823" width="8.85546875" style="411"/>
    <col min="2824" max="2824" width="13.7109375" style="411" customWidth="1"/>
    <col min="2825" max="2825" width="14.140625" style="411" customWidth="1"/>
    <col min="2826" max="2827" width="8.85546875" style="411"/>
    <col min="2828" max="2828" width="13.28515625" style="411" customWidth="1"/>
    <col min="2829" max="3072" width="8.85546875" style="411"/>
    <col min="3073" max="3073" width="18.28515625" style="411" customWidth="1"/>
    <col min="3074" max="3074" width="11.7109375" style="411" customWidth="1"/>
    <col min="3075" max="3075" width="13.140625" style="411" customWidth="1"/>
    <col min="3076" max="3076" width="69.7109375" style="411" customWidth="1"/>
    <col min="3077" max="3077" width="13" style="411" customWidth="1"/>
    <col min="3078" max="3079" width="8.85546875" style="411"/>
    <col min="3080" max="3080" width="13.7109375" style="411" customWidth="1"/>
    <col min="3081" max="3081" width="14.140625" style="411" customWidth="1"/>
    <col min="3082" max="3083" width="8.85546875" style="411"/>
    <col min="3084" max="3084" width="13.28515625" style="411" customWidth="1"/>
    <col min="3085" max="3328" width="8.85546875" style="411"/>
    <col min="3329" max="3329" width="18.28515625" style="411" customWidth="1"/>
    <col min="3330" max="3330" width="11.7109375" style="411" customWidth="1"/>
    <col min="3331" max="3331" width="13.140625" style="411" customWidth="1"/>
    <col min="3332" max="3332" width="69.7109375" style="411" customWidth="1"/>
    <col min="3333" max="3333" width="13" style="411" customWidth="1"/>
    <col min="3334" max="3335" width="8.85546875" style="411"/>
    <col min="3336" max="3336" width="13.7109375" style="411" customWidth="1"/>
    <col min="3337" max="3337" width="14.140625" style="411" customWidth="1"/>
    <col min="3338" max="3339" width="8.85546875" style="411"/>
    <col min="3340" max="3340" width="13.28515625" style="411" customWidth="1"/>
    <col min="3341" max="3584" width="8.85546875" style="411"/>
    <col min="3585" max="3585" width="18.28515625" style="411" customWidth="1"/>
    <col min="3586" max="3586" width="11.7109375" style="411" customWidth="1"/>
    <col min="3587" max="3587" width="13.140625" style="411" customWidth="1"/>
    <col min="3588" max="3588" width="69.7109375" style="411" customWidth="1"/>
    <col min="3589" max="3589" width="13" style="411" customWidth="1"/>
    <col min="3590" max="3591" width="8.85546875" style="411"/>
    <col min="3592" max="3592" width="13.7109375" style="411" customWidth="1"/>
    <col min="3593" max="3593" width="14.140625" style="411" customWidth="1"/>
    <col min="3594" max="3595" width="8.85546875" style="411"/>
    <col min="3596" max="3596" width="13.28515625" style="411" customWidth="1"/>
    <col min="3597" max="3840" width="8.85546875" style="411"/>
    <col min="3841" max="3841" width="18.28515625" style="411" customWidth="1"/>
    <col min="3842" max="3842" width="11.7109375" style="411" customWidth="1"/>
    <col min="3843" max="3843" width="13.140625" style="411" customWidth="1"/>
    <col min="3844" max="3844" width="69.7109375" style="411" customWidth="1"/>
    <col min="3845" max="3845" width="13" style="411" customWidth="1"/>
    <col min="3846" max="3847" width="8.85546875" style="411"/>
    <col min="3848" max="3848" width="13.7109375" style="411" customWidth="1"/>
    <col min="3849" max="3849" width="14.140625" style="411" customWidth="1"/>
    <col min="3850" max="3851" width="8.85546875" style="411"/>
    <col min="3852" max="3852" width="13.28515625" style="411" customWidth="1"/>
    <col min="3853" max="4096" width="8.85546875" style="411"/>
    <col min="4097" max="4097" width="18.28515625" style="411" customWidth="1"/>
    <col min="4098" max="4098" width="11.7109375" style="411" customWidth="1"/>
    <col min="4099" max="4099" width="13.140625" style="411" customWidth="1"/>
    <col min="4100" max="4100" width="69.7109375" style="411" customWidth="1"/>
    <col min="4101" max="4101" width="13" style="411" customWidth="1"/>
    <col min="4102" max="4103" width="8.85546875" style="411"/>
    <col min="4104" max="4104" width="13.7109375" style="411" customWidth="1"/>
    <col min="4105" max="4105" width="14.140625" style="411" customWidth="1"/>
    <col min="4106" max="4107" width="8.85546875" style="411"/>
    <col min="4108" max="4108" width="13.28515625" style="411" customWidth="1"/>
    <col min="4109" max="4352" width="8.85546875" style="411"/>
    <col min="4353" max="4353" width="18.28515625" style="411" customWidth="1"/>
    <col min="4354" max="4354" width="11.7109375" style="411" customWidth="1"/>
    <col min="4355" max="4355" width="13.140625" style="411" customWidth="1"/>
    <col min="4356" max="4356" width="69.7109375" style="411" customWidth="1"/>
    <col min="4357" max="4357" width="13" style="411" customWidth="1"/>
    <col min="4358" max="4359" width="8.85546875" style="411"/>
    <col min="4360" max="4360" width="13.7109375" style="411" customWidth="1"/>
    <col min="4361" max="4361" width="14.140625" style="411" customWidth="1"/>
    <col min="4362" max="4363" width="8.85546875" style="411"/>
    <col min="4364" max="4364" width="13.28515625" style="411" customWidth="1"/>
    <col min="4365" max="4608" width="8.85546875" style="411"/>
    <col min="4609" max="4609" width="18.28515625" style="411" customWidth="1"/>
    <col min="4610" max="4610" width="11.7109375" style="411" customWidth="1"/>
    <col min="4611" max="4611" width="13.140625" style="411" customWidth="1"/>
    <col min="4612" max="4612" width="69.7109375" style="411" customWidth="1"/>
    <col min="4613" max="4613" width="13" style="411" customWidth="1"/>
    <col min="4614" max="4615" width="8.85546875" style="411"/>
    <col min="4616" max="4616" width="13.7109375" style="411" customWidth="1"/>
    <col min="4617" max="4617" width="14.140625" style="411" customWidth="1"/>
    <col min="4618" max="4619" width="8.85546875" style="411"/>
    <col min="4620" max="4620" width="13.28515625" style="411" customWidth="1"/>
    <col min="4621" max="4864" width="8.85546875" style="411"/>
    <col min="4865" max="4865" width="18.28515625" style="411" customWidth="1"/>
    <col min="4866" max="4866" width="11.7109375" style="411" customWidth="1"/>
    <col min="4867" max="4867" width="13.140625" style="411" customWidth="1"/>
    <col min="4868" max="4868" width="69.7109375" style="411" customWidth="1"/>
    <col min="4869" max="4869" width="13" style="411" customWidth="1"/>
    <col min="4870" max="4871" width="8.85546875" style="411"/>
    <col min="4872" max="4872" width="13.7109375" style="411" customWidth="1"/>
    <col min="4873" max="4873" width="14.140625" style="411" customWidth="1"/>
    <col min="4874" max="4875" width="8.85546875" style="411"/>
    <col min="4876" max="4876" width="13.28515625" style="411" customWidth="1"/>
    <col min="4877" max="5120" width="8.85546875" style="411"/>
    <col min="5121" max="5121" width="18.28515625" style="411" customWidth="1"/>
    <col min="5122" max="5122" width="11.7109375" style="411" customWidth="1"/>
    <col min="5123" max="5123" width="13.140625" style="411" customWidth="1"/>
    <col min="5124" max="5124" width="69.7109375" style="411" customWidth="1"/>
    <col min="5125" max="5125" width="13" style="411" customWidth="1"/>
    <col min="5126" max="5127" width="8.85546875" style="411"/>
    <col min="5128" max="5128" width="13.7109375" style="411" customWidth="1"/>
    <col min="5129" max="5129" width="14.140625" style="411" customWidth="1"/>
    <col min="5130" max="5131" width="8.85546875" style="411"/>
    <col min="5132" max="5132" width="13.28515625" style="411" customWidth="1"/>
    <col min="5133" max="5376" width="8.85546875" style="411"/>
    <col min="5377" max="5377" width="18.28515625" style="411" customWidth="1"/>
    <col min="5378" max="5378" width="11.7109375" style="411" customWidth="1"/>
    <col min="5379" max="5379" width="13.140625" style="411" customWidth="1"/>
    <col min="5380" max="5380" width="69.7109375" style="411" customWidth="1"/>
    <col min="5381" max="5381" width="13" style="411" customWidth="1"/>
    <col min="5382" max="5383" width="8.85546875" style="411"/>
    <col min="5384" max="5384" width="13.7109375" style="411" customWidth="1"/>
    <col min="5385" max="5385" width="14.140625" style="411" customWidth="1"/>
    <col min="5386" max="5387" width="8.85546875" style="411"/>
    <col min="5388" max="5388" width="13.28515625" style="411" customWidth="1"/>
    <col min="5389" max="5632" width="8.85546875" style="411"/>
    <col min="5633" max="5633" width="18.28515625" style="411" customWidth="1"/>
    <col min="5634" max="5634" width="11.7109375" style="411" customWidth="1"/>
    <col min="5635" max="5635" width="13.140625" style="411" customWidth="1"/>
    <col min="5636" max="5636" width="69.7109375" style="411" customWidth="1"/>
    <col min="5637" max="5637" width="13" style="411" customWidth="1"/>
    <col min="5638" max="5639" width="8.85546875" style="411"/>
    <col min="5640" max="5640" width="13.7109375" style="411" customWidth="1"/>
    <col min="5641" max="5641" width="14.140625" style="411" customWidth="1"/>
    <col min="5642" max="5643" width="8.85546875" style="411"/>
    <col min="5644" max="5644" width="13.28515625" style="411" customWidth="1"/>
    <col min="5645" max="5888" width="8.85546875" style="411"/>
    <col min="5889" max="5889" width="18.28515625" style="411" customWidth="1"/>
    <col min="5890" max="5890" width="11.7109375" style="411" customWidth="1"/>
    <col min="5891" max="5891" width="13.140625" style="411" customWidth="1"/>
    <col min="5892" max="5892" width="69.7109375" style="411" customWidth="1"/>
    <col min="5893" max="5893" width="13" style="411" customWidth="1"/>
    <col min="5894" max="5895" width="8.85546875" style="411"/>
    <col min="5896" max="5896" width="13.7109375" style="411" customWidth="1"/>
    <col min="5897" max="5897" width="14.140625" style="411" customWidth="1"/>
    <col min="5898" max="5899" width="8.85546875" style="411"/>
    <col min="5900" max="5900" width="13.28515625" style="411" customWidth="1"/>
    <col min="5901" max="6144" width="8.85546875" style="411"/>
    <col min="6145" max="6145" width="18.28515625" style="411" customWidth="1"/>
    <col min="6146" max="6146" width="11.7109375" style="411" customWidth="1"/>
    <col min="6147" max="6147" width="13.140625" style="411" customWidth="1"/>
    <col min="6148" max="6148" width="69.7109375" style="411" customWidth="1"/>
    <col min="6149" max="6149" width="13" style="411" customWidth="1"/>
    <col min="6150" max="6151" width="8.85546875" style="411"/>
    <col min="6152" max="6152" width="13.7109375" style="411" customWidth="1"/>
    <col min="6153" max="6153" width="14.140625" style="411" customWidth="1"/>
    <col min="6154" max="6155" width="8.85546875" style="411"/>
    <col min="6156" max="6156" width="13.28515625" style="411" customWidth="1"/>
    <col min="6157" max="6400" width="8.85546875" style="411"/>
    <col min="6401" max="6401" width="18.28515625" style="411" customWidth="1"/>
    <col min="6402" max="6402" width="11.7109375" style="411" customWidth="1"/>
    <col min="6403" max="6403" width="13.140625" style="411" customWidth="1"/>
    <col min="6404" max="6404" width="69.7109375" style="411" customWidth="1"/>
    <col min="6405" max="6405" width="13" style="411" customWidth="1"/>
    <col min="6406" max="6407" width="8.85546875" style="411"/>
    <col min="6408" max="6408" width="13.7109375" style="411" customWidth="1"/>
    <col min="6409" max="6409" width="14.140625" style="411" customWidth="1"/>
    <col min="6410" max="6411" width="8.85546875" style="411"/>
    <col min="6412" max="6412" width="13.28515625" style="411" customWidth="1"/>
    <col min="6413" max="6656" width="8.85546875" style="411"/>
    <col min="6657" max="6657" width="18.28515625" style="411" customWidth="1"/>
    <col min="6658" max="6658" width="11.7109375" style="411" customWidth="1"/>
    <col min="6659" max="6659" width="13.140625" style="411" customWidth="1"/>
    <col min="6660" max="6660" width="69.7109375" style="411" customWidth="1"/>
    <col min="6661" max="6661" width="13" style="411" customWidth="1"/>
    <col min="6662" max="6663" width="8.85546875" style="411"/>
    <col min="6664" max="6664" width="13.7109375" style="411" customWidth="1"/>
    <col min="6665" max="6665" width="14.140625" style="411" customWidth="1"/>
    <col min="6666" max="6667" width="8.85546875" style="411"/>
    <col min="6668" max="6668" width="13.28515625" style="411" customWidth="1"/>
    <col min="6669" max="6912" width="8.85546875" style="411"/>
    <col min="6913" max="6913" width="18.28515625" style="411" customWidth="1"/>
    <col min="6914" max="6914" width="11.7109375" style="411" customWidth="1"/>
    <col min="6915" max="6915" width="13.140625" style="411" customWidth="1"/>
    <col min="6916" max="6916" width="69.7109375" style="411" customWidth="1"/>
    <col min="6917" max="6917" width="13" style="411" customWidth="1"/>
    <col min="6918" max="6919" width="8.85546875" style="411"/>
    <col min="6920" max="6920" width="13.7109375" style="411" customWidth="1"/>
    <col min="6921" max="6921" width="14.140625" style="411" customWidth="1"/>
    <col min="6922" max="6923" width="8.85546875" style="411"/>
    <col min="6924" max="6924" width="13.28515625" style="411" customWidth="1"/>
    <col min="6925" max="7168" width="8.85546875" style="411"/>
    <col min="7169" max="7169" width="18.28515625" style="411" customWidth="1"/>
    <col min="7170" max="7170" width="11.7109375" style="411" customWidth="1"/>
    <col min="7171" max="7171" width="13.140625" style="411" customWidth="1"/>
    <col min="7172" max="7172" width="69.7109375" style="411" customWidth="1"/>
    <col min="7173" max="7173" width="13" style="411" customWidth="1"/>
    <col min="7174" max="7175" width="8.85546875" style="411"/>
    <col min="7176" max="7176" width="13.7109375" style="411" customWidth="1"/>
    <col min="7177" max="7177" width="14.140625" style="411" customWidth="1"/>
    <col min="7178" max="7179" width="8.85546875" style="411"/>
    <col min="7180" max="7180" width="13.28515625" style="411" customWidth="1"/>
    <col min="7181" max="7424" width="8.85546875" style="411"/>
    <col min="7425" max="7425" width="18.28515625" style="411" customWidth="1"/>
    <col min="7426" max="7426" width="11.7109375" style="411" customWidth="1"/>
    <col min="7427" max="7427" width="13.140625" style="411" customWidth="1"/>
    <col min="7428" max="7428" width="69.7109375" style="411" customWidth="1"/>
    <col min="7429" max="7429" width="13" style="411" customWidth="1"/>
    <col min="7430" max="7431" width="8.85546875" style="411"/>
    <col min="7432" max="7432" width="13.7109375" style="411" customWidth="1"/>
    <col min="7433" max="7433" width="14.140625" style="411" customWidth="1"/>
    <col min="7434" max="7435" width="8.85546875" style="411"/>
    <col min="7436" max="7436" width="13.28515625" style="411" customWidth="1"/>
    <col min="7437" max="7680" width="8.85546875" style="411"/>
    <col min="7681" max="7681" width="18.28515625" style="411" customWidth="1"/>
    <col min="7682" max="7682" width="11.7109375" style="411" customWidth="1"/>
    <col min="7683" max="7683" width="13.140625" style="411" customWidth="1"/>
    <col min="7684" max="7684" width="69.7109375" style="411" customWidth="1"/>
    <col min="7685" max="7685" width="13" style="411" customWidth="1"/>
    <col min="7686" max="7687" width="8.85546875" style="411"/>
    <col min="7688" max="7688" width="13.7109375" style="411" customWidth="1"/>
    <col min="7689" max="7689" width="14.140625" style="411" customWidth="1"/>
    <col min="7690" max="7691" width="8.85546875" style="411"/>
    <col min="7692" max="7692" width="13.28515625" style="411" customWidth="1"/>
    <col min="7693" max="7936" width="8.85546875" style="411"/>
    <col min="7937" max="7937" width="18.28515625" style="411" customWidth="1"/>
    <col min="7938" max="7938" width="11.7109375" style="411" customWidth="1"/>
    <col min="7939" max="7939" width="13.140625" style="411" customWidth="1"/>
    <col min="7940" max="7940" width="69.7109375" style="411" customWidth="1"/>
    <col min="7941" max="7941" width="13" style="411" customWidth="1"/>
    <col min="7942" max="7943" width="8.85546875" style="411"/>
    <col min="7944" max="7944" width="13.7109375" style="411" customWidth="1"/>
    <col min="7945" max="7945" width="14.140625" style="411" customWidth="1"/>
    <col min="7946" max="7947" width="8.85546875" style="411"/>
    <col min="7948" max="7948" width="13.28515625" style="411" customWidth="1"/>
    <col min="7949" max="8192" width="8.85546875" style="411"/>
    <col min="8193" max="8193" width="18.28515625" style="411" customWidth="1"/>
    <col min="8194" max="8194" width="11.7109375" style="411" customWidth="1"/>
    <col min="8195" max="8195" width="13.140625" style="411" customWidth="1"/>
    <col min="8196" max="8196" width="69.7109375" style="411" customWidth="1"/>
    <col min="8197" max="8197" width="13" style="411" customWidth="1"/>
    <col min="8198" max="8199" width="8.85546875" style="411"/>
    <col min="8200" max="8200" width="13.7109375" style="411" customWidth="1"/>
    <col min="8201" max="8201" width="14.140625" style="411" customWidth="1"/>
    <col min="8202" max="8203" width="8.85546875" style="411"/>
    <col min="8204" max="8204" width="13.28515625" style="411" customWidth="1"/>
    <col min="8205" max="8448" width="8.85546875" style="411"/>
    <col min="8449" max="8449" width="18.28515625" style="411" customWidth="1"/>
    <col min="8450" max="8450" width="11.7109375" style="411" customWidth="1"/>
    <col min="8451" max="8451" width="13.140625" style="411" customWidth="1"/>
    <col min="8452" max="8452" width="69.7109375" style="411" customWidth="1"/>
    <col min="8453" max="8453" width="13" style="411" customWidth="1"/>
    <col min="8454" max="8455" width="8.85546875" style="411"/>
    <col min="8456" max="8456" width="13.7109375" style="411" customWidth="1"/>
    <col min="8457" max="8457" width="14.140625" style="411" customWidth="1"/>
    <col min="8458" max="8459" width="8.85546875" style="411"/>
    <col min="8460" max="8460" width="13.28515625" style="411" customWidth="1"/>
    <col min="8461" max="8704" width="8.85546875" style="411"/>
    <col min="8705" max="8705" width="18.28515625" style="411" customWidth="1"/>
    <col min="8706" max="8706" width="11.7109375" style="411" customWidth="1"/>
    <col min="8707" max="8707" width="13.140625" style="411" customWidth="1"/>
    <col min="8708" max="8708" width="69.7109375" style="411" customWidth="1"/>
    <col min="8709" max="8709" width="13" style="411" customWidth="1"/>
    <col min="8710" max="8711" width="8.85546875" style="411"/>
    <col min="8712" max="8712" width="13.7109375" style="411" customWidth="1"/>
    <col min="8713" max="8713" width="14.140625" style="411" customWidth="1"/>
    <col min="8714" max="8715" width="8.85546875" style="411"/>
    <col min="8716" max="8716" width="13.28515625" style="411" customWidth="1"/>
    <col min="8717" max="8960" width="8.85546875" style="411"/>
    <col min="8961" max="8961" width="18.28515625" style="411" customWidth="1"/>
    <col min="8962" max="8962" width="11.7109375" style="411" customWidth="1"/>
    <col min="8963" max="8963" width="13.140625" style="411" customWidth="1"/>
    <col min="8964" max="8964" width="69.7109375" style="411" customWidth="1"/>
    <col min="8965" max="8965" width="13" style="411" customWidth="1"/>
    <col min="8966" max="8967" width="8.85546875" style="411"/>
    <col min="8968" max="8968" width="13.7109375" style="411" customWidth="1"/>
    <col min="8969" max="8969" width="14.140625" style="411" customWidth="1"/>
    <col min="8970" max="8971" width="8.85546875" style="411"/>
    <col min="8972" max="8972" width="13.28515625" style="411" customWidth="1"/>
    <col min="8973" max="9216" width="8.85546875" style="411"/>
    <col min="9217" max="9217" width="18.28515625" style="411" customWidth="1"/>
    <col min="9218" max="9218" width="11.7109375" style="411" customWidth="1"/>
    <col min="9219" max="9219" width="13.140625" style="411" customWidth="1"/>
    <col min="9220" max="9220" width="69.7109375" style="411" customWidth="1"/>
    <col min="9221" max="9221" width="13" style="411" customWidth="1"/>
    <col min="9222" max="9223" width="8.85546875" style="411"/>
    <col min="9224" max="9224" width="13.7109375" style="411" customWidth="1"/>
    <col min="9225" max="9225" width="14.140625" style="411" customWidth="1"/>
    <col min="9226" max="9227" width="8.85546875" style="411"/>
    <col min="9228" max="9228" width="13.28515625" style="411" customWidth="1"/>
    <col min="9229" max="9472" width="8.85546875" style="411"/>
    <col min="9473" max="9473" width="18.28515625" style="411" customWidth="1"/>
    <col min="9474" max="9474" width="11.7109375" style="411" customWidth="1"/>
    <col min="9475" max="9475" width="13.140625" style="411" customWidth="1"/>
    <col min="9476" max="9476" width="69.7109375" style="411" customWidth="1"/>
    <col min="9477" max="9477" width="13" style="411" customWidth="1"/>
    <col min="9478" max="9479" width="8.85546875" style="411"/>
    <col min="9480" max="9480" width="13.7109375" style="411" customWidth="1"/>
    <col min="9481" max="9481" width="14.140625" style="411" customWidth="1"/>
    <col min="9482" max="9483" width="8.85546875" style="411"/>
    <col min="9484" max="9484" width="13.28515625" style="411" customWidth="1"/>
    <col min="9485" max="9728" width="8.85546875" style="411"/>
    <col min="9729" max="9729" width="18.28515625" style="411" customWidth="1"/>
    <col min="9730" max="9730" width="11.7109375" style="411" customWidth="1"/>
    <col min="9731" max="9731" width="13.140625" style="411" customWidth="1"/>
    <col min="9732" max="9732" width="69.7109375" style="411" customWidth="1"/>
    <col min="9733" max="9733" width="13" style="411" customWidth="1"/>
    <col min="9734" max="9735" width="8.85546875" style="411"/>
    <col min="9736" max="9736" width="13.7109375" style="411" customWidth="1"/>
    <col min="9737" max="9737" width="14.140625" style="411" customWidth="1"/>
    <col min="9738" max="9739" width="8.85546875" style="411"/>
    <col min="9740" max="9740" width="13.28515625" style="411" customWidth="1"/>
    <col min="9741" max="9984" width="8.85546875" style="411"/>
    <col min="9985" max="9985" width="18.28515625" style="411" customWidth="1"/>
    <col min="9986" max="9986" width="11.7109375" style="411" customWidth="1"/>
    <col min="9987" max="9987" width="13.140625" style="411" customWidth="1"/>
    <col min="9988" max="9988" width="69.7109375" style="411" customWidth="1"/>
    <col min="9989" max="9989" width="13" style="411" customWidth="1"/>
    <col min="9990" max="9991" width="8.85546875" style="411"/>
    <col min="9992" max="9992" width="13.7109375" style="411" customWidth="1"/>
    <col min="9993" max="9993" width="14.140625" style="411" customWidth="1"/>
    <col min="9994" max="9995" width="8.85546875" style="411"/>
    <col min="9996" max="9996" width="13.28515625" style="411" customWidth="1"/>
    <col min="9997" max="10240" width="8.85546875" style="411"/>
    <col min="10241" max="10241" width="18.28515625" style="411" customWidth="1"/>
    <col min="10242" max="10242" width="11.7109375" style="411" customWidth="1"/>
    <col min="10243" max="10243" width="13.140625" style="411" customWidth="1"/>
    <col min="10244" max="10244" width="69.7109375" style="411" customWidth="1"/>
    <col min="10245" max="10245" width="13" style="411" customWidth="1"/>
    <col min="10246" max="10247" width="8.85546875" style="411"/>
    <col min="10248" max="10248" width="13.7109375" style="411" customWidth="1"/>
    <col min="10249" max="10249" width="14.140625" style="411" customWidth="1"/>
    <col min="10250" max="10251" width="8.85546875" style="411"/>
    <col min="10252" max="10252" width="13.28515625" style="411" customWidth="1"/>
    <col min="10253" max="10496" width="8.85546875" style="411"/>
    <col min="10497" max="10497" width="18.28515625" style="411" customWidth="1"/>
    <col min="10498" max="10498" width="11.7109375" style="411" customWidth="1"/>
    <col min="10499" max="10499" width="13.140625" style="411" customWidth="1"/>
    <col min="10500" max="10500" width="69.7109375" style="411" customWidth="1"/>
    <col min="10501" max="10501" width="13" style="411" customWidth="1"/>
    <col min="10502" max="10503" width="8.85546875" style="411"/>
    <col min="10504" max="10504" width="13.7109375" style="411" customWidth="1"/>
    <col min="10505" max="10505" width="14.140625" style="411" customWidth="1"/>
    <col min="10506" max="10507" width="8.85546875" style="411"/>
    <col min="10508" max="10508" width="13.28515625" style="411" customWidth="1"/>
    <col min="10509" max="10752" width="8.85546875" style="411"/>
    <col min="10753" max="10753" width="18.28515625" style="411" customWidth="1"/>
    <col min="10754" max="10754" width="11.7109375" style="411" customWidth="1"/>
    <col min="10755" max="10755" width="13.140625" style="411" customWidth="1"/>
    <col min="10756" max="10756" width="69.7109375" style="411" customWidth="1"/>
    <col min="10757" max="10757" width="13" style="411" customWidth="1"/>
    <col min="10758" max="10759" width="8.85546875" style="411"/>
    <col min="10760" max="10760" width="13.7109375" style="411" customWidth="1"/>
    <col min="10761" max="10761" width="14.140625" style="411" customWidth="1"/>
    <col min="10762" max="10763" width="8.85546875" style="411"/>
    <col min="10764" max="10764" width="13.28515625" style="411" customWidth="1"/>
    <col min="10765" max="11008" width="8.85546875" style="411"/>
    <col min="11009" max="11009" width="18.28515625" style="411" customWidth="1"/>
    <col min="11010" max="11010" width="11.7109375" style="411" customWidth="1"/>
    <col min="11011" max="11011" width="13.140625" style="411" customWidth="1"/>
    <col min="11012" max="11012" width="69.7109375" style="411" customWidth="1"/>
    <col min="11013" max="11013" width="13" style="411" customWidth="1"/>
    <col min="11014" max="11015" width="8.85546875" style="411"/>
    <col min="11016" max="11016" width="13.7109375" style="411" customWidth="1"/>
    <col min="11017" max="11017" width="14.140625" style="411" customWidth="1"/>
    <col min="11018" max="11019" width="8.85546875" style="411"/>
    <col min="11020" max="11020" width="13.28515625" style="411" customWidth="1"/>
    <col min="11021" max="11264" width="8.85546875" style="411"/>
    <col min="11265" max="11265" width="18.28515625" style="411" customWidth="1"/>
    <col min="11266" max="11266" width="11.7109375" style="411" customWidth="1"/>
    <col min="11267" max="11267" width="13.140625" style="411" customWidth="1"/>
    <col min="11268" max="11268" width="69.7109375" style="411" customWidth="1"/>
    <col min="11269" max="11269" width="13" style="411" customWidth="1"/>
    <col min="11270" max="11271" width="8.85546875" style="411"/>
    <col min="11272" max="11272" width="13.7109375" style="411" customWidth="1"/>
    <col min="11273" max="11273" width="14.140625" style="411" customWidth="1"/>
    <col min="11274" max="11275" width="8.85546875" style="411"/>
    <col min="11276" max="11276" width="13.28515625" style="411" customWidth="1"/>
    <col min="11277" max="11520" width="8.85546875" style="411"/>
    <col min="11521" max="11521" width="18.28515625" style="411" customWidth="1"/>
    <col min="11522" max="11522" width="11.7109375" style="411" customWidth="1"/>
    <col min="11523" max="11523" width="13.140625" style="411" customWidth="1"/>
    <col min="11524" max="11524" width="69.7109375" style="411" customWidth="1"/>
    <col min="11525" max="11525" width="13" style="411" customWidth="1"/>
    <col min="11526" max="11527" width="8.85546875" style="411"/>
    <col min="11528" max="11528" width="13.7109375" style="411" customWidth="1"/>
    <col min="11529" max="11529" width="14.140625" style="411" customWidth="1"/>
    <col min="11530" max="11531" width="8.85546875" style="411"/>
    <col min="11532" max="11532" width="13.28515625" style="411" customWidth="1"/>
    <col min="11533" max="11776" width="8.85546875" style="411"/>
    <col min="11777" max="11777" width="18.28515625" style="411" customWidth="1"/>
    <col min="11778" max="11778" width="11.7109375" style="411" customWidth="1"/>
    <col min="11779" max="11779" width="13.140625" style="411" customWidth="1"/>
    <col min="11780" max="11780" width="69.7109375" style="411" customWidth="1"/>
    <col min="11781" max="11781" width="13" style="411" customWidth="1"/>
    <col min="11782" max="11783" width="8.85546875" style="411"/>
    <col min="11784" max="11784" width="13.7109375" style="411" customWidth="1"/>
    <col min="11785" max="11785" width="14.140625" style="411" customWidth="1"/>
    <col min="11786" max="11787" width="8.85546875" style="411"/>
    <col min="11788" max="11788" width="13.28515625" style="411" customWidth="1"/>
    <col min="11789" max="12032" width="8.85546875" style="411"/>
    <col min="12033" max="12033" width="18.28515625" style="411" customWidth="1"/>
    <col min="12034" max="12034" width="11.7109375" style="411" customWidth="1"/>
    <col min="12035" max="12035" width="13.140625" style="411" customWidth="1"/>
    <col min="12036" max="12036" width="69.7109375" style="411" customWidth="1"/>
    <col min="12037" max="12037" width="13" style="411" customWidth="1"/>
    <col min="12038" max="12039" width="8.85546875" style="411"/>
    <col min="12040" max="12040" width="13.7109375" style="411" customWidth="1"/>
    <col min="12041" max="12041" width="14.140625" style="411" customWidth="1"/>
    <col min="12042" max="12043" width="8.85546875" style="411"/>
    <col min="12044" max="12044" width="13.28515625" style="411" customWidth="1"/>
    <col min="12045" max="12288" width="8.85546875" style="411"/>
    <col min="12289" max="12289" width="18.28515625" style="411" customWidth="1"/>
    <col min="12290" max="12290" width="11.7109375" style="411" customWidth="1"/>
    <col min="12291" max="12291" width="13.140625" style="411" customWidth="1"/>
    <col min="12292" max="12292" width="69.7109375" style="411" customWidth="1"/>
    <col min="12293" max="12293" width="13" style="411" customWidth="1"/>
    <col min="12294" max="12295" width="8.85546875" style="411"/>
    <col min="12296" max="12296" width="13.7109375" style="411" customWidth="1"/>
    <col min="12297" max="12297" width="14.140625" style="411" customWidth="1"/>
    <col min="12298" max="12299" width="8.85546875" style="411"/>
    <col min="12300" max="12300" width="13.28515625" style="411" customWidth="1"/>
    <col min="12301" max="12544" width="8.85546875" style="411"/>
    <col min="12545" max="12545" width="18.28515625" style="411" customWidth="1"/>
    <col min="12546" max="12546" width="11.7109375" style="411" customWidth="1"/>
    <col min="12547" max="12547" width="13.140625" style="411" customWidth="1"/>
    <col min="12548" max="12548" width="69.7109375" style="411" customWidth="1"/>
    <col min="12549" max="12549" width="13" style="411" customWidth="1"/>
    <col min="12550" max="12551" width="8.85546875" style="411"/>
    <col min="12552" max="12552" width="13.7109375" style="411" customWidth="1"/>
    <col min="12553" max="12553" width="14.140625" style="411" customWidth="1"/>
    <col min="12554" max="12555" width="8.85546875" style="411"/>
    <col min="12556" max="12556" width="13.28515625" style="411" customWidth="1"/>
    <col min="12557" max="12800" width="8.85546875" style="411"/>
    <col min="12801" max="12801" width="18.28515625" style="411" customWidth="1"/>
    <col min="12802" max="12802" width="11.7109375" style="411" customWidth="1"/>
    <col min="12803" max="12803" width="13.140625" style="411" customWidth="1"/>
    <col min="12804" max="12804" width="69.7109375" style="411" customWidth="1"/>
    <col min="12805" max="12805" width="13" style="411" customWidth="1"/>
    <col min="12806" max="12807" width="8.85546875" style="411"/>
    <col min="12808" max="12808" width="13.7109375" style="411" customWidth="1"/>
    <col min="12809" max="12809" width="14.140625" style="411" customWidth="1"/>
    <col min="12810" max="12811" width="8.85546875" style="411"/>
    <col min="12812" max="12812" width="13.28515625" style="411" customWidth="1"/>
    <col min="12813" max="13056" width="8.85546875" style="411"/>
    <col min="13057" max="13057" width="18.28515625" style="411" customWidth="1"/>
    <col min="13058" max="13058" width="11.7109375" style="411" customWidth="1"/>
    <col min="13059" max="13059" width="13.140625" style="411" customWidth="1"/>
    <col min="13060" max="13060" width="69.7109375" style="411" customWidth="1"/>
    <col min="13061" max="13061" width="13" style="411" customWidth="1"/>
    <col min="13062" max="13063" width="8.85546875" style="411"/>
    <col min="13064" max="13064" width="13.7109375" style="411" customWidth="1"/>
    <col min="13065" max="13065" width="14.140625" style="411" customWidth="1"/>
    <col min="13066" max="13067" width="8.85546875" style="411"/>
    <col min="13068" max="13068" width="13.28515625" style="411" customWidth="1"/>
    <col min="13069" max="13312" width="8.85546875" style="411"/>
    <col min="13313" max="13313" width="18.28515625" style="411" customWidth="1"/>
    <col min="13314" max="13314" width="11.7109375" style="411" customWidth="1"/>
    <col min="13315" max="13315" width="13.140625" style="411" customWidth="1"/>
    <col min="13316" max="13316" width="69.7109375" style="411" customWidth="1"/>
    <col min="13317" max="13317" width="13" style="411" customWidth="1"/>
    <col min="13318" max="13319" width="8.85546875" style="411"/>
    <col min="13320" max="13320" width="13.7109375" style="411" customWidth="1"/>
    <col min="13321" max="13321" width="14.140625" style="411" customWidth="1"/>
    <col min="13322" max="13323" width="8.85546875" style="411"/>
    <col min="13324" max="13324" width="13.28515625" style="411" customWidth="1"/>
    <col min="13325" max="13568" width="8.85546875" style="411"/>
    <col min="13569" max="13569" width="18.28515625" style="411" customWidth="1"/>
    <col min="13570" max="13570" width="11.7109375" style="411" customWidth="1"/>
    <col min="13571" max="13571" width="13.140625" style="411" customWidth="1"/>
    <col min="13572" max="13572" width="69.7109375" style="411" customWidth="1"/>
    <col min="13573" max="13573" width="13" style="411" customWidth="1"/>
    <col min="13574" max="13575" width="8.85546875" style="411"/>
    <col min="13576" max="13576" width="13.7109375" style="411" customWidth="1"/>
    <col min="13577" max="13577" width="14.140625" style="411" customWidth="1"/>
    <col min="13578" max="13579" width="8.85546875" style="411"/>
    <col min="13580" max="13580" width="13.28515625" style="411" customWidth="1"/>
    <col min="13581" max="13824" width="8.85546875" style="411"/>
    <col min="13825" max="13825" width="18.28515625" style="411" customWidth="1"/>
    <col min="13826" max="13826" width="11.7109375" style="411" customWidth="1"/>
    <col min="13827" max="13827" width="13.140625" style="411" customWidth="1"/>
    <col min="13828" max="13828" width="69.7109375" style="411" customWidth="1"/>
    <col min="13829" max="13829" width="13" style="411" customWidth="1"/>
    <col min="13830" max="13831" width="8.85546875" style="411"/>
    <col min="13832" max="13832" width="13.7109375" style="411" customWidth="1"/>
    <col min="13833" max="13833" width="14.140625" style="411" customWidth="1"/>
    <col min="13834" max="13835" width="8.85546875" style="411"/>
    <col min="13836" max="13836" width="13.28515625" style="411" customWidth="1"/>
    <col min="13837" max="14080" width="8.85546875" style="411"/>
    <col min="14081" max="14081" width="18.28515625" style="411" customWidth="1"/>
    <col min="14082" max="14082" width="11.7109375" style="411" customWidth="1"/>
    <col min="14083" max="14083" width="13.140625" style="411" customWidth="1"/>
    <col min="14084" max="14084" width="69.7109375" style="411" customWidth="1"/>
    <col min="14085" max="14085" width="13" style="411" customWidth="1"/>
    <col min="14086" max="14087" width="8.85546875" style="411"/>
    <col min="14088" max="14088" width="13.7109375" style="411" customWidth="1"/>
    <col min="14089" max="14089" width="14.140625" style="411" customWidth="1"/>
    <col min="14090" max="14091" width="8.85546875" style="411"/>
    <col min="14092" max="14092" width="13.28515625" style="411" customWidth="1"/>
    <col min="14093" max="14336" width="8.85546875" style="411"/>
    <col min="14337" max="14337" width="18.28515625" style="411" customWidth="1"/>
    <col min="14338" max="14338" width="11.7109375" style="411" customWidth="1"/>
    <col min="14339" max="14339" width="13.140625" style="411" customWidth="1"/>
    <col min="14340" max="14340" width="69.7109375" style="411" customWidth="1"/>
    <col min="14341" max="14341" width="13" style="411" customWidth="1"/>
    <col min="14342" max="14343" width="8.85546875" style="411"/>
    <col min="14344" max="14344" width="13.7109375" style="411" customWidth="1"/>
    <col min="14345" max="14345" width="14.140625" style="411" customWidth="1"/>
    <col min="14346" max="14347" width="8.85546875" style="411"/>
    <col min="14348" max="14348" width="13.28515625" style="411" customWidth="1"/>
    <col min="14349" max="14592" width="8.85546875" style="411"/>
    <col min="14593" max="14593" width="18.28515625" style="411" customWidth="1"/>
    <col min="14594" max="14594" width="11.7109375" style="411" customWidth="1"/>
    <col min="14595" max="14595" width="13.140625" style="411" customWidth="1"/>
    <col min="14596" max="14596" width="69.7109375" style="411" customWidth="1"/>
    <col min="14597" max="14597" width="13" style="411" customWidth="1"/>
    <col min="14598" max="14599" width="8.85546875" style="411"/>
    <col min="14600" max="14600" width="13.7109375" style="411" customWidth="1"/>
    <col min="14601" max="14601" width="14.140625" style="411" customWidth="1"/>
    <col min="14602" max="14603" width="8.85546875" style="411"/>
    <col min="14604" max="14604" width="13.28515625" style="411" customWidth="1"/>
    <col min="14605" max="14848" width="8.85546875" style="411"/>
    <col min="14849" max="14849" width="18.28515625" style="411" customWidth="1"/>
    <col min="14850" max="14850" width="11.7109375" style="411" customWidth="1"/>
    <col min="14851" max="14851" width="13.140625" style="411" customWidth="1"/>
    <col min="14852" max="14852" width="69.7109375" style="411" customWidth="1"/>
    <col min="14853" max="14853" width="13" style="411" customWidth="1"/>
    <col min="14854" max="14855" width="8.85546875" style="411"/>
    <col min="14856" max="14856" width="13.7109375" style="411" customWidth="1"/>
    <col min="14857" max="14857" width="14.140625" style="411" customWidth="1"/>
    <col min="14858" max="14859" width="8.85546875" style="411"/>
    <col min="14860" max="14860" width="13.28515625" style="411" customWidth="1"/>
    <col min="14861" max="15104" width="8.85546875" style="411"/>
    <col min="15105" max="15105" width="18.28515625" style="411" customWidth="1"/>
    <col min="15106" max="15106" width="11.7109375" style="411" customWidth="1"/>
    <col min="15107" max="15107" width="13.140625" style="411" customWidth="1"/>
    <col min="15108" max="15108" width="69.7109375" style="411" customWidth="1"/>
    <col min="15109" max="15109" width="13" style="411" customWidth="1"/>
    <col min="15110" max="15111" width="8.85546875" style="411"/>
    <col min="15112" max="15112" width="13.7109375" style="411" customWidth="1"/>
    <col min="15113" max="15113" width="14.140625" style="411" customWidth="1"/>
    <col min="15114" max="15115" width="8.85546875" style="411"/>
    <col min="15116" max="15116" width="13.28515625" style="411" customWidth="1"/>
    <col min="15117" max="15360" width="8.85546875" style="411"/>
    <col min="15361" max="15361" width="18.28515625" style="411" customWidth="1"/>
    <col min="15362" max="15362" width="11.7109375" style="411" customWidth="1"/>
    <col min="15363" max="15363" width="13.140625" style="411" customWidth="1"/>
    <col min="15364" max="15364" width="69.7109375" style="411" customWidth="1"/>
    <col min="15365" max="15365" width="13" style="411" customWidth="1"/>
    <col min="15366" max="15367" width="8.85546875" style="411"/>
    <col min="15368" max="15368" width="13.7109375" style="411" customWidth="1"/>
    <col min="15369" max="15369" width="14.140625" style="411" customWidth="1"/>
    <col min="15370" max="15371" width="8.85546875" style="411"/>
    <col min="15372" max="15372" width="13.28515625" style="411" customWidth="1"/>
    <col min="15373" max="15616" width="8.85546875" style="411"/>
    <col min="15617" max="15617" width="18.28515625" style="411" customWidth="1"/>
    <col min="15618" max="15618" width="11.7109375" style="411" customWidth="1"/>
    <col min="15619" max="15619" width="13.140625" style="411" customWidth="1"/>
    <col min="15620" max="15620" width="69.7109375" style="411" customWidth="1"/>
    <col min="15621" max="15621" width="13" style="411" customWidth="1"/>
    <col min="15622" max="15623" width="8.85546875" style="411"/>
    <col min="15624" max="15624" width="13.7109375" style="411" customWidth="1"/>
    <col min="15625" max="15625" width="14.140625" style="411" customWidth="1"/>
    <col min="15626" max="15627" width="8.85546875" style="411"/>
    <col min="15628" max="15628" width="13.28515625" style="411" customWidth="1"/>
    <col min="15629" max="15872" width="8.85546875" style="411"/>
    <col min="15873" max="15873" width="18.28515625" style="411" customWidth="1"/>
    <col min="15874" max="15874" width="11.7109375" style="411" customWidth="1"/>
    <col min="15875" max="15875" width="13.140625" style="411" customWidth="1"/>
    <col min="15876" max="15876" width="69.7109375" style="411" customWidth="1"/>
    <col min="15877" max="15877" width="13" style="411" customWidth="1"/>
    <col min="15878" max="15879" width="8.85546875" style="411"/>
    <col min="15880" max="15880" width="13.7109375" style="411" customWidth="1"/>
    <col min="15881" max="15881" width="14.140625" style="411" customWidth="1"/>
    <col min="15882" max="15883" width="8.85546875" style="411"/>
    <col min="15884" max="15884" width="13.28515625" style="411" customWidth="1"/>
    <col min="15885" max="16128" width="8.85546875" style="411"/>
    <col min="16129" max="16129" width="18.28515625" style="411" customWidth="1"/>
    <col min="16130" max="16130" width="11.7109375" style="411" customWidth="1"/>
    <col min="16131" max="16131" width="13.140625" style="411" customWidth="1"/>
    <col min="16132" max="16132" width="69.7109375" style="411" customWidth="1"/>
    <col min="16133" max="16133" width="13" style="411" customWidth="1"/>
    <col min="16134" max="16135" width="8.85546875" style="411"/>
    <col min="16136" max="16136" width="13.7109375" style="411" customWidth="1"/>
    <col min="16137" max="16137" width="14.140625" style="411" customWidth="1"/>
    <col min="16138" max="16139" width="8.85546875" style="411"/>
    <col min="16140" max="16140" width="13.28515625" style="411" customWidth="1"/>
    <col min="16141" max="16384" width="8.85546875" style="411"/>
  </cols>
  <sheetData>
    <row r="1" spans="1:12" ht="15.75" x14ac:dyDescent="0.2">
      <c r="G1" s="412" t="s">
        <v>495</v>
      </c>
      <c r="H1" s="413"/>
      <c r="I1" s="414"/>
    </row>
    <row r="2" spans="1:12" ht="15.75" x14ac:dyDescent="0.25">
      <c r="G2" s="415" t="s">
        <v>521</v>
      </c>
      <c r="H2" s="416"/>
      <c r="I2" s="413"/>
    </row>
    <row r="3" spans="1:12" ht="15.75" x14ac:dyDescent="0.25">
      <c r="G3" s="417" t="s">
        <v>516</v>
      </c>
      <c r="H3" s="418"/>
      <c r="I3" s="419"/>
    </row>
    <row r="4" spans="1:12" ht="15.75" x14ac:dyDescent="0.25">
      <c r="G4" s="420" t="s">
        <v>522</v>
      </c>
      <c r="H4" s="421"/>
      <c r="I4" s="422"/>
    </row>
    <row r="7" spans="1:12" ht="17.25" x14ac:dyDescent="0.2">
      <c r="C7" s="1121" t="s">
        <v>433</v>
      </c>
      <c r="D7" s="1121"/>
      <c r="E7" s="1121"/>
      <c r="F7" s="1121"/>
      <c r="G7" s="1121"/>
      <c r="H7" s="423"/>
      <c r="I7" s="423"/>
    </row>
    <row r="8" spans="1:12" ht="13.9" customHeight="1" x14ac:dyDescent="0.2">
      <c r="B8" s="1121" t="s">
        <v>510</v>
      </c>
      <c r="C8" s="1121"/>
      <c r="D8" s="1121"/>
      <c r="E8" s="1121"/>
      <c r="F8" s="1121"/>
      <c r="G8" s="1121"/>
      <c r="H8" s="1121"/>
      <c r="I8" s="423"/>
    </row>
    <row r="9" spans="1:12" ht="13.9" customHeight="1" x14ac:dyDescent="0.2">
      <c r="B9" s="424"/>
      <c r="C9" s="424"/>
      <c r="D9" s="424"/>
      <c r="E9" s="424"/>
      <c r="F9" s="424"/>
      <c r="G9" s="424"/>
      <c r="H9" s="424"/>
      <c r="I9" s="424"/>
    </row>
    <row r="10" spans="1:12" s="425" customFormat="1" ht="15.75" x14ac:dyDescent="0.25">
      <c r="A10" s="1122">
        <v>1559100000</v>
      </c>
      <c r="B10" s="1122"/>
    </row>
    <row r="11" spans="1:12" s="425" customFormat="1" ht="15.75" x14ac:dyDescent="0.25">
      <c r="A11" s="426" t="s">
        <v>0</v>
      </c>
      <c r="B11" s="426"/>
    </row>
    <row r="12" spans="1:12" ht="16.5" thickBot="1" x14ac:dyDescent="0.25">
      <c r="I12" s="414" t="s">
        <v>272</v>
      </c>
    </row>
    <row r="13" spans="1:12" ht="15.75" x14ac:dyDescent="0.2">
      <c r="A13" s="1123" t="s">
        <v>8</v>
      </c>
      <c r="B13" s="1126" t="s">
        <v>9</v>
      </c>
      <c r="C13" s="1126" t="s">
        <v>10</v>
      </c>
      <c r="D13" s="1129" t="s">
        <v>434</v>
      </c>
      <c r="E13" s="1132" t="s">
        <v>435</v>
      </c>
      <c r="F13" s="1133"/>
      <c r="G13" s="1133"/>
      <c r="H13" s="1133"/>
      <c r="I13" s="1133"/>
      <c r="J13" s="1133"/>
      <c r="K13" s="1133"/>
      <c r="L13" s="1134"/>
    </row>
    <row r="14" spans="1:12" ht="62.45" customHeight="1" x14ac:dyDescent="0.25">
      <c r="A14" s="1124"/>
      <c r="B14" s="1127"/>
      <c r="C14" s="1127"/>
      <c r="D14" s="1130"/>
      <c r="E14" s="1135" t="s">
        <v>497</v>
      </c>
      <c r="F14" s="1135"/>
      <c r="G14" s="1135"/>
      <c r="H14" s="1135"/>
      <c r="I14" s="1136" t="s">
        <v>533</v>
      </c>
      <c r="J14" s="1137"/>
      <c r="K14" s="1137"/>
      <c r="L14" s="1138"/>
    </row>
    <row r="15" spans="1:12" ht="31.15" customHeight="1" x14ac:dyDescent="0.2">
      <c r="A15" s="1124"/>
      <c r="B15" s="1127"/>
      <c r="C15" s="1127"/>
      <c r="D15" s="1130"/>
      <c r="E15" s="1140" t="s">
        <v>436</v>
      </c>
      <c r="F15" s="1117" t="s">
        <v>437</v>
      </c>
      <c r="G15" s="1118"/>
      <c r="H15" s="1140" t="s">
        <v>438</v>
      </c>
      <c r="I15" s="1140" t="s">
        <v>436</v>
      </c>
      <c r="J15" s="1117" t="s">
        <v>437</v>
      </c>
      <c r="K15" s="1118"/>
      <c r="L15" s="1119" t="s">
        <v>438</v>
      </c>
    </row>
    <row r="16" spans="1:12" ht="96.6" customHeight="1" thickBot="1" x14ac:dyDescent="0.25">
      <c r="A16" s="1125"/>
      <c r="B16" s="1128"/>
      <c r="C16" s="1128"/>
      <c r="D16" s="1131"/>
      <c r="E16" s="1141"/>
      <c r="F16" s="649" t="s">
        <v>4</v>
      </c>
      <c r="G16" s="649" t="s">
        <v>5</v>
      </c>
      <c r="H16" s="1141"/>
      <c r="I16" s="1141"/>
      <c r="J16" s="649" t="s">
        <v>4</v>
      </c>
      <c r="K16" s="649" t="s">
        <v>5</v>
      </c>
      <c r="L16" s="1120"/>
    </row>
    <row r="17" spans="1:12" ht="16.5" thickBot="1" x14ac:dyDescent="0.25">
      <c r="A17" s="427">
        <v>1</v>
      </c>
      <c r="B17" s="428">
        <v>2</v>
      </c>
      <c r="C17" s="428">
        <v>3</v>
      </c>
      <c r="D17" s="428">
        <v>4</v>
      </c>
      <c r="E17" s="428">
        <v>5</v>
      </c>
      <c r="F17" s="428">
        <v>6</v>
      </c>
      <c r="G17" s="428">
        <v>7</v>
      </c>
      <c r="H17" s="428">
        <v>8</v>
      </c>
      <c r="I17" s="429">
        <v>9</v>
      </c>
      <c r="J17" s="429">
        <v>10</v>
      </c>
      <c r="K17" s="429">
        <v>11</v>
      </c>
      <c r="L17" s="430">
        <v>12</v>
      </c>
    </row>
    <row r="18" spans="1:12" s="436" customFormat="1" ht="32.25" thickBot="1" x14ac:dyDescent="0.25">
      <c r="A18" s="431">
        <v>1200000</v>
      </c>
      <c r="B18" s="432"/>
      <c r="C18" s="432"/>
      <c r="D18" s="433" t="s">
        <v>126</v>
      </c>
      <c r="E18" s="434">
        <f t="shared" ref="E18:G19" si="0">E19</f>
        <v>-4000000</v>
      </c>
      <c r="F18" s="434">
        <f t="shared" si="0"/>
        <v>0</v>
      </c>
      <c r="G18" s="434">
        <f t="shared" si="0"/>
        <v>0</v>
      </c>
      <c r="H18" s="434">
        <f>E18</f>
        <v>-4000000</v>
      </c>
      <c r="I18" s="435">
        <f>I19</f>
        <v>-4000000</v>
      </c>
      <c r="J18" s="435">
        <f t="shared" ref="J18:K20" si="1">J19</f>
        <v>0</v>
      </c>
      <c r="K18" s="435">
        <f t="shared" si="1"/>
        <v>0</v>
      </c>
      <c r="L18" s="668">
        <f>I18</f>
        <v>-4000000</v>
      </c>
    </row>
    <row r="19" spans="1:12" s="442" customFormat="1" ht="31.5" x14ac:dyDescent="0.2">
      <c r="A19" s="437">
        <v>1210000</v>
      </c>
      <c r="B19" s="438"/>
      <c r="C19" s="438"/>
      <c r="D19" s="439" t="s">
        <v>126</v>
      </c>
      <c r="E19" s="440">
        <f t="shared" si="0"/>
        <v>-4000000</v>
      </c>
      <c r="F19" s="440">
        <f t="shared" si="0"/>
        <v>0</v>
      </c>
      <c r="G19" s="440">
        <f t="shared" si="0"/>
        <v>0</v>
      </c>
      <c r="H19" s="440">
        <f>E19</f>
        <v>-4000000</v>
      </c>
      <c r="I19" s="441">
        <f>I20</f>
        <v>-4000000</v>
      </c>
      <c r="J19" s="441">
        <f t="shared" si="1"/>
        <v>0</v>
      </c>
      <c r="K19" s="441">
        <f t="shared" si="1"/>
        <v>0</v>
      </c>
      <c r="L19" s="669">
        <f>I19</f>
        <v>-4000000</v>
      </c>
    </row>
    <row r="20" spans="1:12" ht="15.75" x14ac:dyDescent="0.2">
      <c r="A20" s="443">
        <v>1218860</v>
      </c>
      <c r="B20" s="444">
        <v>8860</v>
      </c>
      <c r="C20" s="444"/>
      <c r="D20" s="445" t="s">
        <v>439</v>
      </c>
      <c r="E20" s="446">
        <f>E21</f>
        <v>-4000000</v>
      </c>
      <c r="F20" s="447">
        <v>0</v>
      </c>
      <c r="G20" s="447">
        <v>0</v>
      </c>
      <c r="H20" s="446">
        <f>E20</f>
        <v>-4000000</v>
      </c>
      <c r="I20" s="448">
        <f>I21</f>
        <v>-4000000</v>
      </c>
      <c r="J20" s="448">
        <f t="shared" si="1"/>
        <v>0</v>
      </c>
      <c r="K20" s="448">
        <f t="shared" si="1"/>
        <v>0</v>
      </c>
      <c r="L20" s="670">
        <f>I20</f>
        <v>-4000000</v>
      </c>
    </row>
    <row r="21" spans="1:12" s="442" customFormat="1" ht="32.25" thickBot="1" x14ac:dyDescent="0.25">
      <c r="A21" s="449">
        <v>1218862</v>
      </c>
      <c r="B21" s="450">
        <v>8862</v>
      </c>
      <c r="C21" s="451" t="s">
        <v>171</v>
      </c>
      <c r="D21" s="452" t="s">
        <v>440</v>
      </c>
      <c r="E21" s="453">
        <v>-4000000</v>
      </c>
      <c r="F21" s="454">
        <v>0</v>
      </c>
      <c r="G21" s="454">
        <v>0</v>
      </c>
      <c r="H21" s="453">
        <f>E21</f>
        <v>-4000000</v>
      </c>
      <c r="I21" s="455">
        <v>-4000000</v>
      </c>
      <c r="J21" s="455">
        <v>0</v>
      </c>
      <c r="K21" s="455">
        <v>0</v>
      </c>
      <c r="L21" s="671">
        <f>I21</f>
        <v>-4000000</v>
      </c>
    </row>
    <row r="22" spans="1:12" s="457" customFormat="1" ht="16.5" thickBot="1" x14ac:dyDescent="0.25">
      <c r="A22" s="431" t="s">
        <v>302</v>
      </c>
      <c r="B22" s="432" t="s">
        <v>302</v>
      </c>
      <c r="C22" s="432" t="s">
        <v>302</v>
      </c>
      <c r="D22" s="456" t="s">
        <v>148</v>
      </c>
      <c r="E22" s="434">
        <f t="shared" ref="E22:K22" si="2">E18</f>
        <v>-4000000</v>
      </c>
      <c r="F22" s="434">
        <f t="shared" si="2"/>
        <v>0</v>
      </c>
      <c r="G22" s="434">
        <f t="shared" si="2"/>
        <v>0</v>
      </c>
      <c r="H22" s="434">
        <f t="shared" si="2"/>
        <v>-4000000</v>
      </c>
      <c r="I22" s="435">
        <f t="shared" si="2"/>
        <v>-4000000</v>
      </c>
      <c r="J22" s="435">
        <f t="shared" si="2"/>
        <v>0</v>
      </c>
      <c r="K22" s="435">
        <f t="shared" si="2"/>
        <v>0</v>
      </c>
      <c r="L22" s="668">
        <f>I22</f>
        <v>-4000000</v>
      </c>
    </row>
    <row r="23" spans="1:12" ht="15.75" x14ac:dyDescent="0.2">
      <c r="A23" s="458"/>
      <c r="B23" s="458"/>
      <c r="C23" s="458"/>
      <c r="D23" s="459"/>
      <c r="E23" s="458"/>
      <c r="F23" s="458"/>
      <c r="G23" s="458"/>
      <c r="H23" s="458"/>
      <c r="I23" s="458"/>
    </row>
    <row r="25" spans="1:12" s="461" customFormat="1" ht="28.9" customHeight="1" x14ac:dyDescent="0.2">
      <c r="A25" s="1139" t="s">
        <v>410</v>
      </c>
      <c r="B25" s="1139"/>
      <c r="C25" s="1139"/>
      <c r="D25" s="1139"/>
      <c r="E25" s="460"/>
      <c r="F25" s="460"/>
      <c r="G25" s="460" t="s">
        <v>475</v>
      </c>
      <c r="H25" s="460"/>
      <c r="I25" s="460"/>
    </row>
  </sheetData>
  <mergeCells count="17">
    <mergeCell ref="A25:D25"/>
    <mergeCell ref="E15:E16"/>
    <mergeCell ref="F15:G15"/>
    <mergeCell ref="H15:H16"/>
    <mergeCell ref="I15:I16"/>
    <mergeCell ref="J15:K15"/>
    <mergeCell ref="L15:L16"/>
    <mergeCell ref="C7:G7"/>
    <mergeCell ref="B8:H8"/>
    <mergeCell ref="A10:B10"/>
    <mergeCell ref="A13:A16"/>
    <mergeCell ref="B13:B16"/>
    <mergeCell ref="C13:C16"/>
    <mergeCell ref="D13:D16"/>
    <mergeCell ref="E13:L13"/>
    <mergeCell ref="E14:H14"/>
    <mergeCell ref="I14:L14"/>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63"/>
  <sheetViews>
    <sheetView view="pageBreakPreview" topLeftCell="A50" zoomScale="90" zoomScaleNormal="100" zoomScaleSheetLayoutView="90" workbookViewId="0">
      <selection activeCell="B22" sqref="B22:C22"/>
    </sheetView>
  </sheetViews>
  <sheetFormatPr defaultRowHeight="12.75" x14ac:dyDescent="0.2"/>
  <cols>
    <col min="1" max="1" width="23.5703125" customWidth="1"/>
    <col min="2" max="2" width="20.7109375" customWidth="1"/>
    <col min="3" max="3" width="59.5703125" customWidth="1"/>
    <col min="4" max="4" width="15.140625" customWidth="1"/>
    <col min="5" max="5" width="15.42578125" customWidth="1"/>
    <col min="6" max="6" width="13.28515625" customWidth="1"/>
  </cols>
  <sheetData>
    <row r="1" spans="1:6" x14ac:dyDescent="0.2">
      <c r="C1" s="636"/>
    </row>
    <row r="2" spans="1:6" ht="15.75" x14ac:dyDescent="0.25">
      <c r="C2" s="636"/>
      <c r="D2" s="415" t="s">
        <v>523</v>
      </c>
    </row>
    <row r="3" spans="1:6" ht="15.75" x14ac:dyDescent="0.25">
      <c r="A3" s="5"/>
      <c r="B3" s="5"/>
      <c r="C3" s="5"/>
      <c r="D3" s="415" t="s">
        <v>530</v>
      </c>
      <c r="E3" s="5"/>
    </row>
    <row r="4" spans="1:6" ht="15.75" x14ac:dyDescent="0.2">
      <c r="A4" s="5"/>
      <c r="B4" s="5"/>
      <c r="C4" s="5"/>
      <c r="D4" s="417" t="s">
        <v>516</v>
      </c>
      <c r="E4" s="630"/>
      <c r="F4" s="634"/>
    </row>
    <row r="5" spans="1:6" ht="15.75" x14ac:dyDescent="0.25">
      <c r="A5" s="5"/>
      <c r="B5" s="5"/>
      <c r="C5" s="5"/>
      <c r="D5" s="881" t="s">
        <v>522</v>
      </c>
      <c r="E5" s="631"/>
      <c r="F5" s="635"/>
    </row>
    <row r="6" spans="1:6" ht="15.75" x14ac:dyDescent="0.2">
      <c r="A6" s="5"/>
      <c r="B6" s="5"/>
      <c r="C6" s="124"/>
      <c r="D6" s="5"/>
      <c r="E6" s="5"/>
    </row>
    <row r="7" spans="1:6" ht="19.149999999999999" customHeight="1" x14ac:dyDescent="0.2">
      <c r="A7" s="5"/>
      <c r="B7" s="5"/>
      <c r="C7" s="5"/>
      <c r="D7" s="5"/>
      <c r="E7" s="5"/>
    </row>
    <row r="8" spans="1:6" ht="15.6" customHeight="1" x14ac:dyDescent="0.2">
      <c r="A8" s="5"/>
      <c r="B8" s="5"/>
      <c r="C8" s="5"/>
      <c r="D8" s="5"/>
      <c r="E8" s="5"/>
    </row>
    <row r="9" spans="1:6" ht="20.25" x14ac:dyDescent="0.3">
      <c r="A9" s="1087" t="s">
        <v>441</v>
      </c>
      <c r="B9" s="1088"/>
      <c r="C9" s="1088"/>
      <c r="D9" s="1088"/>
    </row>
    <row r="10" spans="1:6" ht="15.75" x14ac:dyDescent="0.25">
      <c r="A10" s="1059" t="s">
        <v>162</v>
      </c>
      <c r="B10" s="1169"/>
      <c r="C10" s="1169"/>
      <c r="D10" s="1169"/>
    </row>
    <row r="11" spans="1:6" ht="15.75" x14ac:dyDescent="0.25">
      <c r="A11" s="1169" t="s">
        <v>0</v>
      </c>
      <c r="B11" s="1169"/>
      <c r="C11" s="1169"/>
      <c r="D11" s="1169"/>
    </row>
    <row r="12" spans="1:6" ht="21.95" customHeight="1" x14ac:dyDescent="0.25">
      <c r="B12" s="1"/>
      <c r="C12" s="1"/>
      <c r="D12" s="1"/>
    </row>
    <row r="13" spans="1:6" ht="16.5" thickBot="1" x14ac:dyDescent="0.3">
      <c r="A13" s="950" t="s">
        <v>442</v>
      </c>
      <c r="B13" s="1"/>
      <c r="C13" s="1"/>
      <c r="D13" s="2" t="s">
        <v>272</v>
      </c>
    </row>
    <row r="14" spans="1:6" ht="61.15" customHeight="1" thickBot="1" x14ac:dyDescent="0.25">
      <c r="A14" s="600" t="s">
        <v>443</v>
      </c>
      <c r="B14" s="1170" t="s">
        <v>444</v>
      </c>
      <c r="C14" s="1171"/>
      <c r="D14" s="595" t="s">
        <v>514</v>
      </c>
      <c r="E14" s="596" t="s">
        <v>533</v>
      </c>
      <c r="F14" s="597" t="s">
        <v>465</v>
      </c>
    </row>
    <row r="15" spans="1:6" ht="15" x14ac:dyDescent="0.25">
      <c r="A15" s="601">
        <v>1</v>
      </c>
      <c r="B15" s="1172">
        <v>2</v>
      </c>
      <c r="C15" s="1173"/>
      <c r="D15" s="882">
        <v>3</v>
      </c>
      <c r="E15" s="602">
        <v>4</v>
      </c>
      <c r="F15" s="603">
        <v>5</v>
      </c>
    </row>
    <row r="16" spans="1:6" ht="15.75" x14ac:dyDescent="0.25">
      <c r="A16" s="1174" t="s">
        <v>512</v>
      </c>
      <c r="B16" s="1175"/>
      <c r="C16" s="1175"/>
      <c r="D16" s="1176"/>
      <c r="E16" s="588"/>
      <c r="F16" s="594"/>
    </row>
    <row r="17" spans="1:6" ht="76.900000000000006" customHeight="1" x14ac:dyDescent="0.25">
      <c r="A17" s="590">
        <v>41021400</v>
      </c>
      <c r="B17" s="1177" t="s">
        <v>399</v>
      </c>
      <c r="C17" s="1178"/>
      <c r="D17" s="605">
        <f>D18</f>
        <v>64371200</v>
      </c>
      <c r="E17" s="610">
        <f>E18</f>
        <v>59520900</v>
      </c>
      <c r="F17" s="883">
        <f>E17/D17*100</f>
        <v>92.465108620003974</v>
      </c>
    </row>
    <row r="18" spans="1:6" ht="22.9" customHeight="1" x14ac:dyDescent="0.25">
      <c r="A18" s="170" t="s">
        <v>445</v>
      </c>
      <c r="B18" s="1163" t="s">
        <v>446</v>
      </c>
      <c r="C18" s="1164"/>
      <c r="D18" s="581">
        <v>64371200</v>
      </c>
      <c r="E18" s="604">
        <v>59520900</v>
      </c>
      <c r="F18" s="625">
        <f t="shared" ref="F18:F36" si="0">E18/D18*100</f>
        <v>92.465108620003974</v>
      </c>
    </row>
    <row r="19" spans="1:6" ht="15.75" x14ac:dyDescent="0.25">
      <c r="A19" s="168" t="s">
        <v>402</v>
      </c>
      <c r="B19" s="1161" t="s">
        <v>403</v>
      </c>
      <c r="C19" s="1162"/>
      <c r="D19" s="582">
        <f>D20</f>
        <v>75510600</v>
      </c>
      <c r="E19" s="610">
        <f>E20</f>
        <v>44525100</v>
      </c>
      <c r="F19" s="883">
        <f t="shared" si="0"/>
        <v>58.965363803227625</v>
      </c>
    </row>
    <row r="20" spans="1:6" ht="22.15" customHeight="1" x14ac:dyDescent="0.25">
      <c r="A20" s="170" t="s">
        <v>445</v>
      </c>
      <c r="B20" s="1163" t="s">
        <v>446</v>
      </c>
      <c r="C20" s="1164"/>
      <c r="D20" s="606">
        <v>75510600</v>
      </c>
      <c r="E20" s="604">
        <v>44525100</v>
      </c>
      <c r="F20" s="625">
        <f t="shared" si="0"/>
        <v>58.965363803227625</v>
      </c>
    </row>
    <row r="21" spans="1:6" ht="22.15" customHeight="1" x14ac:dyDescent="0.25">
      <c r="A21" s="168">
        <v>41040400</v>
      </c>
      <c r="B21" s="1161" t="s">
        <v>605</v>
      </c>
      <c r="C21" s="1162"/>
      <c r="D21" s="582">
        <f>D22</f>
        <v>65441</v>
      </c>
      <c r="E21" s="610">
        <f>E22</f>
        <v>88772</v>
      </c>
      <c r="F21" s="883">
        <f>F22</f>
        <v>135.65196130865971</v>
      </c>
    </row>
    <row r="22" spans="1:6" ht="22.15" customHeight="1" x14ac:dyDescent="0.25">
      <c r="A22" s="173" t="s">
        <v>448</v>
      </c>
      <c r="B22" s="1159" t="s">
        <v>447</v>
      </c>
      <c r="C22" s="1160"/>
      <c r="D22" s="606">
        <v>65441</v>
      </c>
      <c r="E22" s="604">
        <v>88772</v>
      </c>
      <c r="F22" s="625">
        <f t="shared" si="0"/>
        <v>135.65196130865971</v>
      </c>
    </row>
    <row r="23" spans="1:6" ht="39.6" customHeight="1" x14ac:dyDescent="0.25">
      <c r="A23" s="168" t="s">
        <v>404</v>
      </c>
      <c r="B23" s="1161" t="s">
        <v>405</v>
      </c>
      <c r="C23" s="1162"/>
      <c r="D23" s="582">
        <f>D24</f>
        <v>1766200</v>
      </c>
      <c r="E23" s="610">
        <f>E24</f>
        <v>1041527</v>
      </c>
      <c r="F23" s="625">
        <f t="shared" si="0"/>
        <v>58.969935454648393</v>
      </c>
    </row>
    <row r="24" spans="1:6" ht="25.15" customHeight="1" x14ac:dyDescent="0.25">
      <c r="A24" s="170">
        <v>15100000000</v>
      </c>
      <c r="B24" s="1163" t="s">
        <v>447</v>
      </c>
      <c r="C24" s="1164"/>
      <c r="D24" s="606">
        <v>1766200</v>
      </c>
      <c r="E24" s="604">
        <v>1041527</v>
      </c>
      <c r="F24" s="625">
        <f t="shared" si="0"/>
        <v>58.969935454648393</v>
      </c>
    </row>
    <row r="25" spans="1:6" ht="45.75" customHeight="1" x14ac:dyDescent="0.25">
      <c r="A25" s="168">
        <v>41051200</v>
      </c>
      <c r="B25" s="1161" t="s">
        <v>607</v>
      </c>
      <c r="C25" s="1162"/>
      <c r="D25" s="606">
        <f>D26</f>
        <v>0</v>
      </c>
      <c r="E25" s="610">
        <f>E26</f>
        <v>219240</v>
      </c>
      <c r="F25" s="625" t="str">
        <f>F26</f>
        <v>х</v>
      </c>
    </row>
    <row r="26" spans="1:6" ht="25.15" customHeight="1" x14ac:dyDescent="0.25">
      <c r="A26" s="170">
        <v>15100000000</v>
      </c>
      <c r="B26" s="1163" t="s">
        <v>447</v>
      </c>
      <c r="C26" s="1164"/>
      <c r="D26" s="606">
        <v>0</v>
      </c>
      <c r="E26" s="604">
        <v>219240</v>
      </c>
      <c r="F26" s="625" t="s">
        <v>302</v>
      </c>
    </row>
    <row r="27" spans="1:6" ht="48.75" customHeight="1" x14ac:dyDescent="0.25">
      <c r="A27" s="168">
        <v>41051700</v>
      </c>
      <c r="B27" s="1161" t="s">
        <v>608</v>
      </c>
      <c r="C27" s="1162"/>
      <c r="D27" s="582">
        <f>D28</f>
        <v>110550</v>
      </c>
      <c r="E27" s="610">
        <f>E28</f>
        <v>110550</v>
      </c>
      <c r="F27" s="883">
        <v>100</v>
      </c>
    </row>
    <row r="28" spans="1:6" ht="25.15" customHeight="1" x14ac:dyDescent="0.25">
      <c r="A28" s="170">
        <v>15100000000</v>
      </c>
      <c r="B28" s="1163" t="s">
        <v>447</v>
      </c>
      <c r="C28" s="1164"/>
      <c r="D28" s="606">
        <v>110550</v>
      </c>
      <c r="E28" s="604">
        <v>110550</v>
      </c>
      <c r="F28" s="625">
        <v>100</v>
      </c>
    </row>
    <row r="29" spans="1:6" s="172" customFormat="1" ht="38.450000000000003" customHeight="1" x14ac:dyDescent="0.25">
      <c r="A29" s="171">
        <v>41053900</v>
      </c>
      <c r="B29" s="1165" t="s">
        <v>406</v>
      </c>
      <c r="C29" s="1166"/>
      <c r="D29" s="607">
        <f>D30</f>
        <v>28193</v>
      </c>
      <c r="E29" s="611">
        <f>E30</f>
        <v>14046</v>
      </c>
      <c r="F29" s="672">
        <f t="shared" si="0"/>
        <v>49.820877522789345</v>
      </c>
    </row>
    <row r="30" spans="1:6" s="172" customFormat="1" ht="15.75" x14ac:dyDescent="0.25">
      <c r="A30" s="173" t="s">
        <v>448</v>
      </c>
      <c r="B30" s="1159" t="s">
        <v>447</v>
      </c>
      <c r="C30" s="1160"/>
      <c r="D30" s="608">
        <v>28193</v>
      </c>
      <c r="E30" s="884">
        <v>14046</v>
      </c>
      <c r="F30" s="885">
        <f t="shared" si="0"/>
        <v>49.820877522789345</v>
      </c>
    </row>
    <row r="31" spans="1:6" s="172" customFormat="1" ht="35.450000000000003" customHeight="1" x14ac:dyDescent="0.25">
      <c r="A31" s="171">
        <v>41053900</v>
      </c>
      <c r="B31" s="1165" t="s">
        <v>407</v>
      </c>
      <c r="C31" s="1166"/>
      <c r="D31" s="609">
        <f>D32</f>
        <v>91319</v>
      </c>
      <c r="E31" s="611">
        <f>E32</f>
        <v>45660</v>
      </c>
      <c r="F31" s="672">
        <f t="shared" si="0"/>
        <v>50.000547531181908</v>
      </c>
    </row>
    <row r="32" spans="1:6" s="172" customFormat="1" ht="18.600000000000001" customHeight="1" x14ac:dyDescent="0.25">
      <c r="A32" s="173" t="s">
        <v>448</v>
      </c>
      <c r="B32" s="1167" t="s">
        <v>447</v>
      </c>
      <c r="C32" s="1168"/>
      <c r="D32" s="608">
        <v>91319</v>
      </c>
      <c r="E32" s="884">
        <v>45660</v>
      </c>
      <c r="F32" s="885">
        <f t="shared" si="0"/>
        <v>50.000547531181908</v>
      </c>
    </row>
    <row r="33" spans="1:6" s="172" customFormat="1" ht="52.9" customHeight="1" x14ac:dyDescent="0.25">
      <c r="A33" s="171">
        <v>41053900</v>
      </c>
      <c r="B33" s="1165" t="s">
        <v>408</v>
      </c>
      <c r="C33" s="1166"/>
      <c r="D33" s="609">
        <f>D34</f>
        <v>17623</v>
      </c>
      <c r="E33" s="611">
        <f>E34</f>
        <v>7567</v>
      </c>
      <c r="F33" s="672">
        <f t="shared" si="0"/>
        <v>42.938205753844407</v>
      </c>
    </row>
    <row r="34" spans="1:6" s="172" customFormat="1" ht="15.75" x14ac:dyDescent="0.25">
      <c r="A34" s="173" t="s">
        <v>448</v>
      </c>
      <c r="B34" s="1159" t="s">
        <v>447</v>
      </c>
      <c r="C34" s="1160"/>
      <c r="D34" s="886">
        <v>17623</v>
      </c>
      <c r="E34" s="884">
        <v>7567</v>
      </c>
      <c r="F34" s="885">
        <f t="shared" si="0"/>
        <v>42.938205753844407</v>
      </c>
    </row>
    <row r="35" spans="1:6" s="172" customFormat="1" ht="47.25" customHeight="1" x14ac:dyDescent="0.25">
      <c r="A35" s="970" t="s">
        <v>610</v>
      </c>
      <c r="B35" s="1146" t="s">
        <v>609</v>
      </c>
      <c r="C35" s="1146"/>
      <c r="D35" s="887">
        <f>D36</f>
        <v>166311</v>
      </c>
      <c r="E35" s="611">
        <f>E36</f>
        <v>62367</v>
      </c>
      <c r="F35" s="672">
        <f>F36</f>
        <v>37.500225481176827</v>
      </c>
    </row>
    <row r="36" spans="1:6" s="172" customFormat="1" ht="16.5" thickBot="1" x14ac:dyDescent="0.3">
      <c r="A36" s="971">
        <v>15100000000</v>
      </c>
      <c r="B36" s="1147" t="s">
        <v>447</v>
      </c>
      <c r="C36" s="1148"/>
      <c r="D36" s="888">
        <v>166311</v>
      </c>
      <c r="E36" s="889">
        <v>62367</v>
      </c>
      <c r="F36" s="972">
        <f t="shared" si="0"/>
        <v>37.500225481176827</v>
      </c>
    </row>
    <row r="37" spans="1:6" ht="16.5" thickBot="1" x14ac:dyDescent="0.25">
      <c r="A37" s="1149"/>
      <c r="B37" s="1150"/>
      <c r="C37" s="1150"/>
      <c r="D37" s="1150"/>
      <c r="E37" s="1150"/>
      <c r="F37" s="1151"/>
    </row>
    <row r="38" spans="1:6" ht="16.5" thickBot="1" x14ac:dyDescent="0.3">
      <c r="A38" s="1152" t="s">
        <v>513</v>
      </c>
      <c r="B38" s="1153"/>
      <c r="C38" s="1153"/>
      <c r="D38" s="1154"/>
      <c r="E38" s="612"/>
      <c r="F38" s="613"/>
    </row>
    <row r="39" spans="1:6" s="174" customFormat="1" ht="36" customHeight="1" x14ac:dyDescent="0.25">
      <c r="A39" s="614">
        <v>41051100</v>
      </c>
      <c r="B39" s="1155" t="s">
        <v>507</v>
      </c>
      <c r="C39" s="1156"/>
      <c r="D39" s="890">
        <f>D40</f>
        <v>696780</v>
      </c>
      <c r="E39" s="615">
        <f>E40</f>
        <v>696780</v>
      </c>
      <c r="F39" s="673" t="str">
        <f>F40</f>
        <v>х</v>
      </c>
    </row>
    <row r="40" spans="1:6" s="174" customFormat="1" ht="18.600000000000001" customHeight="1" thickBot="1" x14ac:dyDescent="0.3">
      <c r="A40" s="951" t="s">
        <v>448</v>
      </c>
      <c r="B40" s="1157" t="s">
        <v>447</v>
      </c>
      <c r="C40" s="1158"/>
      <c r="D40" s="891">
        <v>696780</v>
      </c>
      <c r="E40" s="616">
        <v>696780</v>
      </c>
      <c r="F40" s="624" t="s">
        <v>302</v>
      </c>
    </row>
    <row r="41" spans="1:6" ht="15.75" x14ac:dyDescent="0.25">
      <c r="A41" s="617" t="s">
        <v>6</v>
      </c>
      <c r="B41" s="618" t="s">
        <v>449</v>
      </c>
      <c r="C41" s="619"/>
      <c r="D41" s="615">
        <f>D42+D43</f>
        <v>142824217</v>
      </c>
      <c r="E41" s="615">
        <f>E42+E43</f>
        <v>106332509</v>
      </c>
      <c r="F41" s="623">
        <f t="shared" ref="F41:F42" si="1">E41/D41*100</f>
        <v>74.449915590995332</v>
      </c>
    </row>
    <row r="42" spans="1:6" ht="15.75" x14ac:dyDescent="0.25">
      <c r="A42" s="578" t="s">
        <v>6</v>
      </c>
      <c r="B42" s="175" t="s">
        <v>436</v>
      </c>
      <c r="C42" s="169"/>
      <c r="D42" s="610">
        <f>D17+D19+D23+D29+D31+D33+D35+D27+D21</f>
        <v>142127437</v>
      </c>
      <c r="E42" s="610">
        <f>E17+E19+E23+E29+E31+E33+E35+E27+E25+E21</f>
        <v>105635729</v>
      </c>
      <c r="F42" s="625">
        <f t="shared" si="1"/>
        <v>74.324656259016336</v>
      </c>
    </row>
    <row r="43" spans="1:6" ht="16.5" thickBot="1" x14ac:dyDescent="0.3">
      <c r="A43" s="620" t="s">
        <v>6</v>
      </c>
      <c r="B43" s="191" t="s">
        <v>437</v>
      </c>
      <c r="C43" s="621"/>
      <c r="D43" s="892">
        <v>696780</v>
      </c>
      <c r="E43" s="622">
        <f>E39</f>
        <v>696780</v>
      </c>
      <c r="F43" s="624" t="s">
        <v>302</v>
      </c>
    </row>
    <row r="44" spans="1:6" ht="21.95" customHeight="1" thickBot="1" x14ac:dyDescent="0.3">
      <c r="A44" s="176" t="s">
        <v>450</v>
      </c>
      <c r="B44" s="893"/>
      <c r="C44" s="893"/>
      <c r="D44" s="894" t="s">
        <v>272</v>
      </c>
      <c r="E44" s="593"/>
      <c r="F44" s="599"/>
    </row>
    <row r="45" spans="1:6" ht="95.25" thickBot="1" x14ac:dyDescent="0.25">
      <c r="A45" s="591" t="s">
        <v>451</v>
      </c>
      <c r="B45" s="592" t="s">
        <v>452</v>
      </c>
      <c r="C45" s="69" t="s">
        <v>453</v>
      </c>
      <c r="D45" s="595" t="s">
        <v>514</v>
      </c>
      <c r="E45" s="596" t="s">
        <v>533</v>
      </c>
      <c r="F45" s="597" t="s">
        <v>465</v>
      </c>
    </row>
    <row r="46" spans="1:6" ht="15.75" x14ac:dyDescent="0.2">
      <c r="A46" s="177">
        <v>1</v>
      </c>
      <c r="B46" s="178">
        <v>2</v>
      </c>
      <c r="C46" s="178">
        <v>3</v>
      </c>
      <c r="D46" s="579">
        <v>4</v>
      </c>
      <c r="E46" s="588"/>
      <c r="F46" s="594"/>
    </row>
    <row r="47" spans="1:6" ht="15.75" customHeight="1" x14ac:dyDescent="0.25">
      <c r="A47" s="1142" t="s">
        <v>454</v>
      </c>
      <c r="B47" s="1143"/>
      <c r="C47" s="1144"/>
      <c r="D47" s="583"/>
      <c r="E47" s="588"/>
      <c r="F47" s="594"/>
    </row>
    <row r="48" spans="1:6" s="167" customFormat="1" ht="37.9" hidden="1" customHeight="1" x14ac:dyDescent="0.25">
      <c r="A48" s="179">
        <v>41053900</v>
      </c>
      <c r="B48" s="180">
        <v>9770</v>
      </c>
      <c r="C48" s="181" t="s">
        <v>455</v>
      </c>
      <c r="D48" s="583">
        <f>D49</f>
        <v>0</v>
      </c>
      <c r="E48" s="589"/>
      <c r="F48" s="598"/>
    </row>
    <row r="49" spans="1:16" ht="24" hidden="1" customHeight="1" x14ac:dyDescent="0.25">
      <c r="A49" s="170">
        <v>15327200000</v>
      </c>
      <c r="B49" s="577"/>
      <c r="C49" s="182" t="s">
        <v>456</v>
      </c>
      <c r="D49" s="584">
        <f>300000-300000</f>
        <v>0</v>
      </c>
      <c r="E49" s="588"/>
      <c r="F49" s="594"/>
    </row>
    <row r="50" spans="1:16" ht="47.25" x14ac:dyDescent="0.2">
      <c r="A50" s="183" t="s">
        <v>534</v>
      </c>
      <c r="B50" s="184">
        <v>9800</v>
      </c>
      <c r="C50" s="952" t="s">
        <v>535</v>
      </c>
      <c r="D50" s="585">
        <f>D51</f>
        <v>21164464</v>
      </c>
      <c r="E50" s="585">
        <f>E51</f>
        <v>21164464</v>
      </c>
      <c r="F50" s="674">
        <f>F51</f>
        <v>100</v>
      </c>
    </row>
    <row r="51" spans="1:16" ht="15.75" x14ac:dyDescent="0.25">
      <c r="A51" s="953" t="s">
        <v>445</v>
      </c>
      <c r="B51" s="954">
        <v>9800</v>
      </c>
      <c r="C51" s="955" t="s">
        <v>446</v>
      </c>
      <c r="D51" s="956">
        <v>21164464</v>
      </c>
      <c r="E51" s="956">
        <v>21164464</v>
      </c>
      <c r="F51" s="957">
        <f t="shared" ref="F51" si="2">E51/D51*100</f>
        <v>100</v>
      </c>
    </row>
    <row r="52" spans="1:16" ht="15.75" x14ac:dyDescent="0.2">
      <c r="A52" s="183"/>
      <c r="B52" s="958"/>
      <c r="C52" s="959"/>
      <c r="D52" s="645"/>
      <c r="E52" s="645"/>
      <c r="F52" s="675"/>
    </row>
    <row r="53" spans="1:16" ht="19.899999999999999" customHeight="1" x14ac:dyDescent="0.25">
      <c r="A53" s="173"/>
      <c r="B53" s="185"/>
      <c r="C53" s="186"/>
      <c r="D53" s="645" t="s">
        <v>531</v>
      </c>
      <c r="E53" s="645" t="s">
        <v>531</v>
      </c>
      <c r="F53" s="675" t="s">
        <v>531</v>
      </c>
    </row>
    <row r="54" spans="1:16" ht="20.100000000000001" customHeight="1" x14ac:dyDescent="0.25">
      <c r="A54" s="1142" t="s">
        <v>457</v>
      </c>
      <c r="B54" s="1143"/>
      <c r="C54" s="1143"/>
      <c r="D54" s="1144"/>
      <c r="E54" s="588"/>
      <c r="F54" s="594"/>
    </row>
    <row r="55" spans="1:16" ht="47.25" x14ac:dyDescent="0.2">
      <c r="A55" s="183" t="s">
        <v>534</v>
      </c>
      <c r="B55" s="184">
        <v>9800</v>
      </c>
      <c r="C55" s="952" t="s">
        <v>535</v>
      </c>
      <c r="D55" s="960">
        <f>D56</f>
        <v>19223400</v>
      </c>
      <c r="E55" s="961">
        <f>E56</f>
        <v>9723400</v>
      </c>
      <c r="F55" s="962">
        <f>F56</f>
        <v>50.581062663212542</v>
      </c>
    </row>
    <row r="56" spans="1:16" ht="20.100000000000001" customHeight="1" x14ac:dyDescent="0.2">
      <c r="A56" s="953" t="s">
        <v>445</v>
      </c>
      <c r="B56" s="954">
        <v>9800</v>
      </c>
      <c r="C56" s="963" t="s">
        <v>446</v>
      </c>
      <c r="D56" s="964">
        <v>19223400</v>
      </c>
      <c r="E56" s="965">
        <v>9723400</v>
      </c>
      <c r="F56" s="966">
        <f t="shared" ref="F56:F59" si="3">E56/D56*100</f>
        <v>50.581062663212542</v>
      </c>
    </row>
    <row r="57" spans="1:16" ht="15.75" x14ac:dyDescent="0.25">
      <c r="A57" s="187" t="s">
        <v>6</v>
      </c>
      <c r="B57" s="188" t="s">
        <v>6</v>
      </c>
      <c r="C57" s="175" t="s">
        <v>449</v>
      </c>
      <c r="D57" s="583">
        <f>D58+D59</f>
        <v>40387864</v>
      </c>
      <c r="E57" s="967">
        <f>E58+E59</f>
        <v>30887864</v>
      </c>
      <c r="F57" s="968">
        <f t="shared" si="3"/>
        <v>76.478082624027849</v>
      </c>
    </row>
    <row r="58" spans="1:16" ht="15.75" x14ac:dyDescent="0.25">
      <c r="A58" s="187" t="s">
        <v>6</v>
      </c>
      <c r="B58" s="188" t="s">
        <v>6</v>
      </c>
      <c r="C58" s="175" t="s">
        <v>436</v>
      </c>
      <c r="D58" s="586">
        <f>D50</f>
        <v>21164464</v>
      </c>
      <c r="E58" s="967">
        <f>E51</f>
        <v>21164464</v>
      </c>
      <c r="F58" s="968">
        <f t="shared" si="3"/>
        <v>100</v>
      </c>
    </row>
    <row r="59" spans="1:16" ht="16.5" thickBot="1" x14ac:dyDescent="0.3">
      <c r="A59" s="189" t="s">
        <v>6</v>
      </c>
      <c r="B59" s="190" t="s">
        <v>6</v>
      </c>
      <c r="C59" s="191" t="s">
        <v>437</v>
      </c>
      <c r="D59" s="587">
        <f>D55</f>
        <v>19223400</v>
      </c>
      <c r="E59" s="969">
        <f>E55</f>
        <v>9723400</v>
      </c>
      <c r="F59" s="968">
        <f t="shared" si="3"/>
        <v>50.581062663212542</v>
      </c>
    </row>
    <row r="60" spans="1:16" ht="15.75" x14ac:dyDescent="0.25">
      <c r="A60" s="1"/>
      <c r="B60" s="1"/>
      <c r="C60" s="1"/>
      <c r="D60" s="1"/>
    </row>
    <row r="61" spans="1:16" s="85" customFormat="1" ht="42.6" customHeight="1" x14ac:dyDescent="0.25">
      <c r="A61" s="1145" t="s">
        <v>511</v>
      </c>
      <c r="B61" s="1145"/>
      <c r="C61" s="1145"/>
      <c r="D61" s="1145"/>
      <c r="E61" s="1145"/>
      <c r="F61" s="1145"/>
      <c r="G61" s="192"/>
      <c r="H61" s="192"/>
      <c r="I61" s="192"/>
      <c r="K61" s="192"/>
      <c r="L61" s="193"/>
      <c r="M61" s="192"/>
      <c r="N61" s="194"/>
      <c r="O61" s="195"/>
      <c r="P61" s="196"/>
    </row>
    <row r="62" spans="1:16" s="199" customFormat="1" ht="20.45" customHeight="1" x14ac:dyDescent="0.3">
      <c r="A62" s="197"/>
      <c r="B62" s="198"/>
      <c r="C62" s="1"/>
      <c r="D62" s="198"/>
    </row>
    <row r="63" spans="1:16" ht="15.75" x14ac:dyDescent="0.25">
      <c r="A63" s="1"/>
      <c r="B63" s="1"/>
      <c r="D63" s="1"/>
    </row>
  </sheetData>
  <mergeCells count="33">
    <mergeCell ref="B22:C22"/>
    <mergeCell ref="A9:D9"/>
    <mergeCell ref="A10:D10"/>
    <mergeCell ref="A11:D11"/>
    <mergeCell ref="B14:C14"/>
    <mergeCell ref="B15:C15"/>
    <mergeCell ref="A16:D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A47:C47"/>
    <mergeCell ref="A54:D54"/>
    <mergeCell ref="A61:F61"/>
    <mergeCell ref="B35:C35"/>
    <mergeCell ref="B36:C36"/>
    <mergeCell ref="A37:F37"/>
    <mergeCell ref="A38:D38"/>
    <mergeCell ref="B39:C39"/>
    <mergeCell ref="B40:C40"/>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V115"/>
  <sheetViews>
    <sheetView view="pageBreakPreview" topLeftCell="A103" zoomScale="70" zoomScaleNormal="100" zoomScaleSheetLayoutView="70" workbookViewId="0">
      <selection activeCell="K12" sqref="K12"/>
    </sheetView>
  </sheetViews>
  <sheetFormatPr defaultColWidth="8.85546875" defaultRowHeight="15.75" x14ac:dyDescent="0.2"/>
  <cols>
    <col min="1" max="1" width="12.5703125" style="11" customWidth="1"/>
    <col min="2" max="2" width="8.5703125" style="11" customWidth="1"/>
    <col min="3" max="3" width="8.28515625" style="290" customWidth="1"/>
    <col min="4" max="4" width="31.5703125" style="11" customWidth="1"/>
    <col min="5" max="5" width="37.140625" style="11" customWidth="1"/>
    <col min="6" max="6" width="23.5703125" style="5" customWidth="1"/>
    <col min="7" max="7" width="15.7109375" style="21" customWidth="1"/>
    <col min="8" max="8" width="18.5703125" style="291" customWidth="1"/>
    <col min="9" max="9" width="15.140625" style="298" customWidth="1"/>
    <col min="10" max="10" width="14.5703125" style="291" customWidth="1"/>
    <col min="11" max="11" width="15" style="291" customWidth="1"/>
    <col min="12" max="12" width="16" style="291" customWidth="1"/>
    <col min="13" max="13" width="15.42578125" style="291" customWidth="1"/>
    <col min="14" max="14" width="17.42578125" style="291" customWidth="1"/>
    <col min="15" max="15" width="11.5703125" style="293" customWidth="1"/>
    <col min="16" max="256" width="8.85546875" style="11"/>
    <col min="257" max="257" width="12.5703125" style="11" customWidth="1"/>
    <col min="258" max="258" width="9.85546875" style="11" customWidth="1"/>
    <col min="259" max="259" width="9.5703125" style="11" customWidth="1"/>
    <col min="260" max="260" width="30.5703125" style="11" customWidth="1"/>
    <col min="261" max="261" width="28.85546875" style="11" customWidth="1"/>
    <col min="262" max="262" width="21.42578125" style="11" customWidth="1"/>
    <col min="263" max="263" width="18" style="11" customWidth="1"/>
    <col min="264" max="264" width="15.85546875" style="11" customWidth="1"/>
    <col min="265" max="265" width="16.5703125" style="11" customWidth="1"/>
    <col min="266" max="266" width="18.85546875" style="11" customWidth="1"/>
    <col min="267" max="267" width="16.42578125" style="11" customWidth="1"/>
    <col min="268" max="268" width="16.140625" style="11" customWidth="1"/>
    <col min="269" max="269" width="19.7109375" style="11" customWidth="1"/>
    <col min="270" max="270" width="14.85546875" style="11" customWidth="1"/>
    <col min="271" max="271" width="11.5703125" style="11" customWidth="1"/>
    <col min="272" max="512" width="8.85546875" style="11"/>
    <col min="513" max="513" width="12.5703125" style="11" customWidth="1"/>
    <col min="514" max="514" width="9.85546875" style="11" customWidth="1"/>
    <col min="515" max="515" width="9.5703125" style="11" customWidth="1"/>
    <col min="516" max="516" width="30.5703125" style="11" customWidth="1"/>
    <col min="517" max="517" width="28.85546875" style="11" customWidth="1"/>
    <col min="518" max="518" width="21.42578125" style="11" customWidth="1"/>
    <col min="519" max="519" width="18" style="11" customWidth="1"/>
    <col min="520" max="520" width="15.85546875" style="11" customWidth="1"/>
    <col min="521" max="521" width="16.5703125" style="11" customWidth="1"/>
    <col min="522" max="522" width="18.85546875" style="11" customWidth="1"/>
    <col min="523" max="523" width="16.42578125" style="11" customWidth="1"/>
    <col min="524" max="524" width="16.140625" style="11" customWidth="1"/>
    <col min="525" max="525" width="19.7109375" style="11" customWidth="1"/>
    <col min="526" max="526" width="14.85546875" style="11" customWidth="1"/>
    <col min="527" max="527" width="11.5703125" style="11" customWidth="1"/>
    <col min="528" max="768" width="8.85546875" style="11"/>
    <col min="769" max="769" width="12.5703125" style="11" customWidth="1"/>
    <col min="770" max="770" width="9.85546875" style="11" customWidth="1"/>
    <col min="771" max="771" width="9.5703125" style="11" customWidth="1"/>
    <col min="772" max="772" width="30.5703125" style="11" customWidth="1"/>
    <col min="773" max="773" width="28.85546875" style="11" customWidth="1"/>
    <col min="774" max="774" width="21.42578125" style="11" customWidth="1"/>
    <col min="775" max="775" width="18" style="11" customWidth="1"/>
    <col min="776" max="776" width="15.85546875" style="11" customWidth="1"/>
    <col min="777" max="777" width="16.5703125" style="11" customWidth="1"/>
    <col min="778" max="778" width="18.85546875" style="11" customWidth="1"/>
    <col min="779" max="779" width="16.42578125" style="11" customWidth="1"/>
    <col min="780" max="780" width="16.140625" style="11" customWidth="1"/>
    <col min="781" max="781" width="19.7109375" style="11" customWidth="1"/>
    <col min="782" max="782" width="14.85546875" style="11" customWidth="1"/>
    <col min="783" max="783" width="11.5703125" style="11" customWidth="1"/>
    <col min="784" max="1024" width="8.85546875" style="11"/>
    <col min="1025" max="1025" width="12.5703125" style="11" customWidth="1"/>
    <col min="1026" max="1026" width="9.85546875" style="11" customWidth="1"/>
    <col min="1027" max="1027" width="9.5703125" style="11" customWidth="1"/>
    <col min="1028" max="1028" width="30.5703125" style="11" customWidth="1"/>
    <col min="1029" max="1029" width="28.85546875" style="11" customWidth="1"/>
    <col min="1030" max="1030" width="21.42578125" style="11" customWidth="1"/>
    <col min="1031" max="1031" width="18" style="11" customWidth="1"/>
    <col min="1032" max="1032" width="15.85546875" style="11" customWidth="1"/>
    <col min="1033" max="1033" width="16.5703125" style="11" customWidth="1"/>
    <col min="1034" max="1034" width="18.85546875" style="11" customWidth="1"/>
    <col min="1035" max="1035" width="16.42578125" style="11" customWidth="1"/>
    <col min="1036" max="1036" width="16.140625" style="11" customWidth="1"/>
    <col min="1037" max="1037" width="19.7109375" style="11" customWidth="1"/>
    <col min="1038" max="1038" width="14.85546875" style="11" customWidth="1"/>
    <col min="1039" max="1039" width="11.5703125" style="11" customWidth="1"/>
    <col min="1040" max="1280" width="8.85546875" style="11"/>
    <col min="1281" max="1281" width="12.5703125" style="11" customWidth="1"/>
    <col min="1282" max="1282" width="9.85546875" style="11" customWidth="1"/>
    <col min="1283" max="1283" width="9.5703125" style="11" customWidth="1"/>
    <col min="1284" max="1284" width="30.5703125" style="11" customWidth="1"/>
    <col min="1285" max="1285" width="28.85546875" style="11" customWidth="1"/>
    <col min="1286" max="1286" width="21.42578125" style="11" customWidth="1"/>
    <col min="1287" max="1287" width="18" style="11" customWidth="1"/>
    <col min="1288" max="1288" width="15.85546875" style="11" customWidth="1"/>
    <col min="1289" max="1289" width="16.5703125" style="11" customWidth="1"/>
    <col min="1290" max="1290" width="18.85546875" style="11" customWidth="1"/>
    <col min="1291" max="1291" width="16.42578125" style="11" customWidth="1"/>
    <col min="1292" max="1292" width="16.140625" style="11" customWidth="1"/>
    <col min="1293" max="1293" width="19.7109375" style="11" customWidth="1"/>
    <col min="1294" max="1294" width="14.85546875" style="11" customWidth="1"/>
    <col min="1295" max="1295" width="11.5703125" style="11" customWidth="1"/>
    <col min="1296" max="1536" width="8.85546875" style="11"/>
    <col min="1537" max="1537" width="12.5703125" style="11" customWidth="1"/>
    <col min="1538" max="1538" width="9.85546875" style="11" customWidth="1"/>
    <col min="1539" max="1539" width="9.5703125" style="11" customWidth="1"/>
    <col min="1540" max="1540" width="30.5703125" style="11" customWidth="1"/>
    <col min="1541" max="1541" width="28.85546875" style="11" customWidth="1"/>
    <col min="1542" max="1542" width="21.42578125" style="11" customWidth="1"/>
    <col min="1543" max="1543" width="18" style="11" customWidth="1"/>
    <col min="1544" max="1544" width="15.85546875" style="11" customWidth="1"/>
    <col min="1545" max="1545" width="16.5703125" style="11" customWidth="1"/>
    <col min="1546" max="1546" width="18.85546875" style="11" customWidth="1"/>
    <col min="1547" max="1547" width="16.42578125" style="11" customWidth="1"/>
    <col min="1548" max="1548" width="16.140625" style="11" customWidth="1"/>
    <col min="1549" max="1549" width="19.7109375" style="11" customWidth="1"/>
    <col min="1550" max="1550" width="14.85546875" style="11" customWidth="1"/>
    <col min="1551" max="1551" width="11.5703125" style="11" customWidth="1"/>
    <col min="1552" max="1792" width="8.85546875" style="11"/>
    <col min="1793" max="1793" width="12.5703125" style="11" customWidth="1"/>
    <col min="1794" max="1794" width="9.85546875" style="11" customWidth="1"/>
    <col min="1795" max="1795" width="9.5703125" style="11" customWidth="1"/>
    <col min="1796" max="1796" width="30.5703125" style="11" customWidth="1"/>
    <col min="1797" max="1797" width="28.85546875" style="11" customWidth="1"/>
    <col min="1798" max="1798" width="21.42578125" style="11" customWidth="1"/>
    <col min="1799" max="1799" width="18" style="11" customWidth="1"/>
    <col min="1800" max="1800" width="15.85546875" style="11" customWidth="1"/>
    <col min="1801" max="1801" width="16.5703125" style="11" customWidth="1"/>
    <col min="1802" max="1802" width="18.85546875" style="11" customWidth="1"/>
    <col min="1803" max="1803" width="16.42578125" style="11" customWidth="1"/>
    <col min="1804" max="1804" width="16.140625" style="11" customWidth="1"/>
    <col min="1805" max="1805" width="19.7109375" style="11" customWidth="1"/>
    <col min="1806" max="1806" width="14.85546875" style="11" customWidth="1"/>
    <col min="1807" max="1807" width="11.5703125" style="11" customWidth="1"/>
    <col min="1808" max="2048" width="8.85546875" style="11"/>
    <col min="2049" max="2049" width="12.5703125" style="11" customWidth="1"/>
    <col min="2050" max="2050" width="9.85546875" style="11" customWidth="1"/>
    <col min="2051" max="2051" width="9.5703125" style="11" customWidth="1"/>
    <col min="2052" max="2052" width="30.5703125" style="11" customWidth="1"/>
    <col min="2053" max="2053" width="28.85546875" style="11" customWidth="1"/>
    <col min="2054" max="2054" width="21.42578125" style="11" customWidth="1"/>
    <col min="2055" max="2055" width="18" style="11" customWidth="1"/>
    <col min="2056" max="2056" width="15.85546875" style="11" customWidth="1"/>
    <col min="2057" max="2057" width="16.5703125" style="11" customWidth="1"/>
    <col min="2058" max="2058" width="18.85546875" style="11" customWidth="1"/>
    <col min="2059" max="2059" width="16.42578125" style="11" customWidth="1"/>
    <col min="2060" max="2060" width="16.140625" style="11" customWidth="1"/>
    <col min="2061" max="2061" width="19.7109375" style="11" customWidth="1"/>
    <col min="2062" max="2062" width="14.85546875" style="11" customWidth="1"/>
    <col min="2063" max="2063" width="11.5703125" style="11" customWidth="1"/>
    <col min="2064" max="2304" width="8.85546875" style="11"/>
    <col min="2305" max="2305" width="12.5703125" style="11" customWidth="1"/>
    <col min="2306" max="2306" width="9.85546875" style="11" customWidth="1"/>
    <col min="2307" max="2307" width="9.5703125" style="11" customWidth="1"/>
    <col min="2308" max="2308" width="30.5703125" style="11" customWidth="1"/>
    <col min="2309" max="2309" width="28.85546875" style="11" customWidth="1"/>
    <col min="2310" max="2310" width="21.42578125" style="11" customWidth="1"/>
    <col min="2311" max="2311" width="18" style="11" customWidth="1"/>
    <col min="2312" max="2312" width="15.85546875" style="11" customWidth="1"/>
    <col min="2313" max="2313" width="16.5703125" style="11" customWidth="1"/>
    <col min="2314" max="2314" width="18.85546875" style="11" customWidth="1"/>
    <col min="2315" max="2315" width="16.42578125" style="11" customWidth="1"/>
    <col min="2316" max="2316" width="16.140625" style="11" customWidth="1"/>
    <col min="2317" max="2317" width="19.7109375" style="11" customWidth="1"/>
    <col min="2318" max="2318" width="14.85546875" style="11" customWidth="1"/>
    <col min="2319" max="2319" width="11.5703125" style="11" customWidth="1"/>
    <col min="2320" max="2560" width="8.85546875" style="11"/>
    <col min="2561" max="2561" width="12.5703125" style="11" customWidth="1"/>
    <col min="2562" max="2562" width="9.85546875" style="11" customWidth="1"/>
    <col min="2563" max="2563" width="9.5703125" style="11" customWidth="1"/>
    <col min="2564" max="2564" width="30.5703125" style="11" customWidth="1"/>
    <col min="2565" max="2565" width="28.85546875" style="11" customWidth="1"/>
    <col min="2566" max="2566" width="21.42578125" style="11" customWidth="1"/>
    <col min="2567" max="2567" width="18" style="11" customWidth="1"/>
    <col min="2568" max="2568" width="15.85546875" style="11" customWidth="1"/>
    <col min="2569" max="2569" width="16.5703125" style="11" customWidth="1"/>
    <col min="2570" max="2570" width="18.85546875" style="11" customWidth="1"/>
    <col min="2571" max="2571" width="16.42578125" style="11" customWidth="1"/>
    <col min="2572" max="2572" width="16.140625" style="11" customWidth="1"/>
    <col min="2573" max="2573" width="19.7109375" style="11" customWidth="1"/>
    <col min="2574" max="2574" width="14.85546875" style="11" customWidth="1"/>
    <col min="2575" max="2575" width="11.5703125" style="11" customWidth="1"/>
    <col min="2576" max="2816" width="8.85546875" style="11"/>
    <col min="2817" max="2817" width="12.5703125" style="11" customWidth="1"/>
    <col min="2818" max="2818" width="9.85546875" style="11" customWidth="1"/>
    <col min="2819" max="2819" width="9.5703125" style="11" customWidth="1"/>
    <col min="2820" max="2820" width="30.5703125" style="11" customWidth="1"/>
    <col min="2821" max="2821" width="28.85546875" style="11" customWidth="1"/>
    <col min="2822" max="2822" width="21.42578125" style="11" customWidth="1"/>
    <col min="2823" max="2823" width="18" style="11" customWidth="1"/>
    <col min="2824" max="2824" width="15.85546875" style="11" customWidth="1"/>
    <col min="2825" max="2825" width="16.5703125" style="11" customWidth="1"/>
    <col min="2826" max="2826" width="18.85546875" style="11" customWidth="1"/>
    <col min="2827" max="2827" width="16.42578125" style="11" customWidth="1"/>
    <col min="2828" max="2828" width="16.140625" style="11" customWidth="1"/>
    <col min="2829" max="2829" width="19.7109375" style="11" customWidth="1"/>
    <col min="2830" max="2830" width="14.85546875" style="11" customWidth="1"/>
    <col min="2831" max="2831" width="11.5703125" style="11" customWidth="1"/>
    <col min="2832" max="3072" width="8.85546875" style="11"/>
    <col min="3073" max="3073" width="12.5703125" style="11" customWidth="1"/>
    <col min="3074" max="3074" width="9.85546875" style="11" customWidth="1"/>
    <col min="3075" max="3075" width="9.5703125" style="11" customWidth="1"/>
    <col min="3076" max="3076" width="30.5703125" style="11" customWidth="1"/>
    <col min="3077" max="3077" width="28.85546875" style="11" customWidth="1"/>
    <col min="3078" max="3078" width="21.42578125" style="11" customWidth="1"/>
    <col min="3079" max="3079" width="18" style="11" customWidth="1"/>
    <col min="3080" max="3080" width="15.85546875" style="11" customWidth="1"/>
    <col min="3081" max="3081" width="16.5703125" style="11" customWidth="1"/>
    <col min="3082" max="3082" width="18.85546875" style="11" customWidth="1"/>
    <col min="3083" max="3083" width="16.42578125" style="11" customWidth="1"/>
    <col min="3084" max="3084" width="16.140625" style="11" customWidth="1"/>
    <col min="3085" max="3085" width="19.7109375" style="11" customWidth="1"/>
    <col min="3086" max="3086" width="14.85546875" style="11" customWidth="1"/>
    <col min="3087" max="3087" width="11.5703125" style="11" customWidth="1"/>
    <col min="3088" max="3328" width="8.85546875" style="11"/>
    <col min="3329" max="3329" width="12.5703125" style="11" customWidth="1"/>
    <col min="3330" max="3330" width="9.85546875" style="11" customWidth="1"/>
    <col min="3331" max="3331" width="9.5703125" style="11" customWidth="1"/>
    <col min="3332" max="3332" width="30.5703125" style="11" customWidth="1"/>
    <col min="3333" max="3333" width="28.85546875" style="11" customWidth="1"/>
    <col min="3334" max="3334" width="21.42578125" style="11" customWidth="1"/>
    <col min="3335" max="3335" width="18" style="11" customWidth="1"/>
    <col min="3336" max="3336" width="15.85546875" style="11" customWidth="1"/>
    <col min="3337" max="3337" width="16.5703125" style="11" customWidth="1"/>
    <col min="3338" max="3338" width="18.85546875" style="11" customWidth="1"/>
    <col min="3339" max="3339" width="16.42578125" style="11" customWidth="1"/>
    <col min="3340" max="3340" width="16.140625" style="11" customWidth="1"/>
    <col min="3341" max="3341" width="19.7109375" style="11" customWidth="1"/>
    <col min="3342" max="3342" width="14.85546875" style="11" customWidth="1"/>
    <col min="3343" max="3343" width="11.5703125" style="11" customWidth="1"/>
    <col min="3344" max="3584" width="8.85546875" style="11"/>
    <col min="3585" max="3585" width="12.5703125" style="11" customWidth="1"/>
    <col min="3586" max="3586" width="9.85546875" style="11" customWidth="1"/>
    <col min="3587" max="3587" width="9.5703125" style="11" customWidth="1"/>
    <col min="3588" max="3588" width="30.5703125" style="11" customWidth="1"/>
    <col min="3589" max="3589" width="28.85546875" style="11" customWidth="1"/>
    <col min="3590" max="3590" width="21.42578125" style="11" customWidth="1"/>
    <col min="3591" max="3591" width="18" style="11" customWidth="1"/>
    <col min="3592" max="3592" width="15.85546875" style="11" customWidth="1"/>
    <col min="3593" max="3593" width="16.5703125" style="11" customWidth="1"/>
    <col min="3594" max="3594" width="18.85546875" style="11" customWidth="1"/>
    <col min="3595" max="3595" width="16.42578125" style="11" customWidth="1"/>
    <col min="3596" max="3596" width="16.140625" style="11" customWidth="1"/>
    <col min="3597" max="3597" width="19.7109375" style="11" customWidth="1"/>
    <col min="3598" max="3598" width="14.85546875" style="11" customWidth="1"/>
    <col min="3599" max="3599" width="11.5703125" style="11" customWidth="1"/>
    <col min="3600" max="3840" width="8.85546875" style="11"/>
    <col min="3841" max="3841" width="12.5703125" style="11" customWidth="1"/>
    <col min="3842" max="3842" width="9.85546875" style="11" customWidth="1"/>
    <col min="3843" max="3843" width="9.5703125" style="11" customWidth="1"/>
    <col min="3844" max="3844" width="30.5703125" style="11" customWidth="1"/>
    <col min="3845" max="3845" width="28.85546875" style="11" customWidth="1"/>
    <col min="3846" max="3846" width="21.42578125" style="11" customWidth="1"/>
    <col min="3847" max="3847" width="18" style="11" customWidth="1"/>
    <col min="3848" max="3848" width="15.85546875" style="11" customWidth="1"/>
    <col min="3849" max="3849" width="16.5703125" style="11" customWidth="1"/>
    <col min="3850" max="3850" width="18.85546875" style="11" customWidth="1"/>
    <col min="3851" max="3851" width="16.42578125" style="11" customWidth="1"/>
    <col min="3852" max="3852" width="16.140625" style="11" customWidth="1"/>
    <col min="3853" max="3853" width="19.7109375" style="11" customWidth="1"/>
    <col min="3854" max="3854" width="14.85546875" style="11" customWidth="1"/>
    <col min="3855" max="3855" width="11.5703125" style="11" customWidth="1"/>
    <col min="3856" max="4096" width="8.85546875" style="11"/>
    <col min="4097" max="4097" width="12.5703125" style="11" customWidth="1"/>
    <col min="4098" max="4098" width="9.85546875" style="11" customWidth="1"/>
    <col min="4099" max="4099" width="9.5703125" style="11" customWidth="1"/>
    <col min="4100" max="4100" width="30.5703125" style="11" customWidth="1"/>
    <col min="4101" max="4101" width="28.85546875" style="11" customWidth="1"/>
    <col min="4102" max="4102" width="21.42578125" style="11" customWidth="1"/>
    <col min="4103" max="4103" width="18" style="11" customWidth="1"/>
    <col min="4104" max="4104" width="15.85546875" style="11" customWidth="1"/>
    <col min="4105" max="4105" width="16.5703125" style="11" customWidth="1"/>
    <col min="4106" max="4106" width="18.85546875" style="11" customWidth="1"/>
    <col min="4107" max="4107" width="16.42578125" style="11" customWidth="1"/>
    <col min="4108" max="4108" width="16.140625" style="11" customWidth="1"/>
    <col min="4109" max="4109" width="19.7109375" style="11" customWidth="1"/>
    <col min="4110" max="4110" width="14.85546875" style="11" customWidth="1"/>
    <col min="4111" max="4111" width="11.5703125" style="11" customWidth="1"/>
    <col min="4112" max="4352" width="8.85546875" style="11"/>
    <col min="4353" max="4353" width="12.5703125" style="11" customWidth="1"/>
    <col min="4354" max="4354" width="9.85546875" style="11" customWidth="1"/>
    <col min="4355" max="4355" width="9.5703125" style="11" customWidth="1"/>
    <col min="4356" max="4356" width="30.5703125" style="11" customWidth="1"/>
    <col min="4357" max="4357" width="28.85546875" style="11" customWidth="1"/>
    <col min="4358" max="4358" width="21.42578125" style="11" customWidth="1"/>
    <col min="4359" max="4359" width="18" style="11" customWidth="1"/>
    <col min="4360" max="4360" width="15.85546875" style="11" customWidth="1"/>
    <col min="4361" max="4361" width="16.5703125" style="11" customWidth="1"/>
    <col min="4362" max="4362" width="18.85546875" style="11" customWidth="1"/>
    <col min="4363" max="4363" width="16.42578125" style="11" customWidth="1"/>
    <col min="4364" max="4364" width="16.140625" style="11" customWidth="1"/>
    <col min="4365" max="4365" width="19.7109375" style="11" customWidth="1"/>
    <col min="4366" max="4366" width="14.85546875" style="11" customWidth="1"/>
    <col min="4367" max="4367" width="11.5703125" style="11" customWidth="1"/>
    <col min="4368" max="4608" width="8.85546875" style="11"/>
    <col min="4609" max="4609" width="12.5703125" style="11" customWidth="1"/>
    <col min="4610" max="4610" width="9.85546875" style="11" customWidth="1"/>
    <col min="4611" max="4611" width="9.5703125" style="11" customWidth="1"/>
    <col min="4612" max="4612" width="30.5703125" style="11" customWidth="1"/>
    <col min="4613" max="4613" width="28.85546875" style="11" customWidth="1"/>
    <col min="4614" max="4614" width="21.42578125" style="11" customWidth="1"/>
    <col min="4615" max="4615" width="18" style="11" customWidth="1"/>
    <col min="4616" max="4616" width="15.85546875" style="11" customWidth="1"/>
    <col min="4617" max="4617" width="16.5703125" style="11" customWidth="1"/>
    <col min="4618" max="4618" width="18.85546875" style="11" customWidth="1"/>
    <col min="4619" max="4619" width="16.42578125" style="11" customWidth="1"/>
    <col min="4620" max="4620" width="16.140625" style="11" customWidth="1"/>
    <col min="4621" max="4621" width="19.7109375" style="11" customWidth="1"/>
    <col min="4622" max="4622" width="14.85546875" style="11" customWidth="1"/>
    <col min="4623" max="4623" width="11.5703125" style="11" customWidth="1"/>
    <col min="4624" max="4864" width="8.85546875" style="11"/>
    <col min="4865" max="4865" width="12.5703125" style="11" customWidth="1"/>
    <col min="4866" max="4866" width="9.85546875" style="11" customWidth="1"/>
    <col min="4867" max="4867" width="9.5703125" style="11" customWidth="1"/>
    <col min="4868" max="4868" width="30.5703125" style="11" customWidth="1"/>
    <col min="4869" max="4869" width="28.85546875" style="11" customWidth="1"/>
    <col min="4870" max="4870" width="21.42578125" style="11" customWidth="1"/>
    <col min="4871" max="4871" width="18" style="11" customWidth="1"/>
    <col min="4872" max="4872" width="15.85546875" style="11" customWidth="1"/>
    <col min="4873" max="4873" width="16.5703125" style="11" customWidth="1"/>
    <col min="4874" max="4874" width="18.85546875" style="11" customWidth="1"/>
    <col min="4875" max="4875" width="16.42578125" style="11" customWidth="1"/>
    <col min="4876" max="4876" width="16.140625" style="11" customWidth="1"/>
    <col min="4877" max="4877" width="19.7109375" style="11" customWidth="1"/>
    <col min="4878" max="4878" width="14.85546875" style="11" customWidth="1"/>
    <col min="4879" max="4879" width="11.5703125" style="11" customWidth="1"/>
    <col min="4880" max="5120" width="8.85546875" style="11"/>
    <col min="5121" max="5121" width="12.5703125" style="11" customWidth="1"/>
    <col min="5122" max="5122" width="9.85546875" style="11" customWidth="1"/>
    <col min="5123" max="5123" width="9.5703125" style="11" customWidth="1"/>
    <col min="5124" max="5124" width="30.5703125" style="11" customWidth="1"/>
    <col min="5125" max="5125" width="28.85546875" style="11" customWidth="1"/>
    <col min="5126" max="5126" width="21.42578125" style="11" customWidth="1"/>
    <col min="5127" max="5127" width="18" style="11" customWidth="1"/>
    <col min="5128" max="5128" width="15.85546875" style="11" customWidth="1"/>
    <col min="5129" max="5129" width="16.5703125" style="11" customWidth="1"/>
    <col min="5130" max="5130" width="18.85546875" style="11" customWidth="1"/>
    <col min="5131" max="5131" width="16.42578125" style="11" customWidth="1"/>
    <col min="5132" max="5132" width="16.140625" style="11" customWidth="1"/>
    <col min="5133" max="5133" width="19.7109375" style="11" customWidth="1"/>
    <col min="5134" max="5134" width="14.85546875" style="11" customWidth="1"/>
    <col min="5135" max="5135" width="11.5703125" style="11" customWidth="1"/>
    <col min="5136" max="5376" width="8.85546875" style="11"/>
    <col min="5377" max="5377" width="12.5703125" style="11" customWidth="1"/>
    <col min="5378" max="5378" width="9.85546875" style="11" customWidth="1"/>
    <col min="5379" max="5379" width="9.5703125" style="11" customWidth="1"/>
    <col min="5380" max="5380" width="30.5703125" style="11" customWidth="1"/>
    <col min="5381" max="5381" width="28.85546875" style="11" customWidth="1"/>
    <col min="5382" max="5382" width="21.42578125" style="11" customWidth="1"/>
    <col min="5383" max="5383" width="18" style="11" customWidth="1"/>
    <col min="5384" max="5384" width="15.85546875" style="11" customWidth="1"/>
    <col min="5385" max="5385" width="16.5703125" style="11" customWidth="1"/>
    <col min="5386" max="5386" width="18.85546875" style="11" customWidth="1"/>
    <col min="5387" max="5387" width="16.42578125" style="11" customWidth="1"/>
    <col min="5388" max="5388" width="16.140625" style="11" customWidth="1"/>
    <col min="5389" max="5389" width="19.7109375" style="11" customWidth="1"/>
    <col min="5390" max="5390" width="14.85546875" style="11" customWidth="1"/>
    <col min="5391" max="5391" width="11.5703125" style="11" customWidth="1"/>
    <col min="5392" max="5632" width="8.85546875" style="11"/>
    <col min="5633" max="5633" width="12.5703125" style="11" customWidth="1"/>
    <col min="5634" max="5634" width="9.85546875" style="11" customWidth="1"/>
    <col min="5635" max="5635" width="9.5703125" style="11" customWidth="1"/>
    <col min="5636" max="5636" width="30.5703125" style="11" customWidth="1"/>
    <col min="5637" max="5637" width="28.85546875" style="11" customWidth="1"/>
    <col min="5638" max="5638" width="21.42578125" style="11" customWidth="1"/>
    <col min="5639" max="5639" width="18" style="11" customWidth="1"/>
    <col min="5640" max="5640" width="15.85546875" style="11" customWidth="1"/>
    <col min="5641" max="5641" width="16.5703125" style="11" customWidth="1"/>
    <col min="5642" max="5642" width="18.85546875" style="11" customWidth="1"/>
    <col min="5643" max="5643" width="16.42578125" style="11" customWidth="1"/>
    <col min="5644" max="5644" width="16.140625" style="11" customWidth="1"/>
    <col min="5645" max="5645" width="19.7109375" style="11" customWidth="1"/>
    <col min="5646" max="5646" width="14.85546875" style="11" customWidth="1"/>
    <col min="5647" max="5647" width="11.5703125" style="11" customWidth="1"/>
    <col min="5648" max="5888" width="8.85546875" style="11"/>
    <col min="5889" max="5889" width="12.5703125" style="11" customWidth="1"/>
    <col min="5890" max="5890" width="9.85546875" style="11" customWidth="1"/>
    <col min="5891" max="5891" width="9.5703125" style="11" customWidth="1"/>
    <col min="5892" max="5892" width="30.5703125" style="11" customWidth="1"/>
    <col min="5893" max="5893" width="28.85546875" style="11" customWidth="1"/>
    <col min="5894" max="5894" width="21.42578125" style="11" customWidth="1"/>
    <col min="5895" max="5895" width="18" style="11" customWidth="1"/>
    <col min="5896" max="5896" width="15.85546875" style="11" customWidth="1"/>
    <col min="5897" max="5897" width="16.5703125" style="11" customWidth="1"/>
    <col min="5898" max="5898" width="18.85546875" style="11" customWidth="1"/>
    <col min="5899" max="5899" width="16.42578125" style="11" customWidth="1"/>
    <col min="5900" max="5900" width="16.140625" style="11" customWidth="1"/>
    <col min="5901" max="5901" width="19.7109375" style="11" customWidth="1"/>
    <col min="5902" max="5902" width="14.85546875" style="11" customWidth="1"/>
    <col min="5903" max="5903" width="11.5703125" style="11" customWidth="1"/>
    <col min="5904" max="6144" width="8.85546875" style="11"/>
    <col min="6145" max="6145" width="12.5703125" style="11" customWidth="1"/>
    <col min="6146" max="6146" width="9.85546875" style="11" customWidth="1"/>
    <col min="6147" max="6147" width="9.5703125" style="11" customWidth="1"/>
    <col min="6148" max="6148" width="30.5703125" style="11" customWidth="1"/>
    <col min="6149" max="6149" width="28.85546875" style="11" customWidth="1"/>
    <col min="6150" max="6150" width="21.42578125" style="11" customWidth="1"/>
    <col min="6151" max="6151" width="18" style="11" customWidth="1"/>
    <col min="6152" max="6152" width="15.85546875" style="11" customWidth="1"/>
    <col min="6153" max="6153" width="16.5703125" style="11" customWidth="1"/>
    <col min="6154" max="6154" width="18.85546875" style="11" customWidth="1"/>
    <col min="6155" max="6155" width="16.42578125" style="11" customWidth="1"/>
    <col min="6156" max="6156" width="16.140625" style="11" customWidth="1"/>
    <col min="6157" max="6157" width="19.7109375" style="11" customWidth="1"/>
    <col min="6158" max="6158" width="14.85546875" style="11" customWidth="1"/>
    <col min="6159" max="6159" width="11.5703125" style="11" customWidth="1"/>
    <col min="6160" max="6400" width="8.85546875" style="11"/>
    <col min="6401" max="6401" width="12.5703125" style="11" customWidth="1"/>
    <col min="6402" max="6402" width="9.85546875" style="11" customWidth="1"/>
    <col min="6403" max="6403" width="9.5703125" style="11" customWidth="1"/>
    <col min="6404" max="6404" width="30.5703125" style="11" customWidth="1"/>
    <col min="6405" max="6405" width="28.85546875" style="11" customWidth="1"/>
    <col min="6406" max="6406" width="21.42578125" style="11" customWidth="1"/>
    <col min="6407" max="6407" width="18" style="11" customWidth="1"/>
    <col min="6408" max="6408" width="15.85546875" style="11" customWidth="1"/>
    <col min="6409" max="6409" width="16.5703125" style="11" customWidth="1"/>
    <col min="6410" max="6410" width="18.85546875" style="11" customWidth="1"/>
    <col min="6411" max="6411" width="16.42578125" style="11" customWidth="1"/>
    <col min="6412" max="6412" width="16.140625" style="11" customWidth="1"/>
    <col min="6413" max="6413" width="19.7109375" style="11" customWidth="1"/>
    <col min="6414" max="6414" width="14.85546875" style="11" customWidth="1"/>
    <col min="6415" max="6415" width="11.5703125" style="11" customWidth="1"/>
    <col min="6416" max="6656" width="8.85546875" style="11"/>
    <col min="6657" max="6657" width="12.5703125" style="11" customWidth="1"/>
    <col min="6658" max="6658" width="9.85546875" style="11" customWidth="1"/>
    <col min="6659" max="6659" width="9.5703125" style="11" customWidth="1"/>
    <col min="6660" max="6660" width="30.5703125" style="11" customWidth="1"/>
    <col min="6661" max="6661" width="28.85546875" style="11" customWidth="1"/>
    <col min="6662" max="6662" width="21.42578125" style="11" customWidth="1"/>
    <col min="6663" max="6663" width="18" style="11" customWidth="1"/>
    <col min="6664" max="6664" width="15.85546875" style="11" customWidth="1"/>
    <col min="6665" max="6665" width="16.5703125" style="11" customWidth="1"/>
    <col min="6666" max="6666" width="18.85546875" style="11" customWidth="1"/>
    <col min="6667" max="6667" width="16.42578125" style="11" customWidth="1"/>
    <col min="6668" max="6668" width="16.140625" style="11" customWidth="1"/>
    <col min="6669" max="6669" width="19.7109375" style="11" customWidth="1"/>
    <col min="6670" max="6670" width="14.85546875" style="11" customWidth="1"/>
    <col min="6671" max="6671" width="11.5703125" style="11" customWidth="1"/>
    <col min="6672" max="6912" width="8.85546875" style="11"/>
    <col min="6913" max="6913" width="12.5703125" style="11" customWidth="1"/>
    <col min="6914" max="6914" width="9.85546875" style="11" customWidth="1"/>
    <col min="6915" max="6915" width="9.5703125" style="11" customWidth="1"/>
    <col min="6916" max="6916" width="30.5703125" style="11" customWidth="1"/>
    <col min="6917" max="6917" width="28.85546875" style="11" customWidth="1"/>
    <col min="6918" max="6918" width="21.42578125" style="11" customWidth="1"/>
    <col min="6919" max="6919" width="18" style="11" customWidth="1"/>
    <col min="6920" max="6920" width="15.85546875" style="11" customWidth="1"/>
    <col min="6921" max="6921" width="16.5703125" style="11" customWidth="1"/>
    <col min="6922" max="6922" width="18.85546875" style="11" customWidth="1"/>
    <col min="6923" max="6923" width="16.42578125" style="11" customWidth="1"/>
    <col min="6924" max="6924" width="16.140625" style="11" customWidth="1"/>
    <col min="6925" max="6925" width="19.7109375" style="11" customWidth="1"/>
    <col min="6926" max="6926" width="14.85546875" style="11" customWidth="1"/>
    <col min="6927" max="6927" width="11.5703125" style="11" customWidth="1"/>
    <col min="6928" max="7168" width="8.85546875" style="11"/>
    <col min="7169" max="7169" width="12.5703125" style="11" customWidth="1"/>
    <col min="7170" max="7170" width="9.85546875" style="11" customWidth="1"/>
    <col min="7171" max="7171" width="9.5703125" style="11" customWidth="1"/>
    <col min="7172" max="7172" width="30.5703125" style="11" customWidth="1"/>
    <col min="7173" max="7173" width="28.85546875" style="11" customWidth="1"/>
    <col min="7174" max="7174" width="21.42578125" style="11" customWidth="1"/>
    <col min="7175" max="7175" width="18" style="11" customWidth="1"/>
    <col min="7176" max="7176" width="15.85546875" style="11" customWidth="1"/>
    <col min="7177" max="7177" width="16.5703125" style="11" customWidth="1"/>
    <col min="7178" max="7178" width="18.85546875" style="11" customWidth="1"/>
    <col min="7179" max="7179" width="16.42578125" style="11" customWidth="1"/>
    <col min="7180" max="7180" width="16.140625" style="11" customWidth="1"/>
    <col min="7181" max="7181" width="19.7109375" style="11" customWidth="1"/>
    <col min="7182" max="7182" width="14.85546875" style="11" customWidth="1"/>
    <col min="7183" max="7183" width="11.5703125" style="11" customWidth="1"/>
    <col min="7184" max="7424" width="8.85546875" style="11"/>
    <col min="7425" max="7425" width="12.5703125" style="11" customWidth="1"/>
    <col min="7426" max="7426" width="9.85546875" style="11" customWidth="1"/>
    <col min="7427" max="7427" width="9.5703125" style="11" customWidth="1"/>
    <col min="7428" max="7428" width="30.5703125" style="11" customWidth="1"/>
    <col min="7429" max="7429" width="28.85546875" style="11" customWidth="1"/>
    <col min="7430" max="7430" width="21.42578125" style="11" customWidth="1"/>
    <col min="7431" max="7431" width="18" style="11" customWidth="1"/>
    <col min="7432" max="7432" width="15.85546875" style="11" customWidth="1"/>
    <col min="7433" max="7433" width="16.5703125" style="11" customWidth="1"/>
    <col min="7434" max="7434" width="18.85546875" style="11" customWidth="1"/>
    <col min="7435" max="7435" width="16.42578125" style="11" customWidth="1"/>
    <col min="7436" max="7436" width="16.140625" style="11" customWidth="1"/>
    <col min="7437" max="7437" width="19.7109375" style="11" customWidth="1"/>
    <col min="7438" max="7438" width="14.85546875" style="11" customWidth="1"/>
    <col min="7439" max="7439" width="11.5703125" style="11" customWidth="1"/>
    <col min="7440" max="7680" width="8.85546875" style="11"/>
    <col min="7681" max="7681" width="12.5703125" style="11" customWidth="1"/>
    <col min="7682" max="7682" width="9.85546875" style="11" customWidth="1"/>
    <col min="7683" max="7683" width="9.5703125" style="11" customWidth="1"/>
    <col min="7684" max="7684" width="30.5703125" style="11" customWidth="1"/>
    <col min="7685" max="7685" width="28.85546875" style="11" customWidth="1"/>
    <col min="7686" max="7686" width="21.42578125" style="11" customWidth="1"/>
    <col min="7687" max="7687" width="18" style="11" customWidth="1"/>
    <col min="7688" max="7688" width="15.85546875" style="11" customWidth="1"/>
    <col min="7689" max="7689" width="16.5703125" style="11" customWidth="1"/>
    <col min="7690" max="7690" width="18.85546875" style="11" customWidth="1"/>
    <col min="7691" max="7691" width="16.42578125" style="11" customWidth="1"/>
    <col min="7692" max="7692" width="16.140625" style="11" customWidth="1"/>
    <col min="7693" max="7693" width="19.7109375" style="11" customWidth="1"/>
    <col min="7694" max="7694" width="14.85546875" style="11" customWidth="1"/>
    <col min="7695" max="7695" width="11.5703125" style="11" customWidth="1"/>
    <col min="7696" max="7936" width="8.85546875" style="11"/>
    <col min="7937" max="7937" width="12.5703125" style="11" customWidth="1"/>
    <col min="7938" max="7938" width="9.85546875" style="11" customWidth="1"/>
    <col min="7939" max="7939" width="9.5703125" style="11" customWidth="1"/>
    <col min="7940" max="7940" width="30.5703125" style="11" customWidth="1"/>
    <col min="7941" max="7941" width="28.85546875" style="11" customWidth="1"/>
    <col min="7942" max="7942" width="21.42578125" style="11" customWidth="1"/>
    <col min="7943" max="7943" width="18" style="11" customWidth="1"/>
    <col min="7944" max="7944" width="15.85546875" style="11" customWidth="1"/>
    <col min="7945" max="7945" width="16.5703125" style="11" customWidth="1"/>
    <col min="7946" max="7946" width="18.85546875" style="11" customWidth="1"/>
    <col min="7947" max="7947" width="16.42578125" style="11" customWidth="1"/>
    <col min="7948" max="7948" width="16.140625" style="11" customWidth="1"/>
    <col min="7949" max="7949" width="19.7109375" style="11" customWidth="1"/>
    <col min="7950" max="7950" width="14.85546875" style="11" customWidth="1"/>
    <col min="7951" max="7951" width="11.5703125" style="11" customWidth="1"/>
    <col min="7952" max="8192" width="8.85546875" style="11"/>
    <col min="8193" max="8193" width="12.5703125" style="11" customWidth="1"/>
    <col min="8194" max="8194" width="9.85546875" style="11" customWidth="1"/>
    <col min="8195" max="8195" width="9.5703125" style="11" customWidth="1"/>
    <col min="8196" max="8196" width="30.5703125" style="11" customWidth="1"/>
    <col min="8197" max="8197" width="28.85546875" style="11" customWidth="1"/>
    <col min="8198" max="8198" width="21.42578125" style="11" customWidth="1"/>
    <col min="8199" max="8199" width="18" style="11" customWidth="1"/>
    <col min="8200" max="8200" width="15.85546875" style="11" customWidth="1"/>
    <col min="8201" max="8201" width="16.5703125" style="11" customWidth="1"/>
    <col min="8202" max="8202" width="18.85546875" style="11" customWidth="1"/>
    <col min="8203" max="8203" width="16.42578125" style="11" customWidth="1"/>
    <col min="8204" max="8204" width="16.140625" style="11" customWidth="1"/>
    <col min="8205" max="8205" width="19.7109375" style="11" customWidth="1"/>
    <col min="8206" max="8206" width="14.85546875" style="11" customWidth="1"/>
    <col min="8207" max="8207" width="11.5703125" style="11" customWidth="1"/>
    <col min="8208" max="8448" width="8.85546875" style="11"/>
    <col min="8449" max="8449" width="12.5703125" style="11" customWidth="1"/>
    <col min="8450" max="8450" width="9.85546875" style="11" customWidth="1"/>
    <col min="8451" max="8451" width="9.5703125" style="11" customWidth="1"/>
    <col min="8452" max="8452" width="30.5703125" style="11" customWidth="1"/>
    <col min="8453" max="8453" width="28.85546875" style="11" customWidth="1"/>
    <col min="8454" max="8454" width="21.42578125" style="11" customWidth="1"/>
    <col min="8455" max="8455" width="18" style="11" customWidth="1"/>
    <col min="8456" max="8456" width="15.85546875" style="11" customWidth="1"/>
    <col min="8457" max="8457" width="16.5703125" style="11" customWidth="1"/>
    <col min="8458" max="8458" width="18.85546875" style="11" customWidth="1"/>
    <col min="8459" max="8459" width="16.42578125" style="11" customWidth="1"/>
    <col min="8460" max="8460" width="16.140625" style="11" customWidth="1"/>
    <col min="8461" max="8461" width="19.7109375" style="11" customWidth="1"/>
    <col min="8462" max="8462" width="14.85546875" style="11" customWidth="1"/>
    <col min="8463" max="8463" width="11.5703125" style="11" customWidth="1"/>
    <col min="8464" max="8704" width="8.85546875" style="11"/>
    <col min="8705" max="8705" width="12.5703125" style="11" customWidth="1"/>
    <col min="8706" max="8706" width="9.85546875" style="11" customWidth="1"/>
    <col min="8707" max="8707" width="9.5703125" style="11" customWidth="1"/>
    <col min="8708" max="8708" width="30.5703125" style="11" customWidth="1"/>
    <col min="8709" max="8709" width="28.85546875" style="11" customWidth="1"/>
    <col min="8710" max="8710" width="21.42578125" style="11" customWidth="1"/>
    <col min="8711" max="8711" width="18" style="11" customWidth="1"/>
    <col min="8712" max="8712" width="15.85546875" style="11" customWidth="1"/>
    <col min="8713" max="8713" width="16.5703125" style="11" customWidth="1"/>
    <col min="8714" max="8714" width="18.85546875" style="11" customWidth="1"/>
    <col min="8715" max="8715" width="16.42578125" style="11" customWidth="1"/>
    <col min="8716" max="8716" width="16.140625" style="11" customWidth="1"/>
    <col min="8717" max="8717" width="19.7109375" style="11" customWidth="1"/>
    <col min="8718" max="8718" width="14.85546875" style="11" customWidth="1"/>
    <col min="8719" max="8719" width="11.5703125" style="11" customWidth="1"/>
    <col min="8720" max="8960" width="8.85546875" style="11"/>
    <col min="8961" max="8961" width="12.5703125" style="11" customWidth="1"/>
    <col min="8962" max="8962" width="9.85546875" style="11" customWidth="1"/>
    <col min="8963" max="8963" width="9.5703125" style="11" customWidth="1"/>
    <col min="8964" max="8964" width="30.5703125" style="11" customWidth="1"/>
    <col min="8965" max="8965" width="28.85546875" style="11" customWidth="1"/>
    <col min="8966" max="8966" width="21.42578125" style="11" customWidth="1"/>
    <col min="8967" max="8967" width="18" style="11" customWidth="1"/>
    <col min="8968" max="8968" width="15.85546875" style="11" customWidth="1"/>
    <col min="8969" max="8969" width="16.5703125" style="11" customWidth="1"/>
    <col min="8970" max="8970" width="18.85546875" style="11" customWidth="1"/>
    <col min="8971" max="8971" width="16.42578125" style="11" customWidth="1"/>
    <col min="8972" max="8972" width="16.140625" style="11" customWidth="1"/>
    <col min="8973" max="8973" width="19.7109375" style="11" customWidth="1"/>
    <col min="8974" max="8974" width="14.85546875" style="11" customWidth="1"/>
    <col min="8975" max="8975" width="11.5703125" style="11" customWidth="1"/>
    <col min="8976" max="9216" width="8.85546875" style="11"/>
    <col min="9217" max="9217" width="12.5703125" style="11" customWidth="1"/>
    <col min="9218" max="9218" width="9.85546875" style="11" customWidth="1"/>
    <col min="9219" max="9219" width="9.5703125" style="11" customWidth="1"/>
    <col min="9220" max="9220" width="30.5703125" style="11" customWidth="1"/>
    <col min="9221" max="9221" width="28.85546875" style="11" customWidth="1"/>
    <col min="9222" max="9222" width="21.42578125" style="11" customWidth="1"/>
    <col min="9223" max="9223" width="18" style="11" customWidth="1"/>
    <col min="9224" max="9224" width="15.85546875" style="11" customWidth="1"/>
    <col min="9225" max="9225" width="16.5703125" style="11" customWidth="1"/>
    <col min="9226" max="9226" width="18.85546875" style="11" customWidth="1"/>
    <col min="9227" max="9227" width="16.42578125" style="11" customWidth="1"/>
    <col min="9228" max="9228" width="16.140625" style="11" customWidth="1"/>
    <col min="9229" max="9229" width="19.7109375" style="11" customWidth="1"/>
    <col min="9230" max="9230" width="14.85546875" style="11" customWidth="1"/>
    <col min="9231" max="9231" width="11.5703125" style="11" customWidth="1"/>
    <col min="9232" max="9472" width="8.85546875" style="11"/>
    <col min="9473" max="9473" width="12.5703125" style="11" customWidth="1"/>
    <col min="9474" max="9474" width="9.85546875" style="11" customWidth="1"/>
    <col min="9475" max="9475" width="9.5703125" style="11" customWidth="1"/>
    <col min="9476" max="9476" width="30.5703125" style="11" customWidth="1"/>
    <col min="9477" max="9477" width="28.85546875" style="11" customWidth="1"/>
    <col min="9478" max="9478" width="21.42578125" style="11" customWidth="1"/>
    <col min="9479" max="9479" width="18" style="11" customWidth="1"/>
    <col min="9480" max="9480" width="15.85546875" style="11" customWidth="1"/>
    <col min="9481" max="9481" width="16.5703125" style="11" customWidth="1"/>
    <col min="9482" max="9482" width="18.85546875" style="11" customWidth="1"/>
    <col min="9483" max="9483" width="16.42578125" style="11" customWidth="1"/>
    <col min="9484" max="9484" width="16.140625" style="11" customWidth="1"/>
    <col min="9485" max="9485" width="19.7109375" style="11" customWidth="1"/>
    <col min="9486" max="9486" width="14.85546875" style="11" customWidth="1"/>
    <col min="9487" max="9487" width="11.5703125" style="11" customWidth="1"/>
    <col min="9488" max="9728" width="8.85546875" style="11"/>
    <col min="9729" max="9729" width="12.5703125" style="11" customWidth="1"/>
    <col min="9730" max="9730" width="9.85546875" style="11" customWidth="1"/>
    <col min="9731" max="9731" width="9.5703125" style="11" customWidth="1"/>
    <col min="9732" max="9732" width="30.5703125" style="11" customWidth="1"/>
    <col min="9733" max="9733" width="28.85546875" style="11" customWidth="1"/>
    <col min="9734" max="9734" width="21.42578125" style="11" customWidth="1"/>
    <col min="9735" max="9735" width="18" style="11" customWidth="1"/>
    <col min="9736" max="9736" width="15.85546875" style="11" customWidth="1"/>
    <col min="9737" max="9737" width="16.5703125" style="11" customWidth="1"/>
    <col min="9738" max="9738" width="18.85546875" style="11" customWidth="1"/>
    <col min="9739" max="9739" width="16.42578125" style="11" customWidth="1"/>
    <col min="9740" max="9740" width="16.140625" style="11" customWidth="1"/>
    <col min="9741" max="9741" width="19.7109375" style="11" customWidth="1"/>
    <col min="9742" max="9742" width="14.85546875" style="11" customWidth="1"/>
    <col min="9743" max="9743" width="11.5703125" style="11" customWidth="1"/>
    <col min="9744" max="9984" width="8.85546875" style="11"/>
    <col min="9985" max="9985" width="12.5703125" style="11" customWidth="1"/>
    <col min="9986" max="9986" width="9.85546875" style="11" customWidth="1"/>
    <col min="9987" max="9987" width="9.5703125" style="11" customWidth="1"/>
    <col min="9988" max="9988" width="30.5703125" style="11" customWidth="1"/>
    <col min="9989" max="9989" width="28.85546875" style="11" customWidth="1"/>
    <col min="9990" max="9990" width="21.42578125" style="11" customWidth="1"/>
    <col min="9991" max="9991" width="18" style="11" customWidth="1"/>
    <col min="9992" max="9992" width="15.85546875" style="11" customWidth="1"/>
    <col min="9993" max="9993" width="16.5703125" style="11" customWidth="1"/>
    <col min="9994" max="9994" width="18.85546875" style="11" customWidth="1"/>
    <col min="9995" max="9995" width="16.42578125" style="11" customWidth="1"/>
    <col min="9996" max="9996" width="16.140625" style="11" customWidth="1"/>
    <col min="9997" max="9997" width="19.7109375" style="11" customWidth="1"/>
    <col min="9998" max="9998" width="14.85546875" style="11" customWidth="1"/>
    <col min="9999" max="9999" width="11.5703125" style="11" customWidth="1"/>
    <col min="10000" max="10240" width="8.85546875" style="11"/>
    <col min="10241" max="10241" width="12.5703125" style="11" customWidth="1"/>
    <col min="10242" max="10242" width="9.85546875" style="11" customWidth="1"/>
    <col min="10243" max="10243" width="9.5703125" style="11" customWidth="1"/>
    <col min="10244" max="10244" width="30.5703125" style="11" customWidth="1"/>
    <col min="10245" max="10245" width="28.85546875" style="11" customWidth="1"/>
    <col min="10246" max="10246" width="21.42578125" style="11" customWidth="1"/>
    <col min="10247" max="10247" width="18" style="11" customWidth="1"/>
    <col min="10248" max="10248" width="15.85546875" style="11" customWidth="1"/>
    <col min="10249" max="10249" width="16.5703125" style="11" customWidth="1"/>
    <col min="10250" max="10250" width="18.85546875" style="11" customWidth="1"/>
    <col min="10251" max="10251" width="16.42578125" style="11" customWidth="1"/>
    <col min="10252" max="10252" width="16.140625" style="11" customWidth="1"/>
    <col min="10253" max="10253" width="19.7109375" style="11" customWidth="1"/>
    <col min="10254" max="10254" width="14.85546875" style="11" customWidth="1"/>
    <col min="10255" max="10255" width="11.5703125" style="11" customWidth="1"/>
    <col min="10256" max="10496" width="8.85546875" style="11"/>
    <col min="10497" max="10497" width="12.5703125" style="11" customWidth="1"/>
    <col min="10498" max="10498" width="9.85546875" style="11" customWidth="1"/>
    <col min="10499" max="10499" width="9.5703125" style="11" customWidth="1"/>
    <col min="10500" max="10500" width="30.5703125" style="11" customWidth="1"/>
    <col min="10501" max="10501" width="28.85546875" style="11" customWidth="1"/>
    <col min="10502" max="10502" width="21.42578125" style="11" customWidth="1"/>
    <col min="10503" max="10503" width="18" style="11" customWidth="1"/>
    <col min="10504" max="10504" width="15.85546875" style="11" customWidth="1"/>
    <col min="10505" max="10505" width="16.5703125" style="11" customWidth="1"/>
    <col min="10506" max="10506" width="18.85546875" style="11" customWidth="1"/>
    <col min="10507" max="10507" width="16.42578125" style="11" customWidth="1"/>
    <col min="10508" max="10508" width="16.140625" style="11" customWidth="1"/>
    <col min="10509" max="10509" width="19.7109375" style="11" customWidth="1"/>
    <col min="10510" max="10510" width="14.85546875" style="11" customWidth="1"/>
    <col min="10511" max="10511" width="11.5703125" style="11" customWidth="1"/>
    <col min="10512" max="10752" width="8.85546875" style="11"/>
    <col min="10753" max="10753" width="12.5703125" style="11" customWidth="1"/>
    <col min="10754" max="10754" width="9.85546875" style="11" customWidth="1"/>
    <col min="10755" max="10755" width="9.5703125" style="11" customWidth="1"/>
    <col min="10756" max="10756" width="30.5703125" style="11" customWidth="1"/>
    <col min="10757" max="10757" width="28.85546875" style="11" customWidth="1"/>
    <col min="10758" max="10758" width="21.42578125" style="11" customWidth="1"/>
    <col min="10759" max="10759" width="18" style="11" customWidth="1"/>
    <col min="10760" max="10760" width="15.85546875" style="11" customWidth="1"/>
    <col min="10761" max="10761" width="16.5703125" style="11" customWidth="1"/>
    <col min="10762" max="10762" width="18.85546875" style="11" customWidth="1"/>
    <col min="10763" max="10763" width="16.42578125" style="11" customWidth="1"/>
    <col min="10764" max="10764" width="16.140625" style="11" customWidth="1"/>
    <col min="10765" max="10765" width="19.7109375" style="11" customWidth="1"/>
    <col min="10766" max="10766" width="14.85546875" style="11" customWidth="1"/>
    <col min="10767" max="10767" width="11.5703125" style="11" customWidth="1"/>
    <col min="10768" max="11008" width="8.85546875" style="11"/>
    <col min="11009" max="11009" width="12.5703125" style="11" customWidth="1"/>
    <col min="11010" max="11010" width="9.85546875" style="11" customWidth="1"/>
    <col min="11011" max="11011" width="9.5703125" style="11" customWidth="1"/>
    <col min="11012" max="11012" width="30.5703125" style="11" customWidth="1"/>
    <col min="11013" max="11013" width="28.85546875" style="11" customWidth="1"/>
    <col min="11014" max="11014" width="21.42578125" style="11" customWidth="1"/>
    <col min="11015" max="11015" width="18" style="11" customWidth="1"/>
    <col min="11016" max="11016" width="15.85546875" style="11" customWidth="1"/>
    <col min="11017" max="11017" width="16.5703125" style="11" customWidth="1"/>
    <col min="11018" max="11018" width="18.85546875" style="11" customWidth="1"/>
    <col min="11019" max="11019" width="16.42578125" style="11" customWidth="1"/>
    <col min="11020" max="11020" width="16.140625" style="11" customWidth="1"/>
    <col min="11021" max="11021" width="19.7109375" style="11" customWidth="1"/>
    <col min="11022" max="11022" width="14.85546875" style="11" customWidth="1"/>
    <col min="11023" max="11023" width="11.5703125" style="11" customWidth="1"/>
    <col min="11024" max="11264" width="8.85546875" style="11"/>
    <col min="11265" max="11265" width="12.5703125" style="11" customWidth="1"/>
    <col min="11266" max="11266" width="9.85546875" style="11" customWidth="1"/>
    <col min="11267" max="11267" width="9.5703125" style="11" customWidth="1"/>
    <col min="11268" max="11268" width="30.5703125" style="11" customWidth="1"/>
    <col min="11269" max="11269" width="28.85546875" style="11" customWidth="1"/>
    <col min="11270" max="11270" width="21.42578125" style="11" customWidth="1"/>
    <col min="11271" max="11271" width="18" style="11" customWidth="1"/>
    <col min="11272" max="11272" width="15.85546875" style="11" customWidth="1"/>
    <col min="11273" max="11273" width="16.5703125" style="11" customWidth="1"/>
    <col min="11274" max="11274" width="18.85546875" style="11" customWidth="1"/>
    <col min="11275" max="11275" width="16.42578125" style="11" customWidth="1"/>
    <col min="11276" max="11276" width="16.140625" style="11" customWidth="1"/>
    <col min="11277" max="11277" width="19.7109375" style="11" customWidth="1"/>
    <col min="11278" max="11278" width="14.85546875" style="11" customWidth="1"/>
    <col min="11279" max="11279" width="11.5703125" style="11" customWidth="1"/>
    <col min="11280" max="11520" width="8.85546875" style="11"/>
    <col min="11521" max="11521" width="12.5703125" style="11" customWidth="1"/>
    <col min="11522" max="11522" width="9.85546875" style="11" customWidth="1"/>
    <col min="11523" max="11523" width="9.5703125" style="11" customWidth="1"/>
    <col min="11524" max="11524" width="30.5703125" style="11" customWidth="1"/>
    <col min="11525" max="11525" width="28.85546875" style="11" customWidth="1"/>
    <col min="11526" max="11526" width="21.42578125" style="11" customWidth="1"/>
    <col min="11527" max="11527" width="18" style="11" customWidth="1"/>
    <col min="11528" max="11528" width="15.85546875" style="11" customWidth="1"/>
    <col min="11529" max="11529" width="16.5703125" style="11" customWidth="1"/>
    <col min="11530" max="11530" width="18.85546875" style="11" customWidth="1"/>
    <col min="11531" max="11531" width="16.42578125" style="11" customWidth="1"/>
    <col min="11532" max="11532" width="16.140625" style="11" customWidth="1"/>
    <col min="11533" max="11533" width="19.7109375" style="11" customWidth="1"/>
    <col min="11534" max="11534" width="14.85546875" style="11" customWidth="1"/>
    <col min="11535" max="11535" width="11.5703125" style="11" customWidth="1"/>
    <col min="11536" max="11776" width="8.85546875" style="11"/>
    <col min="11777" max="11777" width="12.5703125" style="11" customWidth="1"/>
    <col min="11778" max="11778" width="9.85546875" style="11" customWidth="1"/>
    <col min="11779" max="11779" width="9.5703125" style="11" customWidth="1"/>
    <col min="11780" max="11780" width="30.5703125" style="11" customWidth="1"/>
    <col min="11781" max="11781" width="28.85546875" style="11" customWidth="1"/>
    <col min="11782" max="11782" width="21.42578125" style="11" customWidth="1"/>
    <col min="11783" max="11783" width="18" style="11" customWidth="1"/>
    <col min="11784" max="11784" width="15.85546875" style="11" customWidth="1"/>
    <col min="11785" max="11785" width="16.5703125" style="11" customWidth="1"/>
    <col min="11786" max="11786" width="18.85546875" style="11" customWidth="1"/>
    <col min="11787" max="11787" width="16.42578125" style="11" customWidth="1"/>
    <col min="11788" max="11788" width="16.140625" style="11" customWidth="1"/>
    <col min="11789" max="11789" width="19.7109375" style="11" customWidth="1"/>
    <col min="11790" max="11790" width="14.85546875" style="11" customWidth="1"/>
    <col min="11791" max="11791" width="11.5703125" style="11" customWidth="1"/>
    <col min="11792" max="12032" width="8.85546875" style="11"/>
    <col min="12033" max="12033" width="12.5703125" style="11" customWidth="1"/>
    <col min="12034" max="12034" width="9.85546875" style="11" customWidth="1"/>
    <col min="12035" max="12035" width="9.5703125" style="11" customWidth="1"/>
    <col min="12036" max="12036" width="30.5703125" style="11" customWidth="1"/>
    <col min="12037" max="12037" width="28.85546875" style="11" customWidth="1"/>
    <col min="12038" max="12038" width="21.42578125" style="11" customWidth="1"/>
    <col min="12039" max="12039" width="18" style="11" customWidth="1"/>
    <col min="12040" max="12040" width="15.85546875" style="11" customWidth="1"/>
    <col min="12041" max="12041" width="16.5703125" style="11" customWidth="1"/>
    <col min="12042" max="12042" width="18.85546875" style="11" customWidth="1"/>
    <col min="12043" max="12043" width="16.42578125" style="11" customWidth="1"/>
    <col min="12044" max="12044" width="16.140625" style="11" customWidth="1"/>
    <col min="12045" max="12045" width="19.7109375" style="11" customWidth="1"/>
    <col min="12046" max="12046" width="14.85546875" style="11" customWidth="1"/>
    <col min="12047" max="12047" width="11.5703125" style="11" customWidth="1"/>
    <col min="12048" max="12288" width="8.85546875" style="11"/>
    <col min="12289" max="12289" width="12.5703125" style="11" customWidth="1"/>
    <col min="12290" max="12290" width="9.85546875" style="11" customWidth="1"/>
    <col min="12291" max="12291" width="9.5703125" style="11" customWidth="1"/>
    <col min="12292" max="12292" width="30.5703125" style="11" customWidth="1"/>
    <col min="12293" max="12293" width="28.85546875" style="11" customWidth="1"/>
    <col min="12294" max="12294" width="21.42578125" style="11" customWidth="1"/>
    <col min="12295" max="12295" width="18" style="11" customWidth="1"/>
    <col min="12296" max="12296" width="15.85546875" style="11" customWidth="1"/>
    <col min="12297" max="12297" width="16.5703125" style="11" customWidth="1"/>
    <col min="12298" max="12298" width="18.85546875" style="11" customWidth="1"/>
    <col min="12299" max="12299" width="16.42578125" style="11" customWidth="1"/>
    <col min="12300" max="12300" width="16.140625" style="11" customWidth="1"/>
    <col min="12301" max="12301" width="19.7109375" style="11" customWidth="1"/>
    <col min="12302" max="12302" width="14.85546875" style="11" customWidth="1"/>
    <col min="12303" max="12303" width="11.5703125" style="11" customWidth="1"/>
    <col min="12304" max="12544" width="8.85546875" style="11"/>
    <col min="12545" max="12545" width="12.5703125" style="11" customWidth="1"/>
    <col min="12546" max="12546" width="9.85546875" style="11" customWidth="1"/>
    <col min="12547" max="12547" width="9.5703125" style="11" customWidth="1"/>
    <col min="12548" max="12548" width="30.5703125" style="11" customWidth="1"/>
    <col min="12549" max="12549" width="28.85546875" style="11" customWidth="1"/>
    <col min="12550" max="12550" width="21.42578125" style="11" customWidth="1"/>
    <col min="12551" max="12551" width="18" style="11" customWidth="1"/>
    <col min="12552" max="12552" width="15.85546875" style="11" customWidth="1"/>
    <col min="12553" max="12553" width="16.5703125" style="11" customWidth="1"/>
    <col min="12554" max="12554" width="18.85546875" style="11" customWidth="1"/>
    <col min="12555" max="12555" width="16.42578125" style="11" customWidth="1"/>
    <col min="12556" max="12556" width="16.140625" style="11" customWidth="1"/>
    <col min="12557" max="12557" width="19.7109375" style="11" customWidth="1"/>
    <col min="12558" max="12558" width="14.85546875" style="11" customWidth="1"/>
    <col min="12559" max="12559" width="11.5703125" style="11" customWidth="1"/>
    <col min="12560" max="12800" width="8.85546875" style="11"/>
    <col min="12801" max="12801" width="12.5703125" style="11" customWidth="1"/>
    <col min="12802" max="12802" width="9.85546875" style="11" customWidth="1"/>
    <col min="12803" max="12803" width="9.5703125" style="11" customWidth="1"/>
    <col min="12804" max="12804" width="30.5703125" style="11" customWidth="1"/>
    <col min="12805" max="12805" width="28.85546875" style="11" customWidth="1"/>
    <col min="12806" max="12806" width="21.42578125" style="11" customWidth="1"/>
    <col min="12807" max="12807" width="18" style="11" customWidth="1"/>
    <col min="12808" max="12808" width="15.85546875" style="11" customWidth="1"/>
    <col min="12809" max="12809" width="16.5703125" style="11" customWidth="1"/>
    <col min="12810" max="12810" width="18.85546875" style="11" customWidth="1"/>
    <col min="12811" max="12811" width="16.42578125" style="11" customWidth="1"/>
    <col min="12812" max="12812" width="16.140625" style="11" customWidth="1"/>
    <col min="12813" max="12813" width="19.7109375" style="11" customWidth="1"/>
    <col min="12814" max="12814" width="14.85546875" style="11" customWidth="1"/>
    <col min="12815" max="12815" width="11.5703125" style="11" customWidth="1"/>
    <col min="12816" max="13056" width="8.85546875" style="11"/>
    <col min="13057" max="13057" width="12.5703125" style="11" customWidth="1"/>
    <col min="13058" max="13058" width="9.85546875" style="11" customWidth="1"/>
    <col min="13059" max="13059" width="9.5703125" style="11" customWidth="1"/>
    <col min="13060" max="13060" width="30.5703125" style="11" customWidth="1"/>
    <col min="13061" max="13061" width="28.85546875" style="11" customWidth="1"/>
    <col min="13062" max="13062" width="21.42578125" style="11" customWidth="1"/>
    <col min="13063" max="13063" width="18" style="11" customWidth="1"/>
    <col min="13064" max="13064" width="15.85546875" style="11" customWidth="1"/>
    <col min="13065" max="13065" width="16.5703125" style="11" customWidth="1"/>
    <col min="13066" max="13066" width="18.85546875" style="11" customWidth="1"/>
    <col min="13067" max="13067" width="16.42578125" style="11" customWidth="1"/>
    <col min="13068" max="13068" width="16.140625" style="11" customWidth="1"/>
    <col min="13069" max="13069" width="19.7109375" style="11" customWidth="1"/>
    <col min="13070" max="13070" width="14.85546875" style="11" customWidth="1"/>
    <col min="13071" max="13071" width="11.5703125" style="11" customWidth="1"/>
    <col min="13072" max="13312" width="8.85546875" style="11"/>
    <col min="13313" max="13313" width="12.5703125" style="11" customWidth="1"/>
    <col min="13314" max="13314" width="9.85546875" style="11" customWidth="1"/>
    <col min="13315" max="13315" width="9.5703125" style="11" customWidth="1"/>
    <col min="13316" max="13316" width="30.5703125" style="11" customWidth="1"/>
    <col min="13317" max="13317" width="28.85546875" style="11" customWidth="1"/>
    <col min="13318" max="13318" width="21.42578125" style="11" customWidth="1"/>
    <col min="13319" max="13319" width="18" style="11" customWidth="1"/>
    <col min="13320" max="13320" width="15.85546875" style="11" customWidth="1"/>
    <col min="13321" max="13321" width="16.5703125" style="11" customWidth="1"/>
    <col min="13322" max="13322" width="18.85546875" style="11" customWidth="1"/>
    <col min="13323" max="13323" width="16.42578125" style="11" customWidth="1"/>
    <col min="13324" max="13324" width="16.140625" style="11" customWidth="1"/>
    <col min="13325" max="13325" width="19.7109375" style="11" customWidth="1"/>
    <col min="13326" max="13326" width="14.85546875" style="11" customWidth="1"/>
    <col min="13327" max="13327" width="11.5703125" style="11" customWidth="1"/>
    <col min="13328" max="13568" width="8.85546875" style="11"/>
    <col min="13569" max="13569" width="12.5703125" style="11" customWidth="1"/>
    <col min="13570" max="13570" width="9.85546875" style="11" customWidth="1"/>
    <col min="13571" max="13571" width="9.5703125" style="11" customWidth="1"/>
    <col min="13572" max="13572" width="30.5703125" style="11" customWidth="1"/>
    <col min="13573" max="13573" width="28.85546875" style="11" customWidth="1"/>
    <col min="13574" max="13574" width="21.42578125" style="11" customWidth="1"/>
    <col min="13575" max="13575" width="18" style="11" customWidth="1"/>
    <col min="13576" max="13576" width="15.85546875" style="11" customWidth="1"/>
    <col min="13577" max="13577" width="16.5703125" style="11" customWidth="1"/>
    <col min="13578" max="13578" width="18.85546875" style="11" customWidth="1"/>
    <col min="13579" max="13579" width="16.42578125" style="11" customWidth="1"/>
    <col min="13580" max="13580" width="16.140625" style="11" customWidth="1"/>
    <col min="13581" max="13581" width="19.7109375" style="11" customWidth="1"/>
    <col min="13582" max="13582" width="14.85546875" style="11" customWidth="1"/>
    <col min="13583" max="13583" width="11.5703125" style="11" customWidth="1"/>
    <col min="13584" max="13824" width="8.85546875" style="11"/>
    <col min="13825" max="13825" width="12.5703125" style="11" customWidth="1"/>
    <col min="13826" max="13826" width="9.85546875" style="11" customWidth="1"/>
    <col min="13827" max="13827" width="9.5703125" style="11" customWidth="1"/>
    <col min="13828" max="13828" width="30.5703125" style="11" customWidth="1"/>
    <col min="13829" max="13829" width="28.85546875" style="11" customWidth="1"/>
    <col min="13830" max="13830" width="21.42578125" style="11" customWidth="1"/>
    <col min="13831" max="13831" width="18" style="11" customWidth="1"/>
    <col min="13832" max="13832" width="15.85546875" style="11" customWidth="1"/>
    <col min="13833" max="13833" width="16.5703125" style="11" customWidth="1"/>
    <col min="13834" max="13834" width="18.85546875" style="11" customWidth="1"/>
    <col min="13835" max="13835" width="16.42578125" style="11" customWidth="1"/>
    <col min="13836" max="13836" width="16.140625" style="11" customWidth="1"/>
    <col min="13837" max="13837" width="19.7109375" style="11" customWidth="1"/>
    <col min="13838" max="13838" width="14.85546875" style="11" customWidth="1"/>
    <col min="13839" max="13839" width="11.5703125" style="11" customWidth="1"/>
    <col min="13840" max="14080" width="8.85546875" style="11"/>
    <col min="14081" max="14081" width="12.5703125" style="11" customWidth="1"/>
    <col min="14082" max="14082" width="9.85546875" style="11" customWidth="1"/>
    <col min="14083" max="14083" width="9.5703125" style="11" customWidth="1"/>
    <col min="14084" max="14084" width="30.5703125" style="11" customWidth="1"/>
    <col min="14085" max="14085" width="28.85546875" style="11" customWidth="1"/>
    <col min="14086" max="14086" width="21.42578125" style="11" customWidth="1"/>
    <col min="14087" max="14087" width="18" style="11" customWidth="1"/>
    <col min="14088" max="14088" width="15.85546875" style="11" customWidth="1"/>
    <col min="14089" max="14089" width="16.5703125" style="11" customWidth="1"/>
    <col min="14090" max="14090" width="18.85546875" style="11" customWidth="1"/>
    <col min="14091" max="14091" width="16.42578125" style="11" customWidth="1"/>
    <col min="14092" max="14092" width="16.140625" style="11" customWidth="1"/>
    <col min="14093" max="14093" width="19.7109375" style="11" customWidth="1"/>
    <col min="14094" max="14094" width="14.85546875" style="11" customWidth="1"/>
    <col min="14095" max="14095" width="11.5703125" style="11" customWidth="1"/>
    <col min="14096" max="14336" width="8.85546875" style="11"/>
    <col min="14337" max="14337" width="12.5703125" style="11" customWidth="1"/>
    <col min="14338" max="14338" width="9.85546875" style="11" customWidth="1"/>
    <col min="14339" max="14339" width="9.5703125" style="11" customWidth="1"/>
    <col min="14340" max="14340" width="30.5703125" style="11" customWidth="1"/>
    <col min="14341" max="14341" width="28.85546875" style="11" customWidth="1"/>
    <col min="14342" max="14342" width="21.42578125" style="11" customWidth="1"/>
    <col min="14343" max="14343" width="18" style="11" customWidth="1"/>
    <col min="14344" max="14344" width="15.85546875" style="11" customWidth="1"/>
    <col min="14345" max="14345" width="16.5703125" style="11" customWidth="1"/>
    <col min="14346" max="14346" width="18.85546875" style="11" customWidth="1"/>
    <col min="14347" max="14347" width="16.42578125" style="11" customWidth="1"/>
    <col min="14348" max="14348" width="16.140625" style="11" customWidth="1"/>
    <col min="14349" max="14349" width="19.7109375" style="11" customWidth="1"/>
    <col min="14350" max="14350" width="14.85546875" style="11" customWidth="1"/>
    <col min="14351" max="14351" width="11.5703125" style="11" customWidth="1"/>
    <col min="14352" max="14592" width="8.85546875" style="11"/>
    <col min="14593" max="14593" width="12.5703125" style="11" customWidth="1"/>
    <col min="14594" max="14594" width="9.85546875" style="11" customWidth="1"/>
    <col min="14595" max="14595" width="9.5703125" style="11" customWidth="1"/>
    <col min="14596" max="14596" width="30.5703125" style="11" customWidth="1"/>
    <col min="14597" max="14597" width="28.85546875" style="11" customWidth="1"/>
    <col min="14598" max="14598" width="21.42578125" style="11" customWidth="1"/>
    <col min="14599" max="14599" width="18" style="11" customWidth="1"/>
    <col min="14600" max="14600" width="15.85546875" style="11" customWidth="1"/>
    <col min="14601" max="14601" width="16.5703125" style="11" customWidth="1"/>
    <col min="14602" max="14602" width="18.85546875" style="11" customWidth="1"/>
    <col min="14603" max="14603" width="16.42578125" style="11" customWidth="1"/>
    <col min="14604" max="14604" width="16.140625" style="11" customWidth="1"/>
    <col min="14605" max="14605" width="19.7109375" style="11" customWidth="1"/>
    <col min="14606" max="14606" width="14.85546875" style="11" customWidth="1"/>
    <col min="14607" max="14607" width="11.5703125" style="11" customWidth="1"/>
    <col min="14608" max="14848" width="8.85546875" style="11"/>
    <col min="14849" max="14849" width="12.5703125" style="11" customWidth="1"/>
    <col min="14850" max="14850" width="9.85546875" style="11" customWidth="1"/>
    <col min="14851" max="14851" width="9.5703125" style="11" customWidth="1"/>
    <col min="14852" max="14852" width="30.5703125" style="11" customWidth="1"/>
    <col min="14853" max="14853" width="28.85546875" style="11" customWidth="1"/>
    <col min="14854" max="14854" width="21.42578125" style="11" customWidth="1"/>
    <col min="14855" max="14855" width="18" style="11" customWidth="1"/>
    <col min="14856" max="14856" width="15.85546875" style="11" customWidth="1"/>
    <col min="14857" max="14857" width="16.5703125" style="11" customWidth="1"/>
    <col min="14858" max="14858" width="18.85546875" style="11" customWidth="1"/>
    <col min="14859" max="14859" width="16.42578125" style="11" customWidth="1"/>
    <col min="14860" max="14860" width="16.140625" style="11" customWidth="1"/>
    <col min="14861" max="14861" width="19.7109375" style="11" customWidth="1"/>
    <col min="14862" max="14862" width="14.85546875" style="11" customWidth="1"/>
    <col min="14863" max="14863" width="11.5703125" style="11" customWidth="1"/>
    <col min="14864" max="15104" width="8.85546875" style="11"/>
    <col min="15105" max="15105" width="12.5703125" style="11" customWidth="1"/>
    <col min="15106" max="15106" width="9.85546875" style="11" customWidth="1"/>
    <col min="15107" max="15107" width="9.5703125" style="11" customWidth="1"/>
    <col min="15108" max="15108" width="30.5703125" style="11" customWidth="1"/>
    <col min="15109" max="15109" width="28.85546875" style="11" customWidth="1"/>
    <col min="15110" max="15110" width="21.42578125" style="11" customWidth="1"/>
    <col min="15111" max="15111" width="18" style="11" customWidth="1"/>
    <col min="15112" max="15112" width="15.85546875" style="11" customWidth="1"/>
    <col min="15113" max="15113" width="16.5703125" style="11" customWidth="1"/>
    <col min="15114" max="15114" width="18.85546875" style="11" customWidth="1"/>
    <col min="15115" max="15115" width="16.42578125" style="11" customWidth="1"/>
    <col min="15116" max="15116" width="16.140625" style="11" customWidth="1"/>
    <col min="15117" max="15117" width="19.7109375" style="11" customWidth="1"/>
    <col min="15118" max="15118" width="14.85546875" style="11" customWidth="1"/>
    <col min="15119" max="15119" width="11.5703125" style="11" customWidth="1"/>
    <col min="15120" max="15360" width="8.85546875" style="11"/>
    <col min="15361" max="15361" width="12.5703125" style="11" customWidth="1"/>
    <col min="15362" max="15362" width="9.85546875" style="11" customWidth="1"/>
    <col min="15363" max="15363" width="9.5703125" style="11" customWidth="1"/>
    <col min="15364" max="15364" width="30.5703125" style="11" customWidth="1"/>
    <col min="15365" max="15365" width="28.85546875" style="11" customWidth="1"/>
    <col min="15366" max="15366" width="21.42578125" style="11" customWidth="1"/>
    <col min="15367" max="15367" width="18" style="11" customWidth="1"/>
    <col min="15368" max="15368" width="15.85546875" style="11" customWidth="1"/>
    <col min="15369" max="15369" width="16.5703125" style="11" customWidth="1"/>
    <col min="15370" max="15370" width="18.85546875" style="11" customWidth="1"/>
    <col min="15371" max="15371" width="16.42578125" style="11" customWidth="1"/>
    <col min="15372" max="15372" width="16.140625" style="11" customWidth="1"/>
    <col min="15373" max="15373" width="19.7109375" style="11" customWidth="1"/>
    <col min="15374" max="15374" width="14.85546875" style="11" customWidth="1"/>
    <col min="15375" max="15375" width="11.5703125" style="11" customWidth="1"/>
    <col min="15376" max="15616" width="8.85546875" style="11"/>
    <col min="15617" max="15617" width="12.5703125" style="11" customWidth="1"/>
    <col min="15618" max="15618" width="9.85546875" style="11" customWidth="1"/>
    <col min="15619" max="15619" width="9.5703125" style="11" customWidth="1"/>
    <col min="15620" max="15620" width="30.5703125" style="11" customWidth="1"/>
    <col min="15621" max="15621" width="28.85546875" style="11" customWidth="1"/>
    <col min="15622" max="15622" width="21.42578125" style="11" customWidth="1"/>
    <col min="15623" max="15623" width="18" style="11" customWidth="1"/>
    <col min="15624" max="15624" width="15.85546875" style="11" customWidth="1"/>
    <col min="15625" max="15625" width="16.5703125" style="11" customWidth="1"/>
    <col min="15626" max="15626" width="18.85546875" style="11" customWidth="1"/>
    <col min="15627" max="15627" width="16.42578125" style="11" customWidth="1"/>
    <col min="15628" max="15628" width="16.140625" style="11" customWidth="1"/>
    <col min="15629" max="15629" width="19.7109375" style="11" customWidth="1"/>
    <col min="15630" max="15630" width="14.85546875" style="11" customWidth="1"/>
    <col min="15631" max="15631" width="11.5703125" style="11" customWidth="1"/>
    <col min="15632" max="15872" width="8.85546875" style="11"/>
    <col min="15873" max="15873" width="12.5703125" style="11" customWidth="1"/>
    <col min="15874" max="15874" width="9.85546875" style="11" customWidth="1"/>
    <col min="15875" max="15875" width="9.5703125" style="11" customWidth="1"/>
    <col min="15876" max="15876" width="30.5703125" style="11" customWidth="1"/>
    <col min="15877" max="15877" width="28.85546875" style="11" customWidth="1"/>
    <col min="15878" max="15878" width="21.42578125" style="11" customWidth="1"/>
    <col min="15879" max="15879" width="18" style="11" customWidth="1"/>
    <col min="15880" max="15880" width="15.85546875" style="11" customWidth="1"/>
    <col min="15881" max="15881" width="16.5703125" style="11" customWidth="1"/>
    <col min="15882" max="15882" width="18.85546875" style="11" customWidth="1"/>
    <col min="15883" max="15883" width="16.42578125" style="11" customWidth="1"/>
    <col min="15884" max="15884" width="16.140625" style="11" customWidth="1"/>
    <col min="15885" max="15885" width="19.7109375" style="11" customWidth="1"/>
    <col min="15886" max="15886" width="14.85546875" style="11" customWidth="1"/>
    <col min="15887" max="15887" width="11.5703125" style="11" customWidth="1"/>
    <col min="15888" max="16128" width="8.85546875" style="11"/>
    <col min="16129" max="16129" width="12.5703125" style="11" customWidth="1"/>
    <col min="16130" max="16130" width="9.85546875" style="11" customWidth="1"/>
    <col min="16131" max="16131" width="9.5703125" style="11" customWidth="1"/>
    <col min="16132" max="16132" width="30.5703125" style="11" customWidth="1"/>
    <col min="16133" max="16133" width="28.85546875" style="11" customWidth="1"/>
    <col min="16134" max="16134" width="21.42578125" style="11" customWidth="1"/>
    <col min="16135" max="16135" width="18" style="11" customWidth="1"/>
    <col min="16136" max="16136" width="15.85546875" style="11" customWidth="1"/>
    <col min="16137" max="16137" width="16.5703125" style="11" customWidth="1"/>
    <col min="16138" max="16138" width="18.85546875" style="11" customWidth="1"/>
    <col min="16139" max="16139" width="16.42578125" style="11" customWidth="1"/>
    <col min="16140" max="16140" width="16.140625" style="11" customWidth="1"/>
    <col min="16141" max="16141" width="19.7109375" style="11" customWidth="1"/>
    <col min="16142" max="16142" width="14.85546875" style="11" customWidth="1"/>
    <col min="16143" max="16143" width="11.5703125" style="11" customWidth="1"/>
    <col min="16144" max="16384" width="8.85546875" style="11"/>
  </cols>
  <sheetData>
    <row r="1" spans="1:15" hidden="1" x14ac:dyDescent="0.2">
      <c r="I1" s="292" t="s">
        <v>476</v>
      </c>
      <c r="J1" s="292"/>
    </row>
    <row r="2" spans="1:15" hidden="1" x14ac:dyDescent="0.2">
      <c r="I2" s="21" t="s">
        <v>477</v>
      </c>
      <c r="J2" s="292"/>
    </row>
    <row r="3" spans="1:15" hidden="1" x14ac:dyDescent="0.2">
      <c r="I3" s="294" t="s">
        <v>478</v>
      </c>
      <c r="J3" s="295"/>
    </row>
    <row r="4" spans="1:15" hidden="1" x14ac:dyDescent="0.2">
      <c r="I4" s="296" t="s">
        <v>479</v>
      </c>
      <c r="J4" s="297"/>
    </row>
    <row r="5" spans="1:15" hidden="1" x14ac:dyDescent="0.2">
      <c r="I5" s="291"/>
      <c r="J5" s="298"/>
    </row>
    <row r="6" spans="1:15" x14ac:dyDescent="0.25">
      <c r="I6" s="291"/>
      <c r="L6" s="1060" t="s">
        <v>480</v>
      </c>
      <c r="M6" s="1060"/>
      <c r="N6" s="299"/>
    </row>
    <row r="7" spans="1:15" x14ac:dyDescent="0.25">
      <c r="I7" s="291"/>
      <c r="L7" s="865" t="s">
        <v>518</v>
      </c>
      <c r="M7" s="865"/>
      <c r="N7" s="1045"/>
    </row>
    <row r="8" spans="1:15" x14ac:dyDescent="0.25">
      <c r="I8" s="291"/>
      <c r="L8" s="1074" t="s">
        <v>524</v>
      </c>
      <c r="M8" s="1074"/>
      <c r="N8" s="300"/>
      <c r="O8" s="1046"/>
    </row>
    <row r="9" spans="1:15" x14ac:dyDescent="0.25">
      <c r="I9" s="291"/>
      <c r="L9" s="1193" t="s">
        <v>525</v>
      </c>
      <c r="M9" s="1193"/>
      <c r="N9" s="301"/>
      <c r="O9" s="1046"/>
    </row>
    <row r="10" spans="1:15" ht="21" customHeight="1" x14ac:dyDescent="0.25">
      <c r="G10" s="1180"/>
      <c r="H10" s="1180"/>
      <c r="I10" s="1180"/>
    </row>
    <row r="11" spans="1:15" ht="36.75" customHeight="1" x14ac:dyDescent="0.2">
      <c r="I11" s="291"/>
    </row>
    <row r="12" spans="1:15" s="302" customFormat="1" ht="25.5" customHeight="1" x14ac:dyDescent="0.2">
      <c r="C12" s="27" t="s">
        <v>632</v>
      </c>
      <c r="D12" s="27"/>
      <c r="E12" s="27"/>
      <c r="F12" s="27"/>
      <c r="G12" s="148"/>
      <c r="H12" s="148"/>
      <c r="I12" s="148"/>
      <c r="J12" s="148"/>
      <c r="K12" s="148"/>
      <c r="L12" s="148"/>
      <c r="M12" s="303"/>
      <c r="N12" s="303"/>
      <c r="O12" s="304"/>
    </row>
    <row r="13" spans="1:15" s="302" customFormat="1" ht="39" customHeight="1" x14ac:dyDescent="0.2">
      <c r="A13" s="1181">
        <v>15591000000</v>
      </c>
      <c r="B13" s="1181"/>
      <c r="C13" s="1181"/>
      <c r="D13" s="216"/>
      <c r="E13" s="216"/>
      <c r="F13" s="216"/>
      <c r="G13" s="305"/>
      <c r="H13" s="148"/>
      <c r="I13" s="148"/>
      <c r="J13" s="148"/>
      <c r="K13" s="148"/>
      <c r="L13" s="303"/>
      <c r="M13" s="303"/>
      <c r="N13" s="303"/>
      <c r="O13" s="304"/>
    </row>
    <row r="14" spans="1:15" s="302" customFormat="1" ht="54.75" customHeight="1" thickBot="1" x14ac:dyDescent="0.25">
      <c r="A14" s="1182" t="s">
        <v>0</v>
      </c>
      <c r="B14" s="1182"/>
      <c r="C14" s="1182"/>
      <c r="D14" s="216"/>
      <c r="E14" s="216"/>
      <c r="F14" s="216"/>
      <c r="G14" s="305"/>
      <c r="H14" s="148"/>
      <c r="I14" s="148"/>
      <c r="J14" s="148"/>
      <c r="K14" s="148"/>
      <c r="L14" s="303"/>
      <c r="M14" s="303"/>
      <c r="N14" s="303" t="s">
        <v>272</v>
      </c>
      <c r="O14" s="304"/>
    </row>
    <row r="15" spans="1:15" s="302" customFormat="1" ht="21.75" customHeight="1" x14ac:dyDescent="0.2">
      <c r="A15" s="1183" t="s">
        <v>8</v>
      </c>
      <c r="B15" s="1185" t="s">
        <v>9</v>
      </c>
      <c r="C15" s="1187" t="s">
        <v>273</v>
      </c>
      <c r="D15" s="1189" t="s">
        <v>481</v>
      </c>
      <c r="E15" s="1189" t="s">
        <v>482</v>
      </c>
      <c r="F15" s="1189" t="s">
        <v>483</v>
      </c>
      <c r="G15" s="1191" t="s">
        <v>484</v>
      </c>
      <c r="H15" s="1192"/>
      <c r="I15" s="1194" t="s">
        <v>3</v>
      </c>
      <c r="J15" s="1195"/>
      <c r="K15" s="1195"/>
      <c r="L15" s="1196"/>
      <c r="M15" s="1197" t="s">
        <v>485</v>
      </c>
      <c r="N15" s="1197"/>
      <c r="O15" s="1198"/>
    </row>
    <row r="16" spans="1:15" s="302" customFormat="1" ht="190.5" customHeight="1" thickBot="1" x14ac:dyDescent="0.25">
      <c r="A16" s="1184"/>
      <c r="B16" s="1186"/>
      <c r="C16" s="1188"/>
      <c r="D16" s="1190"/>
      <c r="E16" s="1190"/>
      <c r="F16" s="1190"/>
      <c r="G16" s="978" t="s">
        <v>486</v>
      </c>
      <c r="H16" s="306" t="s">
        <v>633</v>
      </c>
      <c r="I16" s="978" t="s">
        <v>486</v>
      </c>
      <c r="J16" s="974" t="s">
        <v>5</v>
      </c>
      <c r="K16" s="306" t="s">
        <v>633</v>
      </c>
      <c r="L16" s="974" t="s">
        <v>5</v>
      </c>
      <c r="M16" s="978" t="s">
        <v>486</v>
      </c>
      <c r="N16" s="306" t="s">
        <v>633</v>
      </c>
      <c r="O16" s="307" t="s">
        <v>465</v>
      </c>
    </row>
    <row r="17" spans="1:15" s="302" customFormat="1" ht="13.5" customHeight="1" thickBot="1" x14ac:dyDescent="0.25">
      <c r="A17" s="308">
        <v>1</v>
      </c>
      <c r="B17" s="309">
        <v>2</v>
      </c>
      <c r="C17" s="206" t="s">
        <v>284</v>
      </c>
      <c r="D17" s="310">
        <v>4</v>
      </c>
      <c r="E17" s="310">
        <v>5</v>
      </c>
      <c r="F17" s="310">
        <v>6</v>
      </c>
      <c r="G17" s="310">
        <v>7</v>
      </c>
      <c r="H17" s="310">
        <v>8</v>
      </c>
      <c r="I17" s="311">
        <v>9</v>
      </c>
      <c r="J17" s="312">
        <v>10</v>
      </c>
      <c r="K17" s="313">
        <v>11</v>
      </c>
      <c r="L17" s="314">
        <v>12</v>
      </c>
      <c r="M17" s="314">
        <v>13</v>
      </c>
      <c r="N17" s="314">
        <v>14</v>
      </c>
      <c r="O17" s="315">
        <v>15</v>
      </c>
    </row>
    <row r="18" spans="1:15" s="302" customFormat="1" ht="79.5" customHeight="1" thickBot="1" x14ac:dyDescent="0.25">
      <c r="A18" s="316" t="s">
        <v>13</v>
      </c>
      <c r="B18" s="317"/>
      <c r="C18" s="317"/>
      <c r="D18" s="318" t="s">
        <v>487</v>
      </c>
      <c r="E18" s="319"/>
      <c r="F18" s="319"/>
      <c r="G18" s="320">
        <f t="shared" ref="G18:L18" si="0">G19</f>
        <v>71369541</v>
      </c>
      <c r="H18" s="320">
        <f t="shared" si="0"/>
        <v>44191281.719999999</v>
      </c>
      <c r="I18" s="320">
        <f t="shared" si="0"/>
        <v>19649164</v>
      </c>
      <c r="J18" s="320">
        <f t="shared" si="0"/>
        <v>19649164</v>
      </c>
      <c r="K18" s="320">
        <f t="shared" si="0"/>
        <v>9959141</v>
      </c>
      <c r="L18" s="320">
        <f t="shared" si="0"/>
        <v>9959141</v>
      </c>
      <c r="M18" s="320">
        <f>G18+I18</f>
        <v>91018705</v>
      </c>
      <c r="N18" s="320">
        <f>H18+K18</f>
        <v>54150422.719999999</v>
      </c>
      <c r="O18" s="321">
        <f>N18/M18</f>
        <v>0.59493730129427791</v>
      </c>
    </row>
    <row r="19" spans="1:15" s="302" customFormat="1" ht="75.75" customHeight="1" thickBot="1" x14ac:dyDescent="0.25">
      <c r="A19" s="322" t="s">
        <v>16</v>
      </c>
      <c r="B19" s="323"/>
      <c r="C19" s="323"/>
      <c r="D19" s="324" t="s">
        <v>291</v>
      </c>
      <c r="E19" s="325"/>
      <c r="F19" s="325"/>
      <c r="G19" s="326">
        <f t="shared" ref="G19:N19" si="1">SUM(G20:G33)</f>
        <v>71369541</v>
      </c>
      <c r="H19" s="326">
        <f t="shared" si="1"/>
        <v>44191281.719999999</v>
      </c>
      <c r="I19" s="326">
        <f t="shared" si="1"/>
        <v>19649164</v>
      </c>
      <c r="J19" s="326">
        <f t="shared" si="1"/>
        <v>19649164</v>
      </c>
      <c r="K19" s="326">
        <f t="shared" si="1"/>
        <v>9959141</v>
      </c>
      <c r="L19" s="326">
        <f t="shared" si="1"/>
        <v>9959141</v>
      </c>
      <c r="M19" s="326">
        <f t="shared" si="1"/>
        <v>91018705</v>
      </c>
      <c r="N19" s="326">
        <f t="shared" si="1"/>
        <v>54150422.719999999</v>
      </c>
      <c r="O19" s="327">
        <f>N19/M19</f>
        <v>0.59493730129427791</v>
      </c>
    </row>
    <row r="20" spans="1:15" s="302" customFormat="1" ht="166.5" customHeight="1" x14ac:dyDescent="0.2">
      <c r="A20" s="333" t="s">
        <v>166</v>
      </c>
      <c r="B20" s="334" t="s">
        <v>167</v>
      </c>
      <c r="C20" s="334" t="s">
        <v>17</v>
      </c>
      <c r="D20" s="329" t="s">
        <v>168</v>
      </c>
      <c r="E20" s="329" t="s">
        <v>255</v>
      </c>
      <c r="F20" s="1022" t="s">
        <v>311</v>
      </c>
      <c r="G20" s="331">
        <v>227652</v>
      </c>
      <c r="H20" s="331">
        <v>110532</v>
      </c>
      <c r="I20" s="331">
        <v>0</v>
      </c>
      <c r="J20" s="331">
        <v>0</v>
      </c>
      <c r="K20" s="1023">
        <v>0</v>
      </c>
      <c r="L20" s="331">
        <v>0</v>
      </c>
      <c r="M20" s="331">
        <f>G20+I20</f>
        <v>227652</v>
      </c>
      <c r="N20" s="331">
        <f>H20+K20</f>
        <v>110532</v>
      </c>
      <c r="O20" s="332">
        <f>N20/M20</f>
        <v>0.48553054662379419</v>
      </c>
    </row>
    <row r="21" spans="1:15" s="302" customFormat="1" ht="242.25" customHeight="1" x14ac:dyDescent="0.2">
      <c r="A21" s="349">
        <v>210180</v>
      </c>
      <c r="B21" s="343" t="s">
        <v>219</v>
      </c>
      <c r="C21" s="343" t="s">
        <v>217</v>
      </c>
      <c r="D21" s="463" t="s">
        <v>220</v>
      </c>
      <c r="E21" s="350" t="s">
        <v>221</v>
      </c>
      <c r="F21" s="339" t="s">
        <v>650</v>
      </c>
      <c r="G21" s="340">
        <v>109000</v>
      </c>
      <c r="H21" s="340">
        <v>18000</v>
      </c>
      <c r="I21" s="340">
        <v>0</v>
      </c>
      <c r="J21" s="340">
        <v>0</v>
      </c>
      <c r="K21" s="1008">
        <v>0</v>
      </c>
      <c r="L21" s="340">
        <v>0</v>
      </c>
      <c r="M21" s="340">
        <f>G21+I21</f>
        <v>109000</v>
      </c>
      <c r="N21" s="340">
        <f>H21+K21</f>
        <v>18000</v>
      </c>
      <c r="O21" s="351">
        <f>N21/M21</f>
        <v>0.16513761467889909</v>
      </c>
    </row>
    <row r="22" spans="1:15" s="5" customFormat="1" ht="150.75" customHeight="1" x14ac:dyDescent="0.2">
      <c r="A22" s="336" t="s">
        <v>18</v>
      </c>
      <c r="B22" s="337" t="s">
        <v>19</v>
      </c>
      <c r="C22" s="337" t="s">
        <v>20</v>
      </c>
      <c r="D22" s="328" t="s">
        <v>21</v>
      </c>
      <c r="E22" s="339" t="s">
        <v>159</v>
      </c>
      <c r="F22" s="328" t="s">
        <v>656</v>
      </c>
      <c r="G22" s="340">
        <v>8498226</v>
      </c>
      <c r="H22" s="340">
        <v>4028560.18</v>
      </c>
      <c r="I22" s="464">
        <v>0</v>
      </c>
      <c r="J22" s="464">
        <v>0</v>
      </c>
      <c r="K22" s="340">
        <v>0</v>
      </c>
      <c r="L22" s="340">
        <v>0</v>
      </c>
      <c r="M22" s="340">
        <f>G22+I22</f>
        <v>8498226</v>
      </c>
      <c r="N22" s="340">
        <f>H22+K22</f>
        <v>4028560.18</v>
      </c>
      <c r="O22" s="351">
        <f t="shared" ref="O22:O105" si="2">N22/M22</f>
        <v>0.47404719290826108</v>
      </c>
    </row>
    <row r="23" spans="1:15" s="341" customFormat="1" ht="116.25" customHeight="1" x14ac:dyDescent="0.2">
      <c r="A23" s="336" t="s">
        <v>18</v>
      </c>
      <c r="B23" s="337" t="s">
        <v>19</v>
      </c>
      <c r="C23" s="337" t="s">
        <v>20</v>
      </c>
      <c r="D23" s="328" t="s">
        <v>21</v>
      </c>
      <c r="E23" s="338" t="s">
        <v>158</v>
      </c>
      <c r="F23" s="339" t="s">
        <v>657</v>
      </c>
      <c r="G23" s="340">
        <v>14427648</v>
      </c>
      <c r="H23" s="340">
        <v>7635455.75</v>
      </c>
      <c r="I23" s="340">
        <v>0</v>
      </c>
      <c r="J23" s="340">
        <v>0</v>
      </c>
      <c r="K23" s="340">
        <v>0</v>
      </c>
      <c r="L23" s="340">
        <v>0</v>
      </c>
      <c r="M23" s="340">
        <f t="shared" ref="M23:M28" si="3">G23+I23</f>
        <v>14427648</v>
      </c>
      <c r="N23" s="340">
        <f t="shared" ref="N23:N33" si="4">H23+K23</f>
        <v>7635455.75</v>
      </c>
      <c r="O23" s="351">
        <f t="shared" si="2"/>
        <v>0.5292238728031069</v>
      </c>
    </row>
    <row r="24" spans="1:15" s="341" customFormat="1" ht="153.75" customHeight="1" x14ac:dyDescent="0.2">
      <c r="A24" s="336" t="s">
        <v>22</v>
      </c>
      <c r="B24" s="337" t="s">
        <v>23</v>
      </c>
      <c r="C24" s="337" t="s">
        <v>24</v>
      </c>
      <c r="D24" s="328" t="s">
        <v>25</v>
      </c>
      <c r="E24" s="328" t="s">
        <v>222</v>
      </c>
      <c r="F24" s="339" t="s">
        <v>658</v>
      </c>
      <c r="G24" s="340">
        <v>556580</v>
      </c>
      <c r="H24" s="340">
        <v>268836.42</v>
      </c>
      <c r="I24" s="464">
        <v>372400</v>
      </c>
      <c r="J24" s="340">
        <f>I24</f>
        <v>372400</v>
      </c>
      <c r="K24" s="340">
        <v>182377</v>
      </c>
      <c r="L24" s="340">
        <f>K24</f>
        <v>182377</v>
      </c>
      <c r="M24" s="340">
        <f t="shared" si="3"/>
        <v>928980</v>
      </c>
      <c r="N24" s="340">
        <f t="shared" si="4"/>
        <v>451213.42</v>
      </c>
      <c r="O24" s="351">
        <f t="shared" si="2"/>
        <v>0.48570843290490645</v>
      </c>
    </row>
    <row r="25" spans="1:15" s="341" customFormat="1" ht="153" customHeight="1" x14ac:dyDescent="0.2">
      <c r="A25" s="342" t="s">
        <v>228</v>
      </c>
      <c r="B25" s="977">
        <v>2152</v>
      </c>
      <c r="C25" s="343" t="s">
        <v>229</v>
      </c>
      <c r="D25" s="328" t="s">
        <v>25</v>
      </c>
      <c r="E25" s="328" t="s">
        <v>223</v>
      </c>
      <c r="F25" s="339" t="s">
        <v>659</v>
      </c>
      <c r="G25" s="340">
        <v>2810623</v>
      </c>
      <c r="H25" s="340">
        <v>930310.56</v>
      </c>
      <c r="I25" s="464">
        <v>0</v>
      </c>
      <c r="J25" s="340">
        <f>I25</f>
        <v>0</v>
      </c>
      <c r="K25" s="340">
        <v>0</v>
      </c>
      <c r="L25" s="340">
        <f>K25</f>
        <v>0</v>
      </c>
      <c r="M25" s="340">
        <f t="shared" si="3"/>
        <v>2810623</v>
      </c>
      <c r="N25" s="340">
        <f t="shared" si="4"/>
        <v>930310.56</v>
      </c>
      <c r="O25" s="351">
        <f t="shared" si="2"/>
        <v>0.33099798870214897</v>
      </c>
    </row>
    <row r="26" spans="1:15" s="341" customFormat="1" ht="149.25" customHeight="1" x14ac:dyDescent="0.2">
      <c r="A26" s="349" t="s">
        <v>29</v>
      </c>
      <c r="B26" s="977" t="s">
        <v>30</v>
      </c>
      <c r="C26" s="977" t="s">
        <v>31</v>
      </c>
      <c r="D26" s="328" t="s">
        <v>32</v>
      </c>
      <c r="E26" s="328" t="s">
        <v>224</v>
      </c>
      <c r="F26" s="1004" t="s">
        <v>660</v>
      </c>
      <c r="G26" s="340">
        <v>356546</v>
      </c>
      <c r="H26" s="340">
        <v>78036</v>
      </c>
      <c r="I26" s="464">
        <v>53364</v>
      </c>
      <c r="J26" s="340">
        <v>53364</v>
      </c>
      <c r="K26" s="340">
        <v>53364</v>
      </c>
      <c r="L26" s="340">
        <v>53364</v>
      </c>
      <c r="M26" s="340">
        <f t="shared" si="3"/>
        <v>409910</v>
      </c>
      <c r="N26" s="340">
        <f t="shared" si="4"/>
        <v>131400</v>
      </c>
      <c r="O26" s="362">
        <f t="shared" si="2"/>
        <v>0.32055817130589642</v>
      </c>
    </row>
    <row r="27" spans="1:15" s="341" customFormat="1" ht="150.75" customHeight="1" x14ac:dyDescent="0.2">
      <c r="A27" s="349" t="s">
        <v>33</v>
      </c>
      <c r="B27" s="977" t="s">
        <v>34</v>
      </c>
      <c r="C27" s="977" t="s">
        <v>35</v>
      </c>
      <c r="D27" s="328" t="s">
        <v>36</v>
      </c>
      <c r="E27" s="328" t="s">
        <v>149</v>
      </c>
      <c r="F27" s="328" t="s">
        <v>661</v>
      </c>
      <c r="G27" s="340">
        <v>6000</v>
      </c>
      <c r="H27" s="340">
        <v>5606.09</v>
      </c>
      <c r="I27" s="464">
        <v>0</v>
      </c>
      <c r="J27" s="340">
        <v>0</v>
      </c>
      <c r="K27" s="340">
        <v>0</v>
      </c>
      <c r="L27" s="340">
        <v>0</v>
      </c>
      <c r="M27" s="340">
        <f t="shared" si="3"/>
        <v>6000</v>
      </c>
      <c r="N27" s="340">
        <f t="shared" si="4"/>
        <v>5606.09</v>
      </c>
      <c r="O27" s="362">
        <f t="shared" si="2"/>
        <v>0.93434833333333334</v>
      </c>
    </row>
    <row r="28" spans="1:15" s="5" customFormat="1" ht="150" customHeight="1" x14ac:dyDescent="0.2">
      <c r="A28" s="347" t="s">
        <v>155</v>
      </c>
      <c r="B28" s="348">
        <v>8230</v>
      </c>
      <c r="C28" s="977" t="s">
        <v>35</v>
      </c>
      <c r="D28" s="339" t="s">
        <v>156</v>
      </c>
      <c r="E28" s="339" t="s">
        <v>160</v>
      </c>
      <c r="F28" s="328" t="s">
        <v>662</v>
      </c>
      <c r="G28" s="340">
        <v>19833100</v>
      </c>
      <c r="H28" s="340">
        <v>8274684.8300000001</v>
      </c>
      <c r="I28" s="340">
        <v>0</v>
      </c>
      <c r="J28" s="340">
        <v>0</v>
      </c>
      <c r="K28" s="340">
        <v>0</v>
      </c>
      <c r="L28" s="340">
        <v>0</v>
      </c>
      <c r="M28" s="340">
        <f t="shared" si="3"/>
        <v>19833100</v>
      </c>
      <c r="N28" s="340">
        <f t="shared" si="4"/>
        <v>8274684.8300000001</v>
      </c>
      <c r="O28" s="351">
        <f t="shared" si="2"/>
        <v>0.41721590825438282</v>
      </c>
    </row>
    <row r="29" spans="1:15" s="5" customFormat="1" ht="171.75" customHeight="1" x14ac:dyDescent="0.2">
      <c r="A29" s="349" t="s">
        <v>37</v>
      </c>
      <c r="B29" s="977" t="s">
        <v>38</v>
      </c>
      <c r="C29" s="977" t="s">
        <v>39</v>
      </c>
      <c r="D29" s="328" t="s">
        <v>40</v>
      </c>
      <c r="E29" s="350" t="s">
        <v>225</v>
      </c>
      <c r="F29" s="339" t="s">
        <v>268</v>
      </c>
      <c r="G29" s="340">
        <v>3379702</v>
      </c>
      <c r="H29" s="340">
        <v>1676795.89</v>
      </c>
      <c r="I29" s="340">
        <v>0</v>
      </c>
      <c r="J29" s="340">
        <v>0</v>
      </c>
      <c r="K29" s="340">
        <v>0</v>
      </c>
      <c r="L29" s="340">
        <v>0</v>
      </c>
      <c r="M29" s="340">
        <f>G29+I29</f>
        <v>3379702</v>
      </c>
      <c r="N29" s="340">
        <f t="shared" si="4"/>
        <v>1676795.89</v>
      </c>
      <c r="O29" s="351">
        <f t="shared" si="2"/>
        <v>0.49613720085380308</v>
      </c>
    </row>
    <row r="30" spans="1:15" s="5" customFormat="1" ht="143.25" customHeight="1" x14ac:dyDescent="0.2">
      <c r="A30" s="342" t="s">
        <v>534</v>
      </c>
      <c r="B30" s="977">
        <v>9800</v>
      </c>
      <c r="C30" s="343" t="s">
        <v>219</v>
      </c>
      <c r="D30" s="28" t="s">
        <v>535</v>
      </c>
      <c r="E30" s="981" t="s">
        <v>634</v>
      </c>
      <c r="F30" s="339" t="s">
        <v>635</v>
      </c>
      <c r="G30" s="340">
        <v>16613000</v>
      </c>
      <c r="H30" s="340">
        <v>16613000</v>
      </c>
      <c r="I30" s="340">
        <v>18887000</v>
      </c>
      <c r="J30" s="340">
        <v>18887000</v>
      </c>
      <c r="K30" s="340">
        <v>9387000</v>
      </c>
      <c r="L30" s="340">
        <v>9387000</v>
      </c>
      <c r="M30" s="340">
        <f t="shared" ref="M30:M33" si="5">G30+I30</f>
        <v>35500000</v>
      </c>
      <c r="N30" s="340">
        <f t="shared" si="4"/>
        <v>26000000</v>
      </c>
      <c r="O30" s="351">
        <f t="shared" si="2"/>
        <v>0.73239436619718312</v>
      </c>
    </row>
    <row r="31" spans="1:15" s="5" customFormat="1" ht="93" customHeight="1" x14ac:dyDescent="0.2">
      <c r="A31" s="342" t="s">
        <v>534</v>
      </c>
      <c r="B31" s="977">
        <v>9800</v>
      </c>
      <c r="C31" s="343" t="s">
        <v>219</v>
      </c>
      <c r="D31" s="28" t="s">
        <v>535</v>
      </c>
      <c r="E31" s="981" t="s">
        <v>636</v>
      </c>
      <c r="F31" s="339" t="s">
        <v>637</v>
      </c>
      <c r="G31" s="340">
        <v>521164</v>
      </c>
      <c r="H31" s="340">
        <v>521164</v>
      </c>
      <c r="I31" s="340">
        <v>310400</v>
      </c>
      <c r="J31" s="340">
        <v>310400</v>
      </c>
      <c r="K31" s="340">
        <v>310400</v>
      </c>
      <c r="L31" s="340">
        <v>310400</v>
      </c>
      <c r="M31" s="340">
        <f t="shared" si="5"/>
        <v>831564</v>
      </c>
      <c r="N31" s="340">
        <f t="shared" si="4"/>
        <v>831564</v>
      </c>
      <c r="O31" s="351">
        <f t="shared" si="2"/>
        <v>1</v>
      </c>
    </row>
    <row r="32" spans="1:15" s="5" customFormat="1" ht="130.5" customHeight="1" x14ac:dyDescent="0.2">
      <c r="A32" s="342" t="s">
        <v>534</v>
      </c>
      <c r="B32" s="977">
        <v>9800</v>
      </c>
      <c r="C32" s="343" t="s">
        <v>219</v>
      </c>
      <c r="D32" s="28" t="s">
        <v>535</v>
      </c>
      <c r="E32" s="981" t="s">
        <v>638</v>
      </c>
      <c r="F32" s="339" t="s">
        <v>639</v>
      </c>
      <c r="G32" s="340">
        <v>30300</v>
      </c>
      <c r="H32" s="340">
        <v>30300</v>
      </c>
      <c r="I32" s="340">
        <v>26000</v>
      </c>
      <c r="J32" s="340">
        <v>26000</v>
      </c>
      <c r="K32" s="340">
        <v>26000</v>
      </c>
      <c r="L32" s="340">
        <v>26000</v>
      </c>
      <c r="M32" s="340">
        <f t="shared" si="5"/>
        <v>56300</v>
      </c>
      <c r="N32" s="340">
        <f t="shared" si="4"/>
        <v>56300</v>
      </c>
      <c r="O32" s="351">
        <f t="shared" si="2"/>
        <v>1</v>
      </c>
    </row>
    <row r="33" spans="1:15" s="5" customFormat="1" ht="132" customHeight="1" thickBot="1" x14ac:dyDescent="0.25">
      <c r="A33" s="1011" t="s">
        <v>534</v>
      </c>
      <c r="B33" s="975">
        <v>9800</v>
      </c>
      <c r="C33" s="387" t="s">
        <v>219</v>
      </c>
      <c r="D33" s="37" t="s">
        <v>535</v>
      </c>
      <c r="E33" s="980" t="s">
        <v>640</v>
      </c>
      <c r="F33" s="735" t="s">
        <v>641</v>
      </c>
      <c r="G33" s="679">
        <v>4000000</v>
      </c>
      <c r="H33" s="679">
        <v>4000000</v>
      </c>
      <c r="I33" s="679">
        <v>0</v>
      </c>
      <c r="J33" s="679">
        <v>0</v>
      </c>
      <c r="K33" s="679">
        <v>0</v>
      </c>
      <c r="L33" s="679">
        <v>0</v>
      </c>
      <c r="M33" s="679">
        <f t="shared" si="5"/>
        <v>4000000</v>
      </c>
      <c r="N33" s="679">
        <f t="shared" si="4"/>
        <v>4000000</v>
      </c>
      <c r="O33" s="1009">
        <f t="shared" si="2"/>
        <v>1</v>
      </c>
    </row>
    <row r="34" spans="1:15" s="5" customFormat="1" ht="75" customHeight="1" thickBot="1" x14ac:dyDescent="0.25">
      <c r="A34" s="365" t="s">
        <v>41</v>
      </c>
      <c r="B34" s="317"/>
      <c r="C34" s="1010"/>
      <c r="D34" s="318" t="s">
        <v>488</v>
      </c>
      <c r="E34" s="319"/>
      <c r="F34" s="319"/>
      <c r="G34" s="320">
        <f t="shared" ref="G34:L34" si="6">G35</f>
        <v>10882483</v>
      </c>
      <c r="H34" s="320">
        <f t="shared" si="6"/>
        <v>4618749.03</v>
      </c>
      <c r="I34" s="320">
        <f t="shared" si="6"/>
        <v>696780</v>
      </c>
      <c r="J34" s="320">
        <f t="shared" si="6"/>
        <v>696780</v>
      </c>
      <c r="K34" s="320">
        <f t="shared" si="6"/>
        <v>208704</v>
      </c>
      <c r="L34" s="320">
        <f t="shared" si="6"/>
        <v>208704</v>
      </c>
      <c r="M34" s="320">
        <f>G34+I34</f>
        <v>11579263</v>
      </c>
      <c r="N34" s="320">
        <f>H34+J34</f>
        <v>5315529.03</v>
      </c>
      <c r="O34" s="367">
        <f t="shared" si="2"/>
        <v>0.45905590278068648</v>
      </c>
    </row>
    <row r="35" spans="1:15" s="5" customFormat="1" ht="74.25" customHeight="1" thickBot="1" x14ac:dyDescent="0.25">
      <c r="A35" s="352" t="s">
        <v>43</v>
      </c>
      <c r="B35" s="353"/>
      <c r="C35" s="353"/>
      <c r="D35" s="324" t="s">
        <v>488</v>
      </c>
      <c r="E35" s="354"/>
      <c r="F35" s="354"/>
      <c r="G35" s="326">
        <f>G36+G37+G38+G39+G40+G41+G42+G43+G45</f>
        <v>10882483</v>
      </c>
      <c r="H35" s="326">
        <f>H36+H37+H38+H39+H40+H41+H42+H43+H45</f>
        <v>4618749.03</v>
      </c>
      <c r="I35" s="326">
        <f t="shared" ref="I35:N35" si="7">I36+I37+I38+I39+I40+I41+I42+I43+I44+I45</f>
        <v>696780</v>
      </c>
      <c r="J35" s="326">
        <f t="shared" si="7"/>
        <v>696780</v>
      </c>
      <c r="K35" s="326">
        <f t="shared" si="7"/>
        <v>208704</v>
      </c>
      <c r="L35" s="326">
        <f t="shared" si="7"/>
        <v>208704</v>
      </c>
      <c r="M35" s="326">
        <f t="shared" si="7"/>
        <v>11579263</v>
      </c>
      <c r="N35" s="326">
        <f t="shared" si="7"/>
        <v>4827453.03</v>
      </c>
      <c r="O35" s="355">
        <f t="shared" si="2"/>
        <v>0.41690503359324338</v>
      </c>
    </row>
    <row r="36" spans="1:15" s="5" customFormat="1" ht="150.75" customHeight="1" x14ac:dyDescent="0.2">
      <c r="A36" s="344" t="s">
        <v>45</v>
      </c>
      <c r="B36" s="345" t="s">
        <v>46</v>
      </c>
      <c r="C36" s="345" t="s">
        <v>47</v>
      </c>
      <c r="D36" s="329" t="s">
        <v>48</v>
      </c>
      <c r="E36" s="329" t="s">
        <v>150</v>
      </c>
      <c r="F36" s="329" t="s">
        <v>642</v>
      </c>
      <c r="G36" s="363">
        <v>409755</v>
      </c>
      <c r="H36" s="363">
        <v>55286.879999999997</v>
      </c>
      <c r="I36" s="998">
        <v>0</v>
      </c>
      <c r="J36" s="363">
        <v>0</v>
      </c>
      <c r="K36" s="1007" t="s">
        <v>489</v>
      </c>
      <c r="L36" s="363">
        <v>0</v>
      </c>
      <c r="M36" s="363">
        <f t="shared" ref="M36:M45" si="8">G36+I36</f>
        <v>409755</v>
      </c>
      <c r="N36" s="363">
        <f>H36+K36</f>
        <v>55286.879999999997</v>
      </c>
      <c r="O36" s="346">
        <f t="shared" si="2"/>
        <v>0.13492667569645275</v>
      </c>
    </row>
    <row r="37" spans="1:15" s="163" customFormat="1" ht="138.75" customHeight="1" x14ac:dyDescent="0.2">
      <c r="A37" s="349" t="s">
        <v>49</v>
      </c>
      <c r="B37" s="977" t="s">
        <v>50</v>
      </c>
      <c r="C37" s="977" t="s">
        <v>51</v>
      </c>
      <c r="D37" s="328" t="s">
        <v>52</v>
      </c>
      <c r="E37" s="328" t="s">
        <v>150</v>
      </c>
      <c r="F37" s="328" t="s">
        <v>642</v>
      </c>
      <c r="G37" s="359">
        <v>8821709</v>
      </c>
      <c r="H37" s="360">
        <v>4267887.49</v>
      </c>
      <c r="I37" s="385">
        <v>0</v>
      </c>
      <c r="J37" s="359">
        <v>0</v>
      </c>
      <c r="K37" s="359">
        <v>0</v>
      </c>
      <c r="L37" s="1020">
        <v>0</v>
      </c>
      <c r="M37" s="359">
        <f t="shared" si="8"/>
        <v>8821709</v>
      </c>
      <c r="N37" s="359">
        <f t="shared" ref="N37:N45" si="9">H37+K37</f>
        <v>4267887.49</v>
      </c>
      <c r="O37" s="351">
        <f t="shared" si="2"/>
        <v>0.48379372863013281</v>
      </c>
    </row>
    <row r="38" spans="1:15" s="3" customFormat="1" ht="147.75" customHeight="1" x14ac:dyDescent="0.2">
      <c r="A38" s="349" t="s">
        <v>53</v>
      </c>
      <c r="B38" s="977" t="s">
        <v>54</v>
      </c>
      <c r="C38" s="977" t="s">
        <v>55</v>
      </c>
      <c r="D38" s="328" t="s">
        <v>56</v>
      </c>
      <c r="E38" s="328" t="s">
        <v>150</v>
      </c>
      <c r="F38" s="328" t="s">
        <v>642</v>
      </c>
      <c r="G38" s="340">
        <v>24260</v>
      </c>
      <c r="H38" s="359">
        <v>5226.28</v>
      </c>
      <c r="I38" s="361">
        <v>0</v>
      </c>
      <c r="J38" s="361">
        <v>0</v>
      </c>
      <c r="K38" s="361">
        <v>0</v>
      </c>
      <c r="L38" s="361">
        <v>0</v>
      </c>
      <c r="M38" s="359">
        <f t="shared" si="8"/>
        <v>24260</v>
      </c>
      <c r="N38" s="359">
        <f t="shared" si="9"/>
        <v>5226.28</v>
      </c>
      <c r="O38" s="362">
        <f t="shared" si="2"/>
        <v>0.21542786479802142</v>
      </c>
    </row>
    <row r="39" spans="1:15" s="5" customFormat="1" ht="147" customHeight="1" x14ac:dyDescent="0.2">
      <c r="A39" s="349" t="s">
        <v>58</v>
      </c>
      <c r="B39" s="977" t="s">
        <v>59</v>
      </c>
      <c r="C39" s="977" t="s">
        <v>57</v>
      </c>
      <c r="D39" s="328" t="s">
        <v>60</v>
      </c>
      <c r="E39" s="328" t="s">
        <v>150</v>
      </c>
      <c r="F39" s="328" t="s">
        <v>642</v>
      </c>
      <c r="G39" s="340">
        <v>14480</v>
      </c>
      <c r="H39" s="340">
        <v>5430</v>
      </c>
      <c r="I39" s="340">
        <v>0</v>
      </c>
      <c r="J39" s="340">
        <v>0</v>
      </c>
      <c r="K39" s="340">
        <v>0</v>
      </c>
      <c r="L39" s="340">
        <v>0</v>
      </c>
      <c r="M39" s="359">
        <f t="shared" si="8"/>
        <v>14480</v>
      </c>
      <c r="N39" s="359">
        <f t="shared" si="9"/>
        <v>5430</v>
      </c>
      <c r="O39" s="351">
        <f t="shared" si="2"/>
        <v>0.375</v>
      </c>
    </row>
    <row r="40" spans="1:15" s="5" customFormat="1" ht="146.25" customHeight="1" x14ac:dyDescent="0.2">
      <c r="A40" s="349" t="s">
        <v>61</v>
      </c>
      <c r="B40" s="977" t="s">
        <v>62</v>
      </c>
      <c r="C40" s="977" t="s">
        <v>57</v>
      </c>
      <c r="D40" s="328" t="s">
        <v>63</v>
      </c>
      <c r="E40" s="328" t="s">
        <v>150</v>
      </c>
      <c r="F40" s="328" t="s">
        <v>642</v>
      </c>
      <c r="G40" s="340">
        <v>4722</v>
      </c>
      <c r="H40" s="340">
        <v>0</v>
      </c>
      <c r="I40" s="340">
        <v>0</v>
      </c>
      <c r="J40" s="340">
        <v>0</v>
      </c>
      <c r="K40" s="340">
        <v>0</v>
      </c>
      <c r="L40" s="340">
        <v>0</v>
      </c>
      <c r="M40" s="359">
        <f t="shared" si="8"/>
        <v>4722</v>
      </c>
      <c r="N40" s="359">
        <f t="shared" si="9"/>
        <v>0</v>
      </c>
      <c r="O40" s="362">
        <f t="shared" si="2"/>
        <v>0</v>
      </c>
    </row>
    <row r="41" spans="1:15" s="5" customFormat="1" ht="153" customHeight="1" x14ac:dyDescent="0.2">
      <c r="A41" s="349" t="s">
        <v>64</v>
      </c>
      <c r="B41" s="977" t="s">
        <v>65</v>
      </c>
      <c r="C41" s="977" t="s">
        <v>57</v>
      </c>
      <c r="D41" s="328" t="s">
        <v>66</v>
      </c>
      <c r="E41" s="328" t="s">
        <v>151</v>
      </c>
      <c r="F41" s="328" t="s">
        <v>642</v>
      </c>
      <c r="G41" s="340">
        <v>4750</v>
      </c>
      <c r="H41" s="340">
        <v>0</v>
      </c>
      <c r="I41" s="340">
        <v>0</v>
      </c>
      <c r="J41" s="340">
        <v>0</v>
      </c>
      <c r="K41" s="340">
        <v>0</v>
      </c>
      <c r="L41" s="340">
        <v>0</v>
      </c>
      <c r="M41" s="359">
        <f t="shared" si="8"/>
        <v>4750</v>
      </c>
      <c r="N41" s="359">
        <f t="shared" si="9"/>
        <v>0</v>
      </c>
      <c r="O41" s="362">
        <f t="shared" si="2"/>
        <v>0</v>
      </c>
    </row>
    <row r="42" spans="1:15" s="5" customFormat="1" ht="85.5" customHeight="1" x14ac:dyDescent="0.2">
      <c r="A42" s="364" t="s">
        <v>64</v>
      </c>
      <c r="B42" s="977" t="s">
        <v>65</v>
      </c>
      <c r="C42" s="977" t="s">
        <v>57</v>
      </c>
      <c r="D42" s="328" t="s">
        <v>66</v>
      </c>
      <c r="E42" s="328" t="s">
        <v>254</v>
      </c>
      <c r="F42" s="328" t="s">
        <v>270</v>
      </c>
      <c r="G42" s="340">
        <v>4187</v>
      </c>
      <c r="H42" s="340">
        <v>4187</v>
      </c>
      <c r="I42" s="340">
        <v>0</v>
      </c>
      <c r="J42" s="340">
        <v>0</v>
      </c>
      <c r="K42" s="340">
        <v>0</v>
      </c>
      <c r="L42" s="340">
        <v>0</v>
      </c>
      <c r="M42" s="359">
        <f t="shared" si="8"/>
        <v>4187</v>
      </c>
      <c r="N42" s="359">
        <f t="shared" si="9"/>
        <v>4187</v>
      </c>
      <c r="O42" s="362">
        <f t="shared" si="2"/>
        <v>1</v>
      </c>
    </row>
    <row r="43" spans="1:15" s="5" customFormat="1" ht="255.75" customHeight="1" x14ac:dyDescent="0.2">
      <c r="A43" s="342" t="s">
        <v>538</v>
      </c>
      <c r="B43" s="977">
        <v>1291</v>
      </c>
      <c r="C43" s="977" t="s">
        <v>57</v>
      </c>
      <c r="D43" s="328" t="s">
        <v>539</v>
      </c>
      <c r="E43" s="328" t="s">
        <v>151</v>
      </c>
      <c r="F43" s="328" t="s">
        <v>642</v>
      </c>
      <c r="G43" s="340">
        <v>298620</v>
      </c>
      <c r="H43" s="340">
        <v>89586</v>
      </c>
      <c r="I43" s="340">
        <v>0</v>
      </c>
      <c r="J43" s="340">
        <v>0</v>
      </c>
      <c r="K43" s="340">
        <v>0</v>
      </c>
      <c r="L43" s="340">
        <v>0</v>
      </c>
      <c r="M43" s="359">
        <f t="shared" si="8"/>
        <v>298620</v>
      </c>
      <c r="N43" s="359">
        <f t="shared" si="9"/>
        <v>89586</v>
      </c>
      <c r="O43" s="362">
        <f t="shared" si="2"/>
        <v>0.3</v>
      </c>
    </row>
    <row r="44" spans="1:15" s="5" customFormat="1" ht="229.5" customHeight="1" x14ac:dyDescent="0.2">
      <c r="A44" s="342" t="s">
        <v>545</v>
      </c>
      <c r="B44" s="977">
        <v>1292</v>
      </c>
      <c r="C44" s="977" t="s">
        <v>57</v>
      </c>
      <c r="D44" s="328" t="s">
        <v>546</v>
      </c>
      <c r="E44" s="328" t="s">
        <v>151</v>
      </c>
      <c r="F44" s="328" t="s">
        <v>642</v>
      </c>
      <c r="G44" s="340">
        <v>0</v>
      </c>
      <c r="H44" s="340">
        <v>0</v>
      </c>
      <c r="I44" s="340">
        <v>696780</v>
      </c>
      <c r="J44" s="340">
        <v>696780</v>
      </c>
      <c r="K44" s="340">
        <v>208704</v>
      </c>
      <c r="L44" s="340">
        <v>208704</v>
      </c>
      <c r="M44" s="359">
        <f t="shared" si="8"/>
        <v>696780</v>
      </c>
      <c r="N44" s="359">
        <f t="shared" si="9"/>
        <v>208704</v>
      </c>
      <c r="O44" s="362">
        <f t="shared" si="2"/>
        <v>0.29952639283561527</v>
      </c>
    </row>
    <row r="45" spans="1:15" s="5" customFormat="1" ht="174" customHeight="1" thickBot="1" x14ac:dyDescent="0.25">
      <c r="A45" s="1011" t="s">
        <v>540</v>
      </c>
      <c r="B45" s="975">
        <v>3140</v>
      </c>
      <c r="C45" s="975">
        <v>1040</v>
      </c>
      <c r="D45" s="677" t="s">
        <v>541</v>
      </c>
      <c r="E45" s="677" t="s">
        <v>643</v>
      </c>
      <c r="F45" s="677" t="s">
        <v>644</v>
      </c>
      <c r="G45" s="679">
        <v>1300000</v>
      </c>
      <c r="H45" s="679">
        <v>191145.38</v>
      </c>
      <c r="I45" s="679">
        <v>0</v>
      </c>
      <c r="J45" s="679">
        <v>0</v>
      </c>
      <c r="K45" s="679">
        <v>0</v>
      </c>
      <c r="L45" s="679">
        <v>0</v>
      </c>
      <c r="M45" s="371">
        <f t="shared" si="8"/>
        <v>1300000</v>
      </c>
      <c r="N45" s="371">
        <f t="shared" si="9"/>
        <v>191145.38</v>
      </c>
      <c r="O45" s="682">
        <f t="shared" si="2"/>
        <v>0.1470349076923077</v>
      </c>
    </row>
    <row r="46" spans="1:15" s="5" customFormat="1" ht="87" customHeight="1" thickBot="1" x14ac:dyDescent="0.25">
      <c r="A46" s="365" t="s">
        <v>68</v>
      </c>
      <c r="B46" s="366"/>
      <c r="C46" s="366"/>
      <c r="D46" s="319" t="s">
        <v>490</v>
      </c>
      <c r="E46" s="319"/>
      <c r="F46" s="319"/>
      <c r="G46" s="320">
        <f>G47</f>
        <v>18512451</v>
      </c>
      <c r="H46" s="320">
        <f>H47</f>
        <v>8082674.3200000003</v>
      </c>
      <c r="I46" s="320">
        <f t="shared" ref="I46:N46" si="10">I47</f>
        <v>0</v>
      </c>
      <c r="J46" s="320">
        <f t="shared" si="10"/>
        <v>0</v>
      </c>
      <c r="K46" s="320">
        <f t="shared" si="10"/>
        <v>0</v>
      </c>
      <c r="L46" s="320">
        <f t="shared" si="10"/>
        <v>0</v>
      </c>
      <c r="M46" s="320">
        <f>M47</f>
        <v>18512451</v>
      </c>
      <c r="N46" s="320">
        <f t="shared" si="10"/>
        <v>8082674.3200000003</v>
      </c>
      <c r="O46" s="367">
        <f t="shared" si="2"/>
        <v>0.43660746596979516</v>
      </c>
    </row>
    <row r="47" spans="1:15" s="5" customFormat="1" ht="90" customHeight="1" thickBot="1" x14ac:dyDescent="0.25">
      <c r="A47" s="352" t="s">
        <v>70</v>
      </c>
      <c r="B47" s="368"/>
      <c r="C47" s="368"/>
      <c r="D47" s="369" t="s">
        <v>491</v>
      </c>
      <c r="E47" s="325"/>
      <c r="F47" s="325"/>
      <c r="G47" s="370">
        <f t="shared" ref="G47:L47" si="11">SUM(G48:G53)</f>
        <v>18512451</v>
      </c>
      <c r="H47" s="370">
        <f>SUM(H48:H53)</f>
        <v>8082674.3200000003</v>
      </c>
      <c r="I47" s="370">
        <f t="shared" si="11"/>
        <v>0</v>
      </c>
      <c r="J47" s="370">
        <f t="shared" si="11"/>
        <v>0</v>
      </c>
      <c r="K47" s="370">
        <f t="shared" si="11"/>
        <v>0</v>
      </c>
      <c r="L47" s="370">
        <f t="shared" si="11"/>
        <v>0</v>
      </c>
      <c r="M47" s="370">
        <f t="shared" ref="M47:M56" si="12">G47+I47</f>
        <v>18512451</v>
      </c>
      <c r="N47" s="370">
        <f t="shared" ref="N47:N53" si="13">H47+K47</f>
        <v>8082674.3200000003</v>
      </c>
      <c r="O47" s="355">
        <f t="shared" si="2"/>
        <v>0.43660746596979516</v>
      </c>
    </row>
    <row r="48" spans="1:15" s="5" customFormat="1" ht="177" customHeight="1" x14ac:dyDescent="0.2">
      <c r="A48" s="344" t="s">
        <v>71</v>
      </c>
      <c r="B48" s="345" t="s">
        <v>72</v>
      </c>
      <c r="C48" s="345" t="s">
        <v>73</v>
      </c>
      <c r="D48" s="329" t="s">
        <v>74</v>
      </c>
      <c r="E48" s="465" t="s">
        <v>235</v>
      </c>
      <c r="F48" s="329" t="s">
        <v>663</v>
      </c>
      <c r="G48" s="363">
        <v>12750</v>
      </c>
      <c r="H48" s="363">
        <v>5230.8500000000004</v>
      </c>
      <c r="I48" s="998">
        <v>0</v>
      </c>
      <c r="J48" s="363">
        <v>0</v>
      </c>
      <c r="K48" s="363">
        <v>0</v>
      </c>
      <c r="L48" s="363">
        <v>0</v>
      </c>
      <c r="M48" s="363">
        <f t="shared" si="12"/>
        <v>12750</v>
      </c>
      <c r="N48" s="363">
        <f t="shared" si="13"/>
        <v>5230.8500000000004</v>
      </c>
      <c r="O48" s="346">
        <f t="shared" si="2"/>
        <v>0.41026274509803923</v>
      </c>
    </row>
    <row r="49" spans="1:15" s="341" customFormat="1" ht="175.5" customHeight="1" x14ac:dyDescent="0.2">
      <c r="A49" s="349" t="s">
        <v>75</v>
      </c>
      <c r="B49" s="977" t="s">
        <v>76</v>
      </c>
      <c r="C49" s="977" t="s">
        <v>54</v>
      </c>
      <c r="D49" s="328" t="s">
        <v>77</v>
      </c>
      <c r="E49" s="350" t="s">
        <v>235</v>
      </c>
      <c r="F49" s="328" t="s">
        <v>663</v>
      </c>
      <c r="G49" s="359">
        <v>8400</v>
      </c>
      <c r="H49" s="359">
        <v>4143.43</v>
      </c>
      <c r="I49" s="385">
        <v>0</v>
      </c>
      <c r="J49" s="359">
        <v>0</v>
      </c>
      <c r="K49" s="359">
        <v>0</v>
      </c>
      <c r="L49" s="359">
        <v>0</v>
      </c>
      <c r="M49" s="359">
        <f t="shared" si="12"/>
        <v>8400</v>
      </c>
      <c r="N49" s="359">
        <f t="shared" si="13"/>
        <v>4143.43</v>
      </c>
      <c r="O49" s="351">
        <f t="shared" si="2"/>
        <v>0.49326547619047623</v>
      </c>
    </row>
    <row r="50" spans="1:15" s="341" customFormat="1" ht="174" customHeight="1" x14ac:dyDescent="0.2">
      <c r="A50" s="342" t="s">
        <v>182</v>
      </c>
      <c r="B50" s="977">
        <v>3105</v>
      </c>
      <c r="C50" s="977">
        <v>1010</v>
      </c>
      <c r="D50" s="328" t="s">
        <v>184</v>
      </c>
      <c r="E50" s="339" t="s">
        <v>645</v>
      </c>
      <c r="F50" s="1004" t="s">
        <v>646</v>
      </c>
      <c r="G50" s="359">
        <v>12401</v>
      </c>
      <c r="H50" s="359">
        <v>12400.04</v>
      </c>
      <c r="I50" s="385">
        <v>0</v>
      </c>
      <c r="J50" s="359">
        <v>0</v>
      </c>
      <c r="K50" s="359">
        <v>0</v>
      </c>
      <c r="L50" s="359">
        <v>0</v>
      </c>
      <c r="M50" s="359">
        <f t="shared" si="12"/>
        <v>12401</v>
      </c>
      <c r="N50" s="359">
        <f t="shared" si="13"/>
        <v>12400.04</v>
      </c>
      <c r="O50" s="351">
        <f t="shared" si="2"/>
        <v>0.99992258688815427</v>
      </c>
    </row>
    <row r="51" spans="1:15" s="341" customFormat="1" ht="148.5" customHeight="1" x14ac:dyDescent="0.2">
      <c r="A51" s="364">
        <v>813241</v>
      </c>
      <c r="B51" s="977">
        <v>3241</v>
      </c>
      <c r="C51" s="977">
        <v>1090</v>
      </c>
      <c r="D51" s="328" t="s">
        <v>190</v>
      </c>
      <c r="E51" s="350" t="s">
        <v>152</v>
      </c>
      <c r="F51" s="328" t="s">
        <v>664</v>
      </c>
      <c r="G51" s="359">
        <v>71000</v>
      </c>
      <c r="H51" s="359">
        <v>23800</v>
      </c>
      <c r="I51" s="385">
        <v>0</v>
      </c>
      <c r="J51" s="359">
        <v>0</v>
      </c>
      <c r="K51" s="359">
        <v>0</v>
      </c>
      <c r="L51" s="359">
        <v>0</v>
      </c>
      <c r="M51" s="359">
        <f t="shared" si="12"/>
        <v>71000</v>
      </c>
      <c r="N51" s="359">
        <f t="shared" si="13"/>
        <v>23800</v>
      </c>
      <c r="O51" s="351">
        <f t="shared" si="2"/>
        <v>0.3352112676056338</v>
      </c>
    </row>
    <row r="52" spans="1:15" s="341" customFormat="1" ht="141.75" customHeight="1" x14ac:dyDescent="0.2">
      <c r="A52" s="349" t="s">
        <v>79</v>
      </c>
      <c r="B52" s="977" t="s">
        <v>80</v>
      </c>
      <c r="C52" s="977" t="s">
        <v>78</v>
      </c>
      <c r="D52" s="328" t="s">
        <v>81</v>
      </c>
      <c r="E52" s="350" t="s">
        <v>241</v>
      </c>
      <c r="F52" s="328" t="s">
        <v>665</v>
      </c>
      <c r="G52" s="359">
        <v>16607900</v>
      </c>
      <c r="H52" s="359">
        <v>7142100</v>
      </c>
      <c r="I52" s="340">
        <v>0</v>
      </c>
      <c r="J52" s="359">
        <v>0</v>
      </c>
      <c r="K52" s="359">
        <v>0</v>
      </c>
      <c r="L52" s="359">
        <v>0</v>
      </c>
      <c r="M52" s="359">
        <f t="shared" si="12"/>
        <v>16607900</v>
      </c>
      <c r="N52" s="359">
        <f t="shared" si="13"/>
        <v>7142100</v>
      </c>
      <c r="O52" s="351">
        <f t="shared" si="2"/>
        <v>0.43004232925294589</v>
      </c>
    </row>
    <row r="53" spans="1:15" s="341" customFormat="1" ht="213" customHeight="1" thickBot="1" x14ac:dyDescent="0.25">
      <c r="A53" s="1043" t="s">
        <v>79</v>
      </c>
      <c r="B53" s="975" t="s">
        <v>80</v>
      </c>
      <c r="C53" s="975" t="s">
        <v>78</v>
      </c>
      <c r="D53" s="677" t="s">
        <v>81</v>
      </c>
      <c r="E53" s="1024" t="s">
        <v>236</v>
      </c>
      <c r="F53" s="735" t="s">
        <v>650</v>
      </c>
      <c r="G53" s="371">
        <v>1800000</v>
      </c>
      <c r="H53" s="371">
        <v>895000</v>
      </c>
      <c r="I53" s="679">
        <v>0</v>
      </c>
      <c r="J53" s="371">
        <v>0</v>
      </c>
      <c r="K53" s="371">
        <v>0</v>
      </c>
      <c r="L53" s="371">
        <v>0</v>
      </c>
      <c r="M53" s="371">
        <f t="shared" si="12"/>
        <v>1800000</v>
      </c>
      <c r="N53" s="371">
        <f t="shared" si="13"/>
        <v>895000</v>
      </c>
      <c r="O53" s="1009">
        <f t="shared" si="2"/>
        <v>0.49722222222222223</v>
      </c>
    </row>
    <row r="54" spans="1:15" s="341" customFormat="1" ht="72" customHeight="1" thickBot="1" x14ac:dyDescent="0.35">
      <c r="A54" s="365" t="s">
        <v>82</v>
      </c>
      <c r="B54" s="372" t="s">
        <v>14</v>
      </c>
      <c r="C54" s="372" t="s">
        <v>14</v>
      </c>
      <c r="D54" s="1025" t="s">
        <v>83</v>
      </c>
      <c r="E54" s="373" t="s">
        <v>14</v>
      </c>
      <c r="F54" s="373" t="s">
        <v>14</v>
      </c>
      <c r="G54" s="374">
        <f t="shared" ref="G54:L55" si="14">G55</f>
        <v>32000</v>
      </c>
      <c r="H54" s="374">
        <f t="shared" si="14"/>
        <v>0</v>
      </c>
      <c r="I54" s="374">
        <f t="shared" si="14"/>
        <v>0</v>
      </c>
      <c r="J54" s="374">
        <f t="shared" si="14"/>
        <v>0</v>
      </c>
      <c r="K54" s="374">
        <f t="shared" si="14"/>
        <v>0</v>
      </c>
      <c r="L54" s="374">
        <f t="shared" si="14"/>
        <v>0</v>
      </c>
      <c r="M54" s="374">
        <f t="shared" si="12"/>
        <v>32000</v>
      </c>
      <c r="N54" s="374">
        <f>N55</f>
        <v>0</v>
      </c>
      <c r="O54" s="375">
        <f t="shared" si="2"/>
        <v>0</v>
      </c>
    </row>
    <row r="55" spans="1:15" s="5" customFormat="1" ht="72.75" customHeight="1" thickBot="1" x14ac:dyDescent="0.25">
      <c r="A55" s="352" t="s">
        <v>84</v>
      </c>
      <c r="B55" s="376" t="s">
        <v>14</v>
      </c>
      <c r="C55" s="376" t="s">
        <v>14</v>
      </c>
      <c r="D55" s="1026" t="s">
        <v>83</v>
      </c>
      <c r="E55" s="377" t="s">
        <v>14</v>
      </c>
      <c r="F55" s="377" t="s">
        <v>14</v>
      </c>
      <c r="G55" s="378">
        <f>G56</f>
        <v>32000</v>
      </c>
      <c r="H55" s="378">
        <f>H56</f>
        <v>0</v>
      </c>
      <c r="I55" s="378">
        <f t="shared" si="14"/>
        <v>0</v>
      </c>
      <c r="J55" s="378">
        <f t="shared" si="14"/>
        <v>0</v>
      </c>
      <c r="K55" s="378">
        <f t="shared" si="14"/>
        <v>0</v>
      </c>
      <c r="L55" s="378">
        <f t="shared" si="14"/>
        <v>0</v>
      </c>
      <c r="M55" s="378">
        <f t="shared" si="12"/>
        <v>32000</v>
      </c>
      <c r="N55" s="378">
        <f>H55+K55</f>
        <v>0</v>
      </c>
      <c r="O55" s="379">
        <f t="shared" si="2"/>
        <v>0</v>
      </c>
    </row>
    <row r="56" spans="1:15" s="381" customFormat="1" ht="96.75" customHeight="1" thickBot="1" x14ac:dyDescent="0.25">
      <c r="A56" s="356" t="s">
        <v>85</v>
      </c>
      <c r="B56" s="976" t="s">
        <v>86</v>
      </c>
      <c r="C56" s="976" t="s">
        <v>67</v>
      </c>
      <c r="D56" s="990" t="s">
        <v>87</v>
      </c>
      <c r="E56" s="1027" t="s">
        <v>226</v>
      </c>
      <c r="F56" s="1027" t="s">
        <v>227</v>
      </c>
      <c r="G56" s="357">
        <v>32000</v>
      </c>
      <c r="H56" s="1006">
        <v>0</v>
      </c>
      <c r="I56" s="979">
        <v>0</v>
      </c>
      <c r="J56" s="357">
        <v>0</v>
      </c>
      <c r="K56" s="357">
        <v>0</v>
      </c>
      <c r="L56" s="357">
        <v>0</v>
      </c>
      <c r="M56" s="357">
        <f t="shared" si="12"/>
        <v>32000</v>
      </c>
      <c r="N56" s="358">
        <f>H56+K56</f>
        <v>0</v>
      </c>
      <c r="O56" s="380">
        <f t="shared" si="2"/>
        <v>0</v>
      </c>
    </row>
    <row r="57" spans="1:15" s="5" customFormat="1" ht="108" customHeight="1" thickBot="1" x14ac:dyDescent="0.25">
      <c r="A57" s="382" t="s">
        <v>88</v>
      </c>
      <c r="B57" s="372" t="s">
        <v>14</v>
      </c>
      <c r="C57" s="372" t="s">
        <v>14</v>
      </c>
      <c r="D57" s="373" t="s">
        <v>89</v>
      </c>
      <c r="E57" s="373" t="s">
        <v>14</v>
      </c>
      <c r="F57" s="373" t="s">
        <v>14</v>
      </c>
      <c r="G57" s="383">
        <f>G58</f>
        <v>29193472</v>
      </c>
      <c r="H57" s="383">
        <f t="shared" ref="H57:N57" si="15">H58</f>
        <v>10845081.34</v>
      </c>
      <c r="I57" s="383">
        <f t="shared" si="15"/>
        <v>0</v>
      </c>
      <c r="J57" s="383">
        <f t="shared" si="15"/>
        <v>0</v>
      </c>
      <c r="K57" s="383">
        <f t="shared" si="15"/>
        <v>0</v>
      </c>
      <c r="L57" s="383">
        <f t="shared" si="15"/>
        <v>0</v>
      </c>
      <c r="M57" s="383">
        <f t="shared" si="15"/>
        <v>29193472</v>
      </c>
      <c r="N57" s="383">
        <f t="shared" si="15"/>
        <v>10845081.34</v>
      </c>
      <c r="O57" s="367">
        <f t="shared" si="2"/>
        <v>0.37148994610849989</v>
      </c>
    </row>
    <row r="58" spans="1:15" s="163" customFormat="1" ht="93" customHeight="1" thickBot="1" x14ac:dyDescent="0.25">
      <c r="A58" s="352" t="s">
        <v>90</v>
      </c>
      <c r="B58" s="376" t="s">
        <v>14</v>
      </c>
      <c r="C58" s="376" t="s">
        <v>14</v>
      </c>
      <c r="D58" s="1026" t="s">
        <v>89</v>
      </c>
      <c r="E58" s="377" t="s">
        <v>14</v>
      </c>
      <c r="F58" s="377" t="s">
        <v>14</v>
      </c>
      <c r="G58" s="326">
        <f t="shared" ref="G58:L58" si="16">G59+G60+G61+G62+G63+G64+G65+G66+G67+G68+G69+G70+G71</f>
        <v>29193472</v>
      </c>
      <c r="H58" s="326">
        <f t="shared" si="16"/>
        <v>10845081.34</v>
      </c>
      <c r="I58" s="326">
        <f t="shared" si="16"/>
        <v>0</v>
      </c>
      <c r="J58" s="326">
        <f t="shared" si="16"/>
        <v>0</v>
      </c>
      <c r="K58" s="326">
        <f t="shared" si="16"/>
        <v>0</v>
      </c>
      <c r="L58" s="326">
        <f t="shared" si="16"/>
        <v>0</v>
      </c>
      <c r="M58" s="326">
        <f>G58+I58</f>
        <v>29193472</v>
      </c>
      <c r="N58" s="378">
        <f>H58+K58</f>
        <v>10845081.34</v>
      </c>
      <c r="O58" s="355">
        <f t="shared" si="2"/>
        <v>0.37148994610849989</v>
      </c>
    </row>
    <row r="59" spans="1:15" s="163" customFormat="1" ht="152.25" customHeight="1" x14ac:dyDescent="0.2">
      <c r="A59" s="344" t="s">
        <v>91</v>
      </c>
      <c r="B59" s="345" t="s">
        <v>92</v>
      </c>
      <c r="C59" s="345" t="s">
        <v>55</v>
      </c>
      <c r="D59" s="329" t="s">
        <v>93</v>
      </c>
      <c r="E59" s="465" t="s">
        <v>153</v>
      </c>
      <c r="F59" s="329" t="s">
        <v>666</v>
      </c>
      <c r="G59" s="384">
        <v>22500</v>
      </c>
      <c r="H59" s="384">
        <v>0</v>
      </c>
      <c r="I59" s="384">
        <v>0</v>
      </c>
      <c r="J59" s="384">
        <v>0</v>
      </c>
      <c r="K59" s="384">
        <v>0</v>
      </c>
      <c r="L59" s="384">
        <v>0</v>
      </c>
      <c r="M59" s="384">
        <f>G59+I59</f>
        <v>22500</v>
      </c>
      <c r="N59" s="331">
        <f t="shared" ref="N59:N71" si="17">H59+K59</f>
        <v>0</v>
      </c>
      <c r="O59" s="346">
        <f t="shared" si="2"/>
        <v>0</v>
      </c>
    </row>
    <row r="60" spans="1:15" s="163" customFormat="1" ht="95.25" customHeight="1" x14ac:dyDescent="0.2">
      <c r="A60" s="364" t="s">
        <v>94</v>
      </c>
      <c r="B60" s="977" t="s">
        <v>95</v>
      </c>
      <c r="C60" s="977" t="s">
        <v>67</v>
      </c>
      <c r="D60" s="328" t="s">
        <v>96</v>
      </c>
      <c r="E60" s="350" t="s">
        <v>254</v>
      </c>
      <c r="F60" s="328" t="s">
        <v>270</v>
      </c>
      <c r="G60" s="360">
        <v>29026</v>
      </c>
      <c r="H60" s="360">
        <v>13729</v>
      </c>
      <c r="I60" s="360">
        <v>0</v>
      </c>
      <c r="J60" s="360">
        <v>0</v>
      </c>
      <c r="K60" s="360">
        <v>0</v>
      </c>
      <c r="L60" s="360">
        <v>0</v>
      </c>
      <c r="M60" s="360">
        <f>G60+I60</f>
        <v>29026</v>
      </c>
      <c r="N60" s="340">
        <f t="shared" si="17"/>
        <v>13729</v>
      </c>
      <c r="O60" s="362">
        <f t="shared" si="2"/>
        <v>0.47298973334252048</v>
      </c>
    </row>
    <row r="61" spans="1:15" s="163" customFormat="1" ht="150" customHeight="1" x14ac:dyDescent="0.2">
      <c r="A61" s="349" t="s">
        <v>94</v>
      </c>
      <c r="B61" s="977" t="s">
        <v>95</v>
      </c>
      <c r="C61" s="977" t="s">
        <v>67</v>
      </c>
      <c r="D61" s="328" t="s">
        <v>96</v>
      </c>
      <c r="E61" s="350" t="s">
        <v>152</v>
      </c>
      <c r="F61" s="328" t="s">
        <v>667</v>
      </c>
      <c r="G61" s="360">
        <v>211500</v>
      </c>
      <c r="H61" s="360">
        <v>98000</v>
      </c>
      <c r="I61" s="360">
        <v>0</v>
      </c>
      <c r="J61" s="360">
        <v>0</v>
      </c>
      <c r="K61" s="360">
        <v>0</v>
      </c>
      <c r="L61" s="360">
        <v>0</v>
      </c>
      <c r="M61" s="360">
        <f t="shared" ref="M61:M71" si="18">G61+I61</f>
        <v>211500</v>
      </c>
      <c r="N61" s="385">
        <f t="shared" si="17"/>
        <v>98000</v>
      </c>
      <c r="O61" s="362">
        <f t="shared" si="2"/>
        <v>0.46335697399527187</v>
      </c>
    </row>
    <row r="62" spans="1:15" s="163" customFormat="1" ht="153.75" customHeight="1" x14ac:dyDescent="0.2">
      <c r="A62" s="349" t="s">
        <v>97</v>
      </c>
      <c r="B62" s="977" t="s">
        <v>98</v>
      </c>
      <c r="C62" s="977" t="s">
        <v>99</v>
      </c>
      <c r="D62" s="328" t="s">
        <v>100</v>
      </c>
      <c r="E62" s="328" t="s">
        <v>153</v>
      </c>
      <c r="F62" s="328" t="s">
        <v>666</v>
      </c>
      <c r="G62" s="360">
        <v>8000</v>
      </c>
      <c r="H62" s="360">
        <v>0</v>
      </c>
      <c r="I62" s="360">
        <v>0</v>
      </c>
      <c r="J62" s="360">
        <v>0</v>
      </c>
      <c r="K62" s="360">
        <v>0</v>
      </c>
      <c r="L62" s="360">
        <v>0</v>
      </c>
      <c r="M62" s="360">
        <f t="shared" si="18"/>
        <v>8000</v>
      </c>
      <c r="N62" s="385">
        <f t="shared" si="17"/>
        <v>0</v>
      </c>
      <c r="O62" s="362">
        <f t="shared" si="2"/>
        <v>0</v>
      </c>
    </row>
    <row r="63" spans="1:15" s="163" customFormat="1" ht="156.75" customHeight="1" x14ac:dyDescent="0.2">
      <c r="A63" s="349" t="s">
        <v>101</v>
      </c>
      <c r="B63" s="977" t="s">
        <v>102</v>
      </c>
      <c r="C63" s="977" t="s">
        <v>99</v>
      </c>
      <c r="D63" s="328" t="s">
        <v>103</v>
      </c>
      <c r="E63" s="328" t="s">
        <v>153</v>
      </c>
      <c r="F63" s="328" t="s">
        <v>666</v>
      </c>
      <c r="G63" s="360">
        <v>3000</v>
      </c>
      <c r="H63" s="360">
        <v>0</v>
      </c>
      <c r="I63" s="360">
        <v>0</v>
      </c>
      <c r="J63" s="360">
        <v>0</v>
      </c>
      <c r="K63" s="360">
        <v>0</v>
      </c>
      <c r="L63" s="360">
        <v>0</v>
      </c>
      <c r="M63" s="360">
        <f t="shared" si="18"/>
        <v>3000</v>
      </c>
      <c r="N63" s="385">
        <f t="shared" si="17"/>
        <v>0</v>
      </c>
      <c r="O63" s="362">
        <f t="shared" si="2"/>
        <v>0</v>
      </c>
    </row>
    <row r="64" spans="1:15" s="163" customFormat="1" ht="145.5" customHeight="1" x14ac:dyDescent="0.2">
      <c r="A64" s="349" t="s">
        <v>104</v>
      </c>
      <c r="B64" s="977" t="s">
        <v>105</v>
      </c>
      <c r="C64" s="977" t="s">
        <v>106</v>
      </c>
      <c r="D64" s="328" t="s">
        <v>107</v>
      </c>
      <c r="E64" s="328" t="s">
        <v>153</v>
      </c>
      <c r="F64" s="328" t="s">
        <v>666</v>
      </c>
      <c r="G64" s="360">
        <v>25700</v>
      </c>
      <c r="H64" s="360">
        <v>0</v>
      </c>
      <c r="I64" s="360">
        <v>0</v>
      </c>
      <c r="J64" s="360">
        <v>0</v>
      </c>
      <c r="K64" s="360">
        <v>0</v>
      </c>
      <c r="L64" s="360">
        <v>0</v>
      </c>
      <c r="M64" s="360">
        <f t="shared" si="18"/>
        <v>25700</v>
      </c>
      <c r="N64" s="385">
        <f t="shared" si="17"/>
        <v>0</v>
      </c>
      <c r="O64" s="362">
        <f t="shared" si="2"/>
        <v>0</v>
      </c>
    </row>
    <row r="65" spans="1:15" s="163" customFormat="1" ht="154.5" customHeight="1" x14ac:dyDescent="0.2">
      <c r="A65" s="349" t="s">
        <v>109</v>
      </c>
      <c r="B65" s="977" t="s">
        <v>110</v>
      </c>
      <c r="C65" s="977" t="s">
        <v>108</v>
      </c>
      <c r="D65" s="328" t="s">
        <v>111</v>
      </c>
      <c r="E65" s="328" t="s">
        <v>153</v>
      </c>
      <c r="F65" s="328" t="s">
        <v>666</v>
      </c>
      <c r="G65" s="360">
        <v>194000</v>
      </c>
      <c r="H65" s="360">
        <v>87395</v>
      </c>
      <c r="I65" s="360">
        <v>0</v>
      </c>
      <c r="J65" s="360">
        <v>0</v>
      </c>
      <c r="K65" s="360">
        <v>0</v>
      </c>
      <c r="L65" s="360">
        <v>0</v>
      </c>
      <c r="M65" s="360">
        <f t="shared" si="18"/>
        <v>194000</v>
      </c>
      <c r="N65" s="385">
        <f t="shared" si="17"/>
        <v>87395</v>
      </c>
      <c r="O65" s="362">
        <f t="shared" si="2"/>
        <v>0.45048969072164946</v>
      </c>
    </row>
    <row r="66" spans="1:15" s="163" customFormat="1" ht="93" customHeight="1" x14ac:dyDescent="0.2">
      <c r="A66" s="349" t="s">
        <v>112</v>
      </c>
      <c r="B66" s="977" t="s">
        <v>113</v>
      </c>
      <c r="C66" s="977" t="s">
        <v>114</v>
      </c>
      <c r="D66" s="328" t="s">
        <v>115</v>
      </c>
      <c r="E66" s="328" t="s">
        <v>230</v>
      </c>
      <c r="F66" s="328" t="s">
        <v>231</v>
      </c>
      <c r="G66" s="360">
        <v>32750</v>
      </c>
      <c r="H66" s="360">
        <v>13300</v>
      </c>
      <c r="I66" s="360">
        <v>0</v>
      </c>
      <c r="J66" s="360">
        <v>0</v>
      </c>
      <c r="K66" s="360">
        <v>0</v>
      </c>
      <c r="L66" s="360">
        <v>0</v>
      </c>
      <c r="M66" s="360">
        <f t="shared" si="18"/>
        <v>32750</v>
      </c>
      <c r="N66" s="385">
        <f t="shared" si="17"/>
        <v>13300</v>
      </c>
      <c r="O66" s="351">
        <f t="shared" si="2"/>
        <v>0.40610687022900765</v>
      </c>
    </row>
    <row r="67" spans="1:15" s="163" customFormat="1" ht="152.25" customHeight="1" x14ac:dyDescent="0.2">
      <c r="A67" s="349" t="s">
        <v>116</v>
      </c>
      <c r="B67" s="977" t="s">
        <v>117</v>
      </c>
      <c r="C67" s="977" t="s">
        <v>114</v>
      </c>
      <c r="D67" s="328" t="s">
        <v>118</v>
      </c>
      <c r="E67" s="328" t="s">
        <v>230</v>
      </c>
      <c r="F67" s="328" t="s">
        <v>666</v>
      </c>
      <c r="G67" s="360">
        <v>1667729</v>
      </c>
      <c r="H67" s="360">
        <v>475817.55</v>
      </c>
      <c r="I67" s="360">
        <v>0</v>
      </c>
      <c r="J67" s="360">
        <v>0</v>
      </c>
      <c r="K67" s="360">
        <v>0</v>
      </c>
      <c r="L67" s="360">
        <v>0</v>
      </c>
      <c r="M67" s="360">
        <f t="shared" si="18"/>
        <v>1667729</v>
      </c>
      <c r="N67" s="385">
        <f t="shared" si="17"/>
        <v>475817.55</v>
      </c>
      <c r="O67" s="351">
        <f t="shared" si="2"/>
        <v>0.2853086742510324</v>
      </c>
    </row>
    <row r="68" spans="1:15" s="163" customFormat="1" ht="133.5" customHeight="1" x14ac:dyDescent="0.2">
      <c r="A68" s="349">
        <v>1015041</v>
      </c>
      <c r="B68" s="348">
        <v>5041</v>
      </c>
      <c r="C68" s="348" t="s">
        <v>114</v>
      </c>
      <c r="D68" s="339" t="s">
        <v>157</v>
      </c>
      <c r="E68" s="350" t="s">
        <v>230</v>
      </c>
      <c r="F68" s="328" t="s">
        <v>666</v>
      </c>
      <c r="G68" s="360">
        <v>25268036</v>
      </c>
      <c r="H68" s="360">
        <v>9520912.3499999996</v>
      </c>
      <c r="I68" s="360">
        <v>0</v>
      </c>
      <c r="J68" s="360">
        <v>0</v>
      </c>
      <c r="K68" s="360">
        <v>0</v>
      </c>
      <c r="L68" s="360">
        <v>0</v>
      </c>
      <c r="M68" s="360">
        <f t="shared" si="18"/>
        <v>25268036</v>
      </c>
      <c r="N68" s="385">
        <f t="shared" si="17"/>
        <v>9520912.3499999996</v>
      </c>
      <c r="O68" s="351">
        <f t="shared" si="2"/>
        <v>0.37679669088646223</v>
      </c>
    </row>
    <row r="69" spans="1:15" s="163" customFormat="1" ht="160.5" customHeight="1" x14ac:dyDescent="0.2">
      <c r="A69" s="349" t="s">
        <v>119</v>
      </c>
      <c r="B69" s="977" t="s">
        <v>120</v>
      </c>
      <c r="C69" s="977" t="s">
        <v>114</v>
      </c>
      <c r="D69" s="350" t="s">
        <v>121</v>
      </c>
      <c r="E69" s="350" t="s">
        <v>230</v>
      </c>
      <c r="F69" s="328" t="s">
        <v>666</v>
      </c>
      <c r="G69" s="360">
        <v>1190931</v>
      </c>
      <c r="H69" s="360">
        <v>415427.44</v>
      </c>
      <c r="I69" s="360">
        <v>0</v>
      </c>
      <c r="J69" s="360">
        <v>0</v>
      </c>
      <c r="K69" s="360">
        <v>0</v>
      </c>
      <c r="L69" s="360">
        <v>0</v>
      </c>
      <c r="M69" s="360">
        <f t="shared" si="18"/>
        <v>1190931</v>
      </c>
      <c r="N69" s="385">
        <f t="shared" si="17"/>
        <v>415427.44</v>
      </c>
      <c r="O69" s="351">
        <f t="shared" si="2"/>
        <v>0.34882578419740523</v>
      </c>
    </row>
    <row r="70" spans="1:15" s="163" customFormat="1" ht="88.5" customHeight="1" x14ac:dyDescent="0.2">
      <c r="A70" s="349" t="s">
        <v>122</v>
      </c>
      <c r="B70" s="977" t="s">
        <v>123</v>
      </c>
      <c r="C70" s="977" t="s">
        <v>114</v>
      </c>
      <c r="D70" s="328" t="s">
        <v>124</v>
      </c>
      <c r="E70" s="350" t="s">
        <v>230</v>
      </c>
      <c r="F70" s="328" t="s">
        <v>231</v>
      </c>
      <c r="G70" s="360">
        <v>438000</v>
      </c>
      <c r="H70" s="360">
        <v>219000</v>
      </c>
      <c r="I70" s="360">
        <v>0</v>
      </c>
      <c r="J70" s="360">
        <v>0</v>
      </c>
      <c r="K70" s="360">
        <v>0</v>
      </c>
      <c r="L70" s="360">
        <v>0</v>
      </c>
      <c r="M70" s="360">
        <f t="shared" si="18"/>
        <v>438000</v>
      </c>
      <c r="N70" s="385">
        <f t="shared" si="17"/>
        <v>219000</v>
      </c>
      <c r="O70" s="362">
        <f t="shared" si="2"/>
        <v>0.5</v>
      </c>
    </row>
    <row r="71" spans="1:15" s="163" customFormat="1" ht="150" customHeight="1" thickBot="1" x14ac:dyDescent="0.25">
      <c r="A71" s="1043">
        <v>1018110</v>
      </c>
      <c r="B71" s="387">
        <v>8110</v>
      </c>
      <c r="C71" s="387" t="s">
        <v>232</v>
      </c>
      <c r="D71" s="388" t="s">
        <v>233</v>
      </c>
      <c r="E71" s="677" t="s">
        <v>234</v>
      </c>
      <c r="F71" s="735" t="s">
        <v>668</v>
      </c>
      <c r="G71" s="680">
        <v>102300</v>
      </c>
      <c r="H71" s="680">
        <v>1500</v>
      </c>
      <c r="I71" s="680">
        <v>0</v>
      </c>
      <c r="J71" s="680">
        <v>0</v>
      </c>
      <c r="K71" s="680">
        <v>0</v>
      </c>
      <c r="L71" s="680">
        <v>0</v>
      </c>
      <c r="M71" s="680">
        <f t="shared" si="18"/>
        <v>102300</v>
      </c>
      <c r="N71" s="681">
        <f t="shared" si="17"/>
        <v>1500</v>
      </c>
      <c r="O71" s="682">
        <f t="shared" si="2"/>
        <v>1.466275659824047E-2</v>
      </c>
    </row>
    <row r="72" spans="1:15" s="163" customFormat="1" ht="108" customHeight="1" thickBot="1" x14ac:dyDescent="0.25">
      <c r="A72" s="382" t="s">
        <v>125</v>
      </c>
      <c r="B72" s="372" t="s">
        <v>14</v>
      </c>
      <c r="C72" s="372" t="s">
        <v>14</v>
      </c>
      <c r="D72" s="373" t="s">
        <v>126</v>
      </c>
      <c r="E72" s="373" t="s">
        <v>14</v>
      </c>
      <c r="F72" s="373" t="s">
        <v>14</v>
      </c>
      <c r="G72" s="320">
        <f>G73</f>
        <v>54701981</v>
      </c>
      <c r="H72" s="320">
        <f t="shared" ref="H72:N72" si="19">H73</f>
        <v>20722496.75</v>
      </c>
      <c r="I72" s="320">
        <f t="shared" si="19"/>
        <v>359600</v>
      </c>
      <c r="J72" s="320">
        <f t="shared" si="19"/>
        <v>0</v>
      </c>
      <c r="K72" s="320">
        <f t="shared" si="19"/>
        <v>125850</v>
      </c>
      <c r="L72" s="320">
        <f t="shared" si="19"/>
        <v>0</v>
      </c>
      <c r="M72" s="320">
        <f t="shared" si="19"/>
        <v>55061581</v>
      </c>
      <c r="N72" s="320">
        <f t="shared" si="19"/>
        <v>20848346.75</v>
      </c>
      <c r="O72" s="367">
        <f t="shared" si="2"/>
        <v>0.3786369074654794</v>
      </c>
    </row>
    <row r="73" spans="1:15" s="163" customFormat="1" ht="108" customHeight="1" thickBot="1" x14ac:dyDescent="0.25">
      <c r="A73" s="386">
        <v>1210000</v>
      </c>
      <c r="B73" s="376" t="s">
        <v>14</v>
      </c>
      <c r="C73" s="376" t="s">
        <v>14</v>
      </c>
      <c r="D73" s="377" t="s">
        <v>126</v>
      </c>
      <c r="E73" s="377" t="s">
        <v>14</v>
      </c>
      <c r="F73" s="377" t="s">
        <v>14</v>
      </c>
      <c r="G73" s="326">
        <f>G74+G75+G76+G77+G79+G80+G82+G81</f>
        <v>54701981</v>
      </c>
      <c r="H73" s="326">
        <f>H74+H75+H76+H77+H79+H80+H82+H81</f>
        <v>20722496.75</v>
      </c>
      <c r="I73" s="326">
        <f>I74+I75+I76+I77+I79+I80+I82</f>
        <v>359600</v>
      </c>
      <c r="J73" s="326">
        <f>J74+J75+J76+J77+J79+J80+J82</f>
        <v>0</v>
      </c>
      <c r="K73" s="326">
        <f>K74+K75+K76+K77+K79+K80+K82</f>
        <v>125850</v>
      </c>
      <c r="L73" s="326">
        <f>L74+L75+L76+L77+L79+L80+L82</f>
        <v>0</v>
      </c>
      <c r="M73" s="326">
        <f>G73+I73</f>
        <v>55061581</v>
      </c>
      <c r="N73" s="326">
        <f>H73+K73</f>
        <v>20848346.75</v>
      </c>
      <c r="O73" s="355">
        <f t="shared" si="2"/>
        <v>0.3786369074654794</v>
      </c>
    </row>
    <row r="74" spans="1:15" s="5" customFormat="1" ht="146.25" customHeight="1" x14ac:dyDescent="0.2">
      <c r="A74" s="344" t="s">
        <v>129</v>
      </c>
      <c r="B74" s="345" t="s">
        <v>130</v>
      </c>
      <c r="C74" s="345" t="s">
        <v>131</v>
      </c>
      <c r="D74" s="329" t="s">
        <v>132</v>
      </c>
      <c r="E74" s="329" t="s">
        <v>154</v>
      </c>
      <c r="F74" s="329" t="s">
        <v>647</v>
      </c>
      <c r="G74" s="363">
        <v>8474</v>
      </c>
      <c r="H74" s="363">
        <v>8311.74</v>
      </c>
      <c r="I74" s="363">
        <v>0</v>
      </c>
      <c r="J74" s="363">
        <v>0</v>
      </c>
      <c r="K74" s="363">
        <v>0</v>
      </c>
      <c r="L74" s="363">
        <v>0</v>
      </c>
      <c r="M74" s="363">
        <f>G74+I74</f>
        <v>8474</v>
      </c>
      <c r="N74" s="331">
        <f>H74+K74</f>
        <v>8311.74</v>
      </c>
      <c r="O74" s="346">
        <f>N74/M74</f>
        <v>0.98085201793721966</v>
      </c>
    </row>
    <row r="75" spans="1:15" s="5" customFormat="1" ht="146.25" customHeight="1" x14ac:dyDescent="0.2">
      <c r="A75" s="349">
        <v>1216012</v>
      </c>
      <c r="B75" s="977">
        <v>6012</v>
      </c>
      <c r="C75" s="343" t="s">
        <v>27</v>
      </c>
      <c r="D75" s="463" t="s">
        <v>237</v>
      </c>
      <c r="E75" s="328" t="s">
        <v>154</v>
      </c>
      <c r="F75" s="328" t="s">
        <v>647</v>
      </c>
      <c r="G75" s="359">
        <v>5671150</v>
      </c>
      <c r="H75" s="1019">
        <v>0</v>
      </c>
      <c r="I75" s="359">
        <v>0</v>
      </c>
      <c r="J75" s="359">
        <v>0</v>
      </c>
      <c r="K75" s="359">
        <v>0</v>
      </c>
      <c r="L75" s="359">
        <v>0</v>
      </c>
      <c r="M75" s="359">
        <f>G75+I75</f>
        <v>5671150</v>
      </c>
      <c r="N75" s="340">
        <f>H75+K75</f>
        <v>0</v>
      </c>
      <c r="O75" s="362">
        <f>N75/M75</f>
        <v>0</v>
      </c>
    </row>
    <row r="76" spans="1:15" s="163" customFormat="1" ht="138.75" customHeight="1" x14ac:dyDescent="0.2">
      <c r="A76" s="349" t="s">
        <v>133</v>
      </c>
      <c r="B76" s="977" t="s">
        <v>134</v>
      </c>
      <c r="C76" s="977" t="s">
        <v>27</v>
      </c>
      <c r="D76" s="328" t="s">
        <v>135</v>
      </c>
      <c r="E76" s="328" t="s">
        <v>154</v>
      </c>
      <c r="F76" s="328" t="s">
        <v>647</v>
      </c>
      <c r="G76" s="359">
        <v>1231641</v>
      </c>
      <c r="H76" s="360">
        <v>604259.68000000005</v>
      </c>
      <c r="I76" s="359">
        <v>0</v>
      </c>
      <c r="J76" s="359">
        <v>0</v>
      </c>
      <c r="K76" s="359">
        <v>0</v>
      </c>
      <c r="L76" s="359">
        <v>0</v>
      </c>
      <c r="M76" s="359">
        <f t="shared" ref="M76:M82" si="20">G76+I76</f>
        <v>1231641</v>
      </c>
      <c r="N76" s="340">
        <f t="shared" ref="N76:N83" si="21">H76+K76</f>
        <v>604259.68000000005</v>
      </c>
      <c r="O76" s="351">
        <f t="shared" ref="O76:O86" si="22">N76/M76</f>
        <v>0.49061348233779167</v>
      </c>
    </row>
    <row r="77" spans="1:15" s="5" customFormat="1" ht="149.25" customHeight="1" x14ac:dyDescent="0.2">
      <c r="A77" s="349" t="s">
        <v>136</v>
      </c>
      <c r="B77" s="977" t="s">
        <v>26</v>
      </c>
      <c r="C77" s="977" t="s">
        <v>27</v>
      </c>
      <c r="D77" s="328" t="s">
        <v>28</v>
      </c>
      <c r="E77" s="328" t="s">
        <v>154</v>
      </c>
      <c r="F77" s="328" t="s">
        <v>647</v>
      </c>
      <c r="G77" s="359">
        <v>36591324</v>
      </c>
      <c r="H77" s="359">
        <v>17325274.059999999</v>
      </c>
      <c r="I77" s="359">
        <v>0</v>
      </c>
      <c r="J77" s="359">
        <v>0</v>
      </c>
      <c r="K77" s="359">
        <v>0</v>
      </c>
      <c r="L77" s="359">
        <f>K77</f>
        <v>0</v>
      </c>
      <c r="M77" s="359">
        <f t="shared" si="20"/>
        <v>36591324</v>
      </c>
      <c r="N77" s="340">
        <f t="shared" si="21"/>
        <v>17325274.059999999</v>
      </c>
      <c r="O77" s="351">
        <f t="shared" si="22"/>
        <v>0.47348038185226637</v>
      </c>
    </row>
    <row r="78" spans="1:15" s="5" customFormat="1" ht="168.75" hidden="1" x14ac:dyDescent="0.2">
      <c r="A78" s="349" t="s">
        <v>136</v>
      </c>
      <c r="B78" s="977" t="s">
        <v>26</v>
      </c>
      <c r="C78" s="977" t="s">
        <v>27</v>
      </c>
      <c r="D78" s="328" t="s">
        <v>28</v>
      </c>
      <c r="E78" s="328" t="s">
        <v>492</v>
      </c>
      <c r="F78" s="328" t="s">
        <v>493</v>
      </c>
      <c r="G78" s="359">
        <v>279487</v>
      </c>
      <c r="H78" s="359">
        <v>31060.28</v>
      </c>
      <c r="I78" s="385">
        <v>0</v>
      </c>
      <c r="J78" s="359">
        <v>0</v>
      </c>
      <c r="K78" s="359">
        <v>0</v>
      </c>
      <c r="L78" s="359">
        <f>K78</f>
        <v>0</v>
      </c>
      <c r="M78" s="359">
        <f t="shared" si="20"/>
        <v>279487</v>
      </c>
      <c r="N78" s="340">
        <f t="shared" si="21"/>
        <v>31060.28</v>
      </c>
      <c r="O78" s="351">
        <f t="shared" si="22"/>
        <v>0.11113318329653973</v>
      </c>
    </row>
    <row r="79" spans="1:15" s="5" customFormat="1" ht="330.75" customHeight="1" x14ac:dyDescent="0.2">
      <c r="A79" s="364">
        <v>1216071</v>
      </c>
      <c r="B79" s="977">
        <v>6071</v>
      </c>
      <c r="C79" s="343" t="s">
        <v>271</v>
      </c>
      <c r="D79" s="350" t="s">
        <v>269</v>
      </c>
      <c r="E79" s="328" t="s">
        <v>154</v>
      </c>
      <c r="F79" s="328" t="s">
        <v>647</v>
      </c>
      <c r="G79" s="359">
        <v>7328850</v>
      </c>
      <c r="H79" s="359">
        <v>463411.7</v>
      </c>
      <c r="I79" s="340">
        <v>0</v>
      </c>
      <c r="J79" s="359">
        <v>0</v>
      </c>
      <c r="K79" s="359">
        <v>0</v>
      </c>
      <c r="L79" s="359">
        <v>0</v>
      </c>
      <c r="M79" s="359">
        <f t="shared" si="20"/>
        <v>7328850</v>
      </c>
      <c r="N79" s="340">
        <f t="shared" si="21"/>
        <v>463411.7</v>
      </c>
      <c r="O79" s="351">
        <f t="shared" si="22"/>
        <v>6.3231161778450923E-2</v>
      </c>
    </row>
    <row r="80" spans="1:15" s="5" customFormat="1" ht="147.75" customHeight="1" x14ac:dyDescent="0.2">
      <c r="A80" s="349" t="s">
        <v>137</v>
      </c>
      <c r="B80" s="977" t="s">
        <v>138</v>
      </c>
      <c r="C80" s="977" t="s">
        <v>139</v>
      </c>
      <c r="D80" s="328" t="s">
        <v>140</v>
      </c>
      <c r="E80" s="328" t="s">
        <v>154</v>
      </c>
      <c r="F80" s="328" t="s">
        <v>647</v>
      </c>
      <c r="G80" s="359">
        <v>2633948</v>
      </c>
      <c r="H80" s="359">
        <v>1182914.8500000001</v>
      </c>
      <c r="I80" s="385">
        <v>0</v>
      </c>
      <c r="J80" s="359">
        <v>0</v>
      </c>
      <c r="K80" s="359">
        <v>0</v>
      </c>
      <c r="L80" s="359">
        <v>0</v>
      </c>
      <c r="M80" s="359">
        <f>G80+I80</f>
        <v>2633948</v>
      </c>
      <c r="N80" s="340">
        <f t="shared" si="21"/>
        <v>1182914.8500000001</v>
      </c>
      <c r="O80" s="351">
        <f t="shared" si="22"/>
        <v>0.44910334220721143</v>
      </c>
    </row>
    <row r="81" spans="1:15" s="5" customFormat="1" ht="138" customHeight="1" x14ac:dyDescent="0.2">
      <c r="A81" s="349">
        <v>1217693</v>
      </c>
      <c r="B81" s="977">
        <v>7693</v>
      </c>
      <c r="C81" s="1000" t="s">
        <v>171</v>
      </c>
      <c r="D81" s="330" t="s">
        <v>543</v>
      </c>
      <c r="E81" s="328" t="s">
        <v>154</v>
      </c>
      <c r="F81" s="328" t="s">
        <v>647</v>
      </c>
      <c r="G81" s="359">
        <v>1236594</v>
      </c>
      <c r="H81" s="359">
        <v>1138324.72</v>
      </c>
      <c r="I81" s="385">
        <v>0</v>
      </c>
      <c r="J81" s="359">
        <v>0</v>
      </c>
      <c r="K81" s="359">
        <v>0</v>
      </c>
      <c r="L81" s="359">
        <v>0</v>
      </c>
      <c r="M81" s="359">
        <f>G81+I81</f>
        <v>1236594</v>
      </c>
      <c r="N81" s="340">
        <f t="shared" si="21"/>
        <v>1138324.72</v>
      </c>
      <c r="O81" s="351">
        <f t="shared" si="22"/>
        <v>0.92053230081983251</v>
      </c>
    </row>
    <row r="82" spans="1:15" s="341" customFormat="1" ht="110.25" customHeight="1" thickBot="1" x14ac:dyDescent="0.25">
      <c r="A82" s="1043" t="s">
        <v>141</v>
      </c>
      <c r="B82" s="975" t="s">
        <v>142</v>
      </c>
      <c r="C82" s="975" t="s">
        <v>143</v>
      </c>
      <c r="D82" s="677" t="s">
        <v>144</v>
      </c>
      <c r="E82" s="677" t="s">
        <v>242</v>
      </c>
      <c r="F82" s="1005" t="s">
        <v>243</v>
      </c>
      <c r="G82" s="371">
        <v>0</v>
      </c>
      <c r="H82" s="371">
        <v>0</v>
      </c>
      <c r="I82" s="371">
        <v>359600</v>
      </c>
      <c r="J82" s="371">
        <v>0</v>
      </c>
      <c r="K82" s="371">
        <v>125850</v>
      </c>
      <c r="L82" s="371">
        <v>0</v>
      </c>
      <c r="M82" s="371">
        <f t="shared" si="20"/>
        <v>359600</v>
      </c>
      <c r="N82" s="679">
        <f t="shared" si="21"/>
        <v>125850</v>
      </c>
      <c r="O82" s="682">
        <f t="shared" si="22"/>
        <v>0.349972191323693</v>
      </c>
    </row>
    <row r="83" spans="1:15" s="341" customFormat="1" ht="74.25" customHeight="1" thickBot="1" x14ac:dyDescent="0.25">
      <c r="A83" s="382" t="s">
        <v>145</v>
      </c>
      <c r="B83" s="372" t="s">
        <v>14</v>
      </c>
      <c r="C83" s="372" t="s">
        <v>14</v>
      </c>
      <c r="D83" s="373" t="s">
        <v>146</v>
      </c>
      <c r="E83" s="373" t="s">
        <v>14</v>
      </c>
      <c r="F83" s="373" t="s">
        <v>14</v>
      </c>
      <c r="G83" s="320">
        <v>0</v>
      </c>
      <c r="H83" s="374">
        <v>0</v>
      </c>
      <c r="I83" s="374">
        <f>I84</f>
        <v>69721212</v>
      </c>
      <c r="J83" s="374">
        <f>J84</f>
        <v>69721212</v>
      </c>
      <c r="K83" s="374">
        <f>K84</f>
        <v>4993675.51</v>
      </c>
      <c r="L83" s="374">
        <f>L84</f>
        <v>4993675.51</v>
      </c>
      <c r="M83" s="320">
        <f>G83+I83</f>
        <v>69721212</v>
      </c>
      <c r="N83" s="374">
        <f t="shared" si="21"/>
        <v>4993675.51</v>
      </c>
      <c r="O83" s="367">
        <f t="shared" si="22"/>
        <v>7.1623475363566544E-2</v>
      </c>
    </row>
    <row r="84" spans="1:15" s="5" customFormat="1" ht="72" customHeight="1" thickBot="1" x14ac:dyDescent="0.25">
      <c r="A84" s="1028">
        <v>1510000</v>
      </c>
      <c r="B84" s="1029" t="s">
        <v>14</v>
      </c>
      <c r="C84" s="1029" t="s">
        <v>14</v>
      </c>
      <c r="D84" s="1030" t="s">
        <v>146</v>
      </c>
      <c r="E84" s="1030" t="s">
        <v>14</v>
      </c>
      <c r="F84" s="1030" t="s">
        <v>14</v>
      </c>
      <c r="G84" s="1031">
        <v>0</v>
      </c>
      <c r="H84" s="1032">
        <v>0</v>
      </c>
      <c r="I84" s="1031">
        <f>SUM(I85:I94)</f>
        <v>69721212</v>
      </c>
      <c r="J84" s="1031">
        <f>SUM(J85:J94)</f>
        <v>69721212</v>
      </c>
      <c r="K84" s="1031">
        <f>SUM(K85:K94)</f>
        <v>4993675.51</v>
      </c>
      <c r="L84" s="1031">
        <f>SUM(L85:L94)</f>
        <v>4993675.51</v>
      </c>
      <c r="M84" s="1031">
        <f>G84+I84</f>
        <v>69721212</v>
      </c>
      <c r="N84" s="1033">
        <f>H84+K84</f>
        <v>4993675.51</v>
      </c>
      <c r="O84" s="1034">
        <f t="shared" si="22"/>
        <v>7.1623475363566544E-2</v>
      </c>
    </row>
    <row r="85" spans="1:15" s="5" customFormat="1" ht="152.25" customHeight="1" x14ac:dyDescent="0.2">
      <c r="A85" s="389">
        <v>1511021</v>
      </c>
      <c r="B85" s="345">
        <v>1021</v>
      </c>
      <c r="C85" s="334" t="s">
        <v>51</v>
      </c>
      <c r="D85" s="982" t="s">
        <v>547</v>
      </c>
      <c r="E85" s="329" t="s">
        <v>310</v>
      </c>
      <c r="F85" s="329" t="s">
        <v>651</v>
      </c>
      <c r="G85" s="384">
        <v>0</v>
      </c>
      <c r="H85" s="363">
        <v>0</v>
      </c>
      <c r="I85" s="384">
        <v>28404930</v>
      </c>
      <c r="J85" s="384">
        <v>28404930</v>
      </c>
      <c r="K85" s="384">
        <v>1201312.3</v>
      </c>
      <c r="L85" s="384">
        <v>1201312.3</v>
      </c>
      <c r="M85" s="384">
        <f t="shared" ref="M85:M86" si="23">G85+I85</f>
        <v>28404930</v>
      </c>
      <c r="N85" s="998">
        <f t="shared" ref="N85:N86" si="24">H85+K85</f>
        <v>1201312.3</v>
      </c>
      <c r="O85" s="332">
        <f t="shared" si="22"/>
        <v>4.2292387272209436E-2</v>
      </c>
    </row>
    <row r="86" spans="1:15" s="5" customFormat="1" ht="150" customHeight="1" x14ac:dyDescent="0.2">
      <c r="A86" s="364">
        <v>1512010</v>
      </c>
      <c r="B86" s="977">
        <v>2010</v>
      </c>
      <c r="C86" s="337" t="s">
        <v>20</v>
      </c>
      <c r="D86" s="1018" t="s">
        <v>21</v>
      </c>
      <c r="E86" s="328" t="s">
        <v>310</v>
      </c>
      <c r="F86" s="328" t="s">
        <v>651</v>
      </c>
      <c r="G86" s="360">
        <v>0</v>
      </c>
      <c r="H86" s="359">
        <v>0</v>
      </c>
      <c r="I86" s="360">
        <v>103135</v>
      </c>
      <c r="J86" s="360">
        <v>103135</v>
      </c>
      <c r="K86" s="360">
        <v>0</v>
      </c>
      <c r="L86" s="360">
        <v>0</v>
      </c>
      <c r="M86" s="360">
        <f t="shared" si="23"/>
        <v>103135</v>
      </c>
      <c r="N86" s="385">
        <f t="shared" si="24"/>
        <v>0</v>
      </c>
      <c r="O86" s="351">
        <f t="shared" si="22"/>
        <v>0</v>
      </c>
    </row>
    <row r="87" spans="1:15" s="5" customFormat="1" ht="177.75" customHeight="1" x14ac:dyDescent="0.2">
      <c r="A87" s="391" t="s">
        <v>244</v>
      </c>
      <c r="B87" s="343" t="s">
        <v>105</v>
      </c>
      <c r="C87" s="343" t="s">
        <v>106</v>
      </c>
      <c r="D87" s="390" t="s">
        <v>245</v>
      </c>
      <c r="E87" s="328" t="s">
        <v>246</v>
      </c>
      <c r="F87" s="339" t="s">
        <v>669</v>
      </c>
      <c r="G87" s="1021">
        <v>0</v>
      </c>
      <c r="H87" s="360">
        <v>0</v>
      </c>
      <c r="I87" s="360">
        <v>2478809</v>
      </c>
      <c r="J87" s="360">
        <f t="shared" ref="J87:J94" si="25">I87</f>
        <v>2478809</v>
      </c>
      <c r="K87" s="360">
        <v>2460071.23</v>
      </c>
      <c r="L87" s="360">
        <f t="shared" ref="L87:L100" si="26">K87</f>
        <v>2460071.23</v>
      </c>
      <c r="M87" s="360">
        <f t="shared" ref="M87:M104" si="27">G87+I87</f>
        <v>2478809</v>
      </c>
      <c r="N87" s="385">
        <f t="shared" ref="N87:N104" si="28">H87+K87</f>
        <v>2460071.23</v>
      </c>
      <c r="O87" s="362">
        <f t="shared" si="2"/>
        <v>0.99244081734413581</v>
      </c>
    </row>
    <row r="88" spans="1:15" s="5" customFormat="1" ht="155.25" customHeight="1" x14ac:dyDescent="0.2">
      <c r="A88" s="347" t="s">
        <v>652</v>
      </c>
      <c r="B88" s="337" t="s">
        <v>653</v>
      </c>
      <c r="C88" s="337" t="s">
        <v>27</v>
      </c>
      <c r="D88" s="390" t="s">
        <v>237</v>
      </c>
      <c r="E88" s="328" t="s">
        <v>154</v>
      </c>
      <c r="F88" s="328" t="s">
        <v>647</v>
      </c>
      <c r="G88" s="1021">
        <v>0</v>
      </c>
      <c r="H88" s="360">
        <v>0</v>
      </c>
      <c r="I88" s="360">
        <v>8257821</v>
      </c>
      <c r="J88" s="360">
        <f t="shared" si="25"/>
        <v>8257821</v>
      </c>
      <c r="K88" s="360">
        <v>0</v>
      </c>
      <c r="L88" s="360">
        <f t="shared" si="26"/>
        <v>0</v>
      </c>
      <c r="M88" s="360">
        <f t="shared" si="27"/>
        <v>8257821</v>
      </c>
      <c r="N88" s="385">
        <f t="shared" si="28"/>
        <v>0</v>
      </c>
      <c r="O88" s="362">
        <f t="shared" si="2"/>
        <v>0</v>
      </c>
    </row>
    <row r="89" spans="1:15" s="5" customFormat="1" ht="147" customHeight="1" x14ac:dyDescent="0.2">
      <c r="A89" s="391" t="s">
        <v>494</v>
      </c>
      <c r="B89" s="343" t="s">
        <v>26</v>
      </c>
      <c r="C89" s="343" t="s">
        <v>27</v>
      </c>
      <c r="D89" s="339" t="s">
        <v>135</v>
      </c>
      <c r="E89" s="328" t="s">
        <v>154</v>
      </c>
      <c r="F89" s="328" t="s">
        <v>647</v>
      </c>
      <c r="G89" s="995">
        <v>0</v>
      </c>
      <c r="H89" s="996">
        <v>0</v>
      </c>
      <c r="I89" s="996">
        <v>6025479</v>
      </c>
      <c r="J89" s="996">
        <f t="shared" si="25"/>
        <v>6025479</v>
      </c>
      <c r="K89" s="996">
        <v>154159.98000000001</v>
      </c>
      <c r="L89" s="340">
        <f t="shared" si="26"/>
        <v>154159.98000000001</v>
      </c>
      <c r="M89" s="360">
        <f t="shared" si="27"/>
        <v>6025479</v>
      </c>
      <c r="N89" s="385">
        <f t="shared" si="28"/>
        <v>154159.98000000001</v>
      </c>
      <c r="O89" s="362">
        <f t="shared" si="2"/>
        <v>2.5584684636690298E-2</v>
      </c>
    </row>
    <row r="90" spans="1:15" s="5" customFormat="1" ht="187.5" customHeight="1" x14ac:dyDescent="0.2">
      <c r="A90" s="349">
        <v>1516030</v>
      </c>
      <c r="B90" s="348">
        <v>6030</v>
      </c>
      <c r="C90" s="348">
        <v>620</v>
      </c>
      <c r="D90" s="339" t="s">
        <v>135</v>
      </c>
      <c r="E90" s="328" t="s">
        <v>310</v>
      </c>
      <c r="F90" s="328" t="s">
        <v>651</v>
      </c>
      <c r="G90" s="995">
        <v>0</v>
      </c>
      <c r="H90" s="996">
        <v>0</v>
      </c>
      <c r="I90" s="996">
        <v>406558</v>
      </c>
      <c r="J90" s="996">
        <f t="shared" si="25"/>
        <v>406558</v>
      </c>
      <c r="K90" s="996">
        <v>0</v>
      </c>
      <c r="L90" s="340">
        <f t="shared" si="26"/>
        <v>0</v>
      </c>
      <c r="M90" s="360">
        <f t="shared" si="27"/>
        <v>406558</v>
      </c>
      <c r="N90" s="385">
        <f t="shared" si="28"/>
        <v>0</v>
      </c>
      <c r="O90" s="362">
        <f t="shared" si="2"/>
        <v>0</v>
      </c>
    </row>
    <row r="91" spans="1:15" s="5" customFormat="1" ht="192.75" customHeight="1" x14ac:dyDescent="0.2">
      <c r="A91" s="349" t="s">
        <v>305</v>
      </c>
      <c r="B91" s="348" t="s">
        <v>306</v>
      </c>
      <c r="C91" s="348" t="s">
        <v>307</v>
      </c>
      <c r="D91" s="339" t="s">
        <v>309</v>
      </c>
      <c r="E91" s="328" t="s">
        <v>310</v>
      </c>
      <c r="F91" s="328" t="s">
        <v>651</v>
      </c>
      <c r="G91" s="995">
        <v>0</v>
      </c>
      <c r="H91" s="996">
        <v>0</v>
      </c>
      <c r="I91" s="996">
        <v>3338727</v>
      </c>
      <c r="J91" s="996">
        <f t="shared" si="25"/>
        <v>3338727</v>
      </c>
      <c r="K91" s="996">
        <v>1178132</v>
      </c>
      <c r="L91" s="340">
        <f t="shared" si="26"/>
        <v>1178132</v>
      </c>
      <c r="M91" s="360">
        <f t="shared" si="27"/>
        <v>3338727</v>
      </c>
      <c r="N91" s="340">
        <f t="shared" si="28"/>
        <v>1178132</v>
      </c>
      <c r="O91" s="362">
        <f t="shared" si="2"/>
        <v>0.35286862328066954</v>
      </c>
    </row>
    <row r="92" spans="1:15" s="5" customFormat="1" ht="192.75" customHeight="1" x14ac:dyDescent="0.2">
      <c r="A92" s="349">
        <v>1517324</v>
      </c>
      <c r="B92" s="977">
        <v>7324</v>
      </c>
      <c r="C92" s="343" t="s">
        <v>307</v>
      </c>
      <c r="D92" s="328" t="s">
        <v>654</v>
      </c>
      <c r="E92" s="328" t="s">
        <v>310</v>
      </c>
      <c r="F92" s="328" t="s">
        <v>651</v>
      </c>
      <c r="G92" s="995">
        <v>0</v>
      </c>
      <c r="H92" s="996">
        <v>0</v>
      </c>
      <c r="I92" s="996">
        <v>1501526</v>
      </c>
      <c r="J92" s="996">
        <f t="shared" si="25"/>
        <v>1501526</v>
      </c>
      <c r="K92" s="996">
        <v>0</v>
      </c>
      <c r="L92" s="340">
        <f t="shared" si="26"/>
        <v>0</v>
      </c>
      <c r="M92" s="360">
        <f t="shared" si="27"/>
        <v>1501526</v>
      </c>
      <c r="N92" s="340">
        <f t="shared" si="28"/>
        <v>0</v>
      </c>
      <c r="O92" s="362">
        <f t="shared" si="2"/>
        <v>0</v>
      </c>
    </row>
    <row r="93" spans="1:15" s="5" customFormat="1" ht="192.75" customHeight="1" x14ac:dyDescent="0.2">
      <c r="A93" s="349">
        <v>1517330</v>
      </c>
      <c r="B93" s="348">
        <v>7330</v>
      </c>
      <c r="C93" s="1000" t="s">
        <v>307</v>
      </c>
      <c r="D93" s="390" t="s">
        <v>655</v>
      </c>
      <c r="E93" s="328" t="s">
        <v>310</v>
      </c>
      <c r="F93" s="328" t="s">
        <v>651</v>
      </c>
      <c r="G93" s="995">
        <v>0</v>
      </c>
      <c r="H93" s="996">
        <v>0</v>
      </c>
      <c r="I93" s="996">
        <v>1264018</v>
      </c>
      <c r="J93" s="996">
        <f t="shared" si="25"/>
        <v>1264018</v>
      </c>
      <c r="K93" s="996">
        <v>0</v>
      </c>
      <c r="L93" s="340">
        <f t="shared" si="26"/>
        <v>0</v>
      </c>
      <c r="M93" s="360">
        <f t="shared" si="27"/>
        <v>1264018</v>
      </c>
      <c r="N93" s="340">
        <f t="shared" si="28"/>
        <v>0</v>
      </c>
      <c r="O93" s="362">
        <f t="shared" si="2"/>
        <v>0</v>
      </c>
    </row>
    <row r="94" spans="1:15" s="5" customFormat="1" ht="150.75" customHeight="1" thickBot="1" x14ac:dyDescent="0.25">
      <c r="A94" s="1043">
        <v>1517461</v>
      </c>
      <c r="B94" s="985">
        <v>7461</v>
      </c>
      <c r="C94" s="975" t="s">
        <v>139</v>
      </c>
      <c r="D94" s="677" t="s">
        <v>140</v>
      </c>
      <c r="E94" s="677" t="s">
        <v>154</v>
      </c>
      <c r="F94" s="677" t="s">
        <v>647</v>
      </c>
      <c r="G94" s="988">
        <v>0</v>
      </c>
      <c r="H94" s="678">
        <v>0</v>
      </c>
      <c r="I94" s="678">
        <v>17940209</v>
      </c>
      <c r="J94" s="678">
        <f t="shared" si="25"/>
        <v>17940209</v>
      </c>
      <c r="K94" s="678">
        <v>0</v>
      </c>
      <c r="L94" s="679">
        <f t="shared" si="26"/>
        <v>0</v>
      </c>
      <c r="M94" s="680">
        <f t="shared" si="27"/>
        <v>17940209</v>
      </c>
      <c r="N94" s="679">
        <f t="shared" si="28"/>
        <v>0</v>
      </c>
      <c r="O94" s="682">
        <f t="shared" si="2"/>
        <v>0</v>
      </c>
    </row>
    <row r="95" spans="1:15" s="5" customFormat="1" ht="73.5" customHeight="1" thickBot="1" x14ac:dyDescent="0.25">
      <c r="A95" s="392" t="s">
        <v>199</v>
      </c>
      <c r="B95" s="1012"/>
      <c r="C95" s="1012"/>
      <c r="D95" s="984" t="s">
        <v>648</v>
      </c>
      <c r="E95" s="983"/>
      <c r="F95" s="467"/>
      <c r="G95" s="1014">
        <f>G96</f>
        <v>145000</v>
      </c>
      <c r="H95" s="1014">
        <f t="shared" ref="H95:L96" si="29">H96</f>
        <v>0</v>
      </c>
      <c r="I95" s="1014">
        <f t="shared" si="29"/>
        <v>0</v>
      </c>
      <c r="J95" s="1014">
        <f t="shared" si="29"/>
        <v>0</v>
      </c>
      <c r="K95" s="1014">
        <f t="shared" si="29"/>
        <v>0</v>
      </c>
      <c r="L95" s="1014">
        <f t="shared" si="29"/>
        <v>0</v>
      </c>
      <c r="M95" s="1015">
        <f t="shared" si="27"/>
        <v>145000</v>
      </c>
      <c r="N95" s="470">
        <f t="shared" si="28"/>
        <v>0</v>
      </c>
      <c r="O95" s="469">
        <f t="shared" si="2"/>
        <v>0</v>
      </c>
    </row>
    <row r="96" spans="1:15" s="5" customFormat="1" ht="74.25" customHeight="1" thickBot="1" x14ac:dyDescent="0.25">
      <c r="A96" s="1035">
        <v>1610000</v>
      </c>
      <c r="B96" s="1036"/>
      <c r="C96" s="1036"/>
      <c r="D96" s="1037" t="s">
        <v>648</v>
      </c>
      <c r="E96" s="1030"/>
      <c r="F96" s="1030"/>
      <c r="G96" s="1038">
        <f>G97</f>
        <v>145000</v>
      </c>
      <c r="H96" s="1038">
        <f t="shared" si="29"/>
        <v>0</v>
      </c>
      <c r="I96" s="1038">
        <f t="shared" si="29"/>
        <v>0</v>
      </c>
      <c r="J96" s="1038">
        <f t="shared" si="29"/>
        <v>0</v>
      </c>
      <c r="K96" s="1038">
        <f t="shared" si="29"/>
        <v>0</v>
      </c>
      <c r="L96" s="1038">
        <f t="shared" si="29"/>
        <v>0</v>
      </c>
      <c r="M96" s="1031">
        <f t="shared" si="27"/>
        <v>145000</v>
      </c>
      <c r="N96" s="1039">
        <f t="shared" si="28"/>
        <v>0</v>
      </c>
      <c r="O96" s="1040">
        <f t="shared" si="2"/>
        <v>0</v>
      </c>
    </row>
    <row r="97" spans="1:256" s="5" customFormat="1" ht="151.5" customHeight="1" thickBot="1" x14ac:dyDescent="0.25">
      <c r="A97" s="356" t="s">
        <v>649</v>
      </c>
      <c r="B97" s="999">
        <v>6014</v>
      </c>
      <c r="C97" s="1016" t="s">
        <v>27</v>
      </c>
      <c r="D97" s="1001" t="s">
        <v>544</v>
      </c>
      <c r="E97" s="990" t="s">
        <v>154</v>
      </c>
      <c r="F97" s="990" t="s">
        <v>647</v>
      </c>
      <c r="G97" s="991">
        <v>145000</v>
      </c>
      <c r="H97" s="992">
        <v>0</v>
      </c>
      <c r="I97" s="992">
        <v>0</v>
      </c>
      <c r="J97" s="992">
        <v>0</v>
      </c>
      <c r="K97" s="992">
        <v>0</v>
      </c>
      <c r="L97" s="979">
        <v>0</v>
      </c>
      <c r="M97" s="993">
        <f t="shared" si="27"/>
        <v>145000</v>
      </c>
      <c r="N97" s="979">
        <f t="shared" si="28"/>
        <v>0</v>
      </c>
      <c r="O97" s="380">
        <f t="shared" si="2"/>
        <v>0</v>
      </c>
    </row>
    <row r="98" spans="1:256" s="5" customFormat="1" ht="78" customHeight="1" thickBot="1" x14ac:dyDescent="0.25">
      <c r="A98" s="392">
        <v>2700000</v>
      </c>
      <c r="B98" s="393"/>
      <c r="C98" s="393"/>
      <c r="D98" s="394" t="s">
        <v>204</v>
      </c>
      <c r="E98" s="373"/>
      <c r="F98" s="373"/>
      <c r="G98" s="986">
        <f>G99</f>
        <v>4440660</v>
      </c>
      <c r="H98" s="986">
        <f t="shared" ref="H98:K99" si="30">H99</f>
        <v>1344420</v>
      </c>
      <c r="I98" s="986">
        <f t="shared" si="30"/>
        <v>0</v>
      </c>
      <c r="J98" s="986">
        <f t="shared" si="30"/>
        <v>0</v>
      </c>
      <c r="K98" s="986">
        <f t="shared" si="30"/>
        <v>0</v>
      </c>
      <c r="L98" s="395">
        <f t="shared" si="26"/>
        <v>0</v>
      </c>
      <c r="M98" s="383">
        <f t="shared" si="27"/>
        <v>4440660</v>
      </c>
      <c r="N98" s="374">
        <f t="shared" si="28"/>
        <v>1344420</v>
      </c>
      <c r="O98" s="375">
        <f t="shared" si="2"/>
        <v>0.30275229357798167</v>
      </c>
    </row>
    <row r="99" spans="1:256" s="5" customFormat="1" ht="71.25" customHeight="1" thickBot="1" x14ac:dyDescent="0.25">
      <c r="A99" s="1035">
        <v>2710000</v>
      </c>
      <c r="B99" s="1041"/>
      <c r="C99" s="1041"/>
      <c r="D99" s="1037" t="s">
        <v>204</v>
      </c>
      <c r="E99" s="1030"/>
      <c r="F99" s="1030"/>
      <c r="G99" s="1038">
        <f>G100</f>
        <v>4440660</v>
      </c>
      <c r="H99" s="1038">
        <f t="shared" si="30"/>
        <v>1344420</v>
      </c>
      <c r="I99" s="1038">
        <f t="shared" si="30"/>
        <v>0</v>
      </c>
      <c r="J99" s="1038">
        <f t="shared" si="30"/>
        <v>0</v>
      </c>
      <c r="K99" s="1038">
        <f t="shared" si="30"/>
        <v>0</v>
      </c>
      <c r="L99" s="1039">
        <f t="shared" si="26"/>
        <v>0</v>
      </c>
      <c r="M99" s="1031">
        <f t="shared" si="27"/>
        <v>4440660</v>
      </c>
      <c r="N99" s="1039">
        <f t="shared" si="28"/>
        <v>1344420</v>
      </c>
      <c r="O99" s="1040">
        <f t="shared" si="2"/>
        <v>0.30275229357798167</v>
      </c>
    </row>
    <row r="100" spans="1:256" s="5" customFormat="1" ht="186.75" customHeight="1" thickBot="1" x14ac:dyDescent="0.25">
      <c r="A100" s="1013">
        <v>2717413</v>
      </c>
      <c r="B100" s="976">
        <v>7413</v>
      </c>
      <c r="C100" s="989" t="s">
        <v>240</v>
      </c>
      <c r="D100" s="990" t="s">
        <v>239</v>
      </c>
      <c r="E100" s="990" t="s">
        <v>238</v>
      </c>
      <c r="F100" s="990" t="s">
        <v>670</v>
      </c>
      <c r="G100" s="991">
        <v>4440660</v>
      </c>
      <c r="H100" s="992">
        <v>1344420</v>
      </c>
      <c r="I100" s="992">
        <v>0</v>
      </c>
      <c r="J100" s="992">
        <f>I100</f>
        <v>0</v>
      </c>
      <c r="K100" s="992">
        <v>0</v>
      </c>
      <c r="L100" s="979">
        <f t="shared" si="26"/>
        <v>0</v>
      </c>
      <c r="M100" s="993">
        <f t="shared" si="27"/>
        <v>4440660</v>
      </c>
      <c r="N100" s="358">
        <f t="shared" si="28"/>
        <v>1344420</v>
      </c>
      <c r="O100" s="380">
        <f t="shared" si="2"/>
        <v>0.30275229357798167</v>
      </c>
    </row>
    <row r="101" spans="1:256" s="5" customFormat="1" ht="74.25" customHeight="1" thickBot="1" x14ac:dyDescent="0.25">
      <c r="A101" s="392">
        <v>3100000</v>
      </c>
      <c r="B101" s="466"/>
      <c r="C101" s="994"/>
      <c r="D101" s="984" t="s">
        <v>208</v>
      </c>
      <c r="E101" s="467"/>
      <c r="F101" s="467"/>
      <c r="G101" s="986">
        <f>G102</f>
        <v>226820</v>
      </c>
      <c r="H101" s="986">
        <f t="shared" ref="H101:L101" si="31">H102</f>
        <v>107240</v>
      </c>
      <c r="I101" s="986">
        <f t="shared" si="31"/>
        <v>0</v>
      </c>
      <c r="J101" s="986">
        <f t="shared" si="31"/>
        <v>0</v>
      </c>
      <c r="K101" s="986">
        <f t="shared" si="31"/>
        <v>0</v>
      </c>
      <c r="L101" s="986">
        <f t="shared" si="31"/>
        <v>0</v>
      </c>
      <c r="M101" s="1015">
        <f t="shared" si="27"/>
        <v>226820</v>
      </c>
      <c r="N101" s="468">
        <f t="shared" si="28"/>
        <v>107240</v>
      </c>
      <c r="O101" s="375">
        <f t="shared" si="2"/>
        <v>0.47279781324398201</v>
      </c>
    </row>
    <row r="102" spans="1:256" s="5" customFormat="1" ht="77.25" customHeight="1" thickBot="1" x14ac:dyDescent="0.25">
      <c r="A102" s="1035">
        <v>3110000</v>
      </c>
      <c r="B102" s="1029"/>
      <c r="C102" s="1042"/>
      <c r="D102" s="1037" t="s">
        <v>208</v>
      </c>
      <c r="E102" s="1030"/>
      <c r="F102" s="1030"/>
      <c r="G102" s="1038">
        <f>G103+G104</f>
        <v>226820</v>
      </c>
      <c r="H102" s="1038">
        <f t="shared" ref="H102:L102" si="32">H103+H104</f>
        <v>107240</v>
      </c>
      <c r="I102" s="1038">
        <f t="shared" si="32"/>
        <v>0</v>
      </c>
      <c r="J102" s="1038">
        <f t="shared" si="32"/>
        <v>0</v>
      </c>
      <c r="K102" s="1038">
        <f t="shared" si="32"/>
        <v>0</v>
      </c>
      <c r="L102" s="1038">
        <f t="shared" si="32"/>
        <v>0</v>
      </c>
      <c r="M102" s="1031">
        <f t="shared" si="27"/>
        <v>226820</v>
      </c>
      <c r="N102" s="1033">
        <f t="shared" si="28"/>
        <v>107240</v>
      </c>
      <c r="O102" s="1040">
        <f t="shared" si="2"/>
        <v>0.47279781324398201</v>
      </c>
    </row>
    <row r="103" spans="1:256" s="5" customFormat="1" ht="240.75" customHeight="1" x14ac:dyDescent="0.2">
      <c r="A103" s="389">
        <v>3117693</v>
      </c>
      <c r="B103" s="345">
        <v>7693</v>
      </c>
      <c r="C103" s="997" t="s">
        <v>171</v>
      </c>
      <c r="D103" s="329" t="s">
        <v>543</v>
      </c>
      <c r="E103" s="329" t="s">
        <v>221</v>
      </c>
      <c r="F103" s="335" t="s">
        <v>650</v>
      </c>
      <c r="G103" s="987">
        <v>153500</v>
      </c>
      <c r="H103" s="1017">
        <v>82800</v>
      </c>
      <c r="I103" s="1017">
        <v>0</v>
      </c>
      <c r="J103" s="1017">
        <v>0</v>
      </c>
      <c r="K103" s="1017">
        <v>0</v>
      </c>
      <c r="L103" s="331">
        <v>0</v>
      </c>
      <c r="M103" s="384">
        <f t="shared" si="27"/>
        <v>153500</v>
      </c>
      <c r="N103" s="998">
        <f t="shared" si="28"/>
        <v>82800</v>
      </c>
      <c r="O103" s="346">
        <f t="shared" si="2"/>
        <v>0.539413680781759</v>
      </c>
    </row>
    <row r="104" spans="1:256" s="5" customFormat="1" ht="158.25" customHeight="1" thickBot="1" x14ac:dyDescent="0.25">
      <c r="A104" s="676">
        <v>3118110</v>
      </c>
      <c r="B104" s="975">
        <v>8110</v>
      </c>
      <c r="C104" s="387" t="s">
        <v>232</v>
      </c>
      <c r="D104" s="677" t="s">
        <v>233</v>
      </c>
      <c r="E104" s="677" t="s">
        <v>154</v>
      </c>
      <c r="F104" s="677" t="s">
        <v>647</v>
      </c>
      <c r="G104" s="988">
        <v>73320</v>
      </c>
      <c r="H104" s="678">
        <v>24440</v>
      </c>
      <c r="I104" s="678">
        <v>0</v>
      </c>
      <c r="J104" s="678">
        <v>0</v>
      </c>
      <c r="K104" s="678">
        <v>0</v>
      </c>
      <c r="L104" s="679">
        <v>0</v>
      </c>
      <c r="M104" s="680">
        <f t="shared" si="27"/>
        <v>73320</v>
      </c>
      <c r="N104" s="681">
        <f t="shared" si="28"/>
        <v>24440</v>
      </c>
      <c r="O104" s="682">
        <f t="shared" si="2"/>
        <v>0.33333333333333331</v>
      </c>
    </row>
    <row r="105" spans="1:256" s="396" customFormat="1" ht="24" customHeight="1" thickBot="1" x14ac:dyDescent="0.25">
      <c r="A105" s="322" t="s">
        <v>209</v>
      </c>
      <c r="B105" s="314" t="s">
        <v>302</v>
      </c>
      <c r="C105" s="317" t="s">
        <v>302</v>
      </c>
      <c r="D105" s="317" t="s">
        <v>148</v>
      </c>
      <c r="E105" s="1002" t="s">
        <v>302</v>
      </c>
      <c r="F105" s="1003" t="s">
        <v>302</v>
      </c>
      <c r="G105" s="395">
        <f>G18+G34+G46+G54+G57+G72+G83+G95+G98+G101</f>
        <v>189504408</v>
      </c>
      <c r="H105" s="395">
        <f>H18+H34+H46+H54+H57+H72+H83+H95+H98+H101</f>
        <v>89911943.159999996</v>
      </c>
      <c r="I105" s="395">
        <f>I18+I34+I46+I54+I57+I72+I83+I98</f>
        <v>90426756</v>
      </c>
      <c r="J105" s="395">
        <f>J18+J34+J46+J54+J57+J72+J83+J98</f>
        <v>90067156</v>
      </c>
      <c r="K105" s="395">
        <f>K18+K34+K46+K54+K57+K72+K83+K98</f>
        <v>15287370.51</v>
      </c>
      <c r="L105" s="395">
        <f>L18+L34+L46+L54+L57+L72+L83+L98</f>
        <v>15161520.51</v>
      </c>
      <c r="M105" s="395">
        <f>G105+I105</f>
        <v>279931164</v>
      </c>
      <c r="N105" s="374">
        <f>H105+K105</f>
        <v>105199313.67</v>
      </c>
      <c r="O105" s="367">
        <f t="shared" si="2"/>
        <v>0.37580422331970154</v>
      </c>
    </row>
    <row r="106" spans="1:256" s="5" customFormat="1" ht="15" customHeight="1" x14ac:dyDescent="0.2">
      <c r="A106" s="397"/>
      <c r="C106" s="219"/>
      <c r="D106" s="219"/>
      <c r="E106" s="398"/>
      <c r="F106" s="398"/>
      <c r="G106" s="399"/>
      <c r="H106" s="400"/>
      <c r="I106" s="399"/>
      <c r="J106" s="399"/>
      <c r="K106" s="401"/>
      <c r="L106" s="21"/>
      <c r="M106" s="21"/>
      <c r="N106" s="21"/>
      <c r="O106" s="402"/>
    </row>
    <row r="107" spans="1:256" s="404" customFormat="1" ht="49.5" customHeight="1" x14ac:dyDescent="0.3">
      <c r="A107" s="1179" t="s">
        <v>410</v>
      </c>
      <c r="B107" s="1179"/>
      <c r="C107" s="1179"/>
      <c r="D107" s="1179"/>
      <c r="E107" s="23"/>
      <c r="F107" s="23"/>
      <c r="G107" s="23"/>
      <c r="H107" s="23"/>
      <c r="I107" s="23"/>
      <c r="J107" s="23" t="s">
        <v>475</v>
      </c>
      <c r="K107" s="23"/>
      <c r="L107" s="403"/>
      <c r="M107" s="24"/>
      <c r="N107" s="23"/>
      <c r="O107" s="23"/>
      <c r="P107" s="25"/>
      <c r="Q107" s="26"/>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c r="FM107" s="27"/>
      <c r="FN107" s="27"/>
      <c r="FO107" s="27"/>
      <c r="FP107" s="27"/>
      <c r="FQ107" s="27"/>
      <c r="FR107" s="27"/>
      <c r="FS107" s="27"/>
      <c r="FT107" s="27"/>
      <c r="FU107" s="27"/>
      <c r="FV107" s="27"/>
      <c r="FW107" s="27"/>
      <c r="FX107" s="27"/>
      <c r="FY107" s="27"/>
      <c r="FZ107" s="27"/>
      <c r="GA107" s="27"/>
      <c r="GB107" s="27"/>
      <c r="GC107" s="27"/>
      <c r="GD107" s="27"/>
      <c r="GE107" s="27"/>
      <c r="GF107" s="27"/>
      <c r="GG107" s="27"/>
      <c r="GH107" s="27"/>
      <c r="GI107" s="27"/>
      <c r="GJ107" s="27"/>
      <c r="GK107" s="27"/>
      <c r="GL107" s="27"/>
      <c r="GM107" s="27"/>
      <c r="GN107" s="27"/>
      <c r="GO107" s="27"/>
      <c r="GP107" s="27"/>
      <c r="GQ107" s="27"/>
      <c r="GR107" s="27"/>
      <c r="GS107" s="27"/>
      <c r="GT107" s="27"/>
      <c r="GU107" s="27"/>
      <c r="GV107" s="27"/>
      <c r="GW107" s="27"/>
      <c r="GX107" s="27"/>
      <c r="GY107" s="27"/>
      <c r="GZ107" s="27"/>
      <c r="HA107" s="27"/>
      <c r="HB107" s="27"/>
      <c r="HC107" s="27"/>
      <c r="HD107" s="27"/>
      <c r="HE107" s="27"/>
      <c r="HF107" s="27"/>
      <c r="HG107" s="27"/>
      <c r="HH107" s="27"/>
      <c r="HI107" s="27"/>
      <c r="HJ107" s="27"/>
      <c r="HK107" s="27"/>
      <c r="HL107" s="27"/>
      <c r="HM107" s="27"/>
      <c r="HN107" s="27"/>
      <c r="HO107" s="27"/>
      <c r="HP107" s="27"/>
      <c r="HQ107" s="27"/>
      <c r="HR107" s="27"/>
      <c r="HS107" s="27"/>
      <c r="HT107" s="27"/>
      <c r="HU107" s="27"/>
      <c r="HV107" s="27"/>
      <c r="HW107" s="27"/>
      <c r="HX107" s="27"/>
      <c r="HY107" s="27"/>
      <c r="HZ107" s="27"/>
      <c r="IA107" s="27"/>
      <c r="IB107" s="27"/>
      <c r="IC107" s="27"/>
      <c r="ID107" s="27"/>
      <c r="IE107" s="27"/>
      <c r="IF107" s="27"/>
      <c r="IG107" s="27"/>
      <c r="IH107" s="27"/>
      <c r="II107" s="27"/>
      <c r="IJ107" s="27"/>
      <c r="IK107" s="27"/>
      <c r="IL107" s="27"/>
      <c r="IM107" s="27"/>
      <c r="IN107" s="27"/>
      <c r="IO107" s="27"/>
      <c r="IP107" s="27"/>
      <c r="IQ107" s="27"/>
      <c r="IR107" s="27"/>
      <c r="IS107" s="27"/>
      <c r="IT107" s="27"/>
      <c r="IU107" s="27"/>
      <c r="IV107" s="27"/>
    </row>
    <row r="108" spans="1:256" s="5" customFormat="1" ht="33" customHeight="1" x14ac:dyDescent="0.3">
      <c r="C108" s="219"/>
      <c r="D108" s="405"/>
      <c r="E108" s="23"/>
      <c r="F108" s="23"/>
      <c r="H108" s="399"/>
      <c r="I108" s="305"/>
      <c r="J108" s="399"/>
      <c r="K108" s="399"/>
      <c r="L108" s="406"/>
      <c r="M108" s="406"/>
      <c r="N108" s="21"/>
      <c r="O108" s="402"/>
    </row>
    <row r="109" spans="1:256" s="5" customFormat="1" ht="33" customHeight="1" x14ac:dyDescent="0.3">
      <c r="C109" s="219"/>
      <c r="D109" s="405"/>
      <c r="E109" s="23"/>
      <c r="F109" s="23"/>
      <c r="H109" s="305"/>
      <c r="I109" s="305"/>
      <c r="J109" s="399"/>
      <c r="K109" s="399"/>
      <c r="L109" s="406"/>
      <c r="M109" s="406"/>
      <c r="N109" s="21"/>
      <c r="O109" s="402"/>
    </row>
    <row r="110" spans="1:256" s="5" customFormat="1" x14ac:dyDescent="0.2">
      <c r="C110" s="4"/>
      <c r="G110" s="407"/>
      <c r="H110" s="305"/>
      <c r="I110" s="407"/>
      <c r="J110" s="407"/>
      <c r="K110" s="408"/>
      <c r="L110" s="407"/>
      <c r="M110" s="407"/>
      <c r="N110" s="401"/>
      <c r="O110" s="402"/>
    </row>
    <row r="111" spans="1:256" x14ac:dyDescent="0.2">
      <c r="A111" s="5"/>
      <c r="H111" s="305"/>
    </row>
    <row r="112" spans="1:256" x14ac:dyDescent="0.2">
      <c r="A112" s="5"/>
      <c r="G112" s="409"/>
      <c r="H112" s="407"/>
      <c r="I112" s="409"/>
      <c r="J112" s="409"/>
      <c r="K112" s="409"/>
      <c r="L112" s="409"/>
      <c r="N112" s="409"/>
    </row>
    <row r="114" spans="7:9" x14ac:dyDescent="0.2">
      <c r="G114" s="407"/>
      <c r="H114" s="409"/>
      <c r="I114" s="410"/>
    </row>
    <row r="115" spans="7:9" x14ac:dyDescent="0.2">
      <c r="I115" s="410"/>
    </row>
  </sheetData>
  <mergeCells count="16">
    <mergeCell ref="L6:M6"/>
    <mergeCell ref="L8:M8"/>
    <mergeCell ref="L9:M9"/>
    <mergeCell ref="I15:L15"/>
    <mergeCell ref="M15:O15"/>
    <mergeCell ref="A107:D107"/>
    <mergeCell ref="G10:I10"/>
    <mergeCell ref="A13:C13"/>
    <mergeCell ref="A14:C14"/>
    <mergeCell ref="A15:A16"/>
    <mergeCell ref="B15:B16"/>
    <mergeCell ref="C15:C16"/>
    <mergeCell ref="D15:D16"/>
    <mergeCell ref="E15:E16"/>
    <mergeCell ref="F15:F16"/>
    <mergeCell ref="G15:H15"/>
  </mergeCells>
  <pageMargins left="1.1811023622047245" right="0.39370078740157483" top="0.78740157480314965" bottom="0.78740157480314965"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Q84"/>
  <sheetViews>
    <sheetView view="pageBreakPreview" topLeftCell="A71" zoomScale="60" zoomScaleNormal="50" workbookViewId="0">
      <selection activeCell="X18" sqref="X18"/>
    </sheetView>
  </sheetViews>
  <sheetFormatPr defaultColWidth="9.28515625" defaultRowHeight="15" x14ac:dyDescent="0.25"/>
  <cols>
    <col min="1" max="1" width="15" style="72" customWidth="1"/>
    <col min="2" max="2" width="12.7109375" style="73" customWidth="1"/>
    <col min="3" max="3" width="11.7109375" style="74" customWidth="1"/>
    <col min="4" max="4" width="53.28515625" style="75" customWidth="1"/>
    <col min="5" max="5" width="61.140625" style="76" customWidth="1"/>
    <col min="6" max="6" width="15.28515625" style="74" customWidth="1"/>
    <col min="7" max="7" width="22" style="123" customWidth="1"/>
    <col min="8" max="8" width="18.5703125" style="123" customWidth="1"/>
    <col min="9" max="9" width="13.85546875" style="123" customWidth="1"/>
    <col min="10" max="11" width="23.140625" style="78" customWidth="1"/>
    <col min="12" max="12" width="16.28515625" style="78" customWidth="1"/>
    <col min="13" max="13" width="9.28515625" style="72"/>
    <col min="14" max="14" width="16.85546875" style="72" bestFit="1" customWidth="1"/>
    <col min="15" max="15" width="9.28515625" style="72"/>
    <col min="16" max="16" width="13.7109375" style="72" bestFit="1" customWidth="1"/>
    <col min="17" max="257" width="9.28515625" style="72"/>
    <col min="258" max="258" width="15" style="72" customWidth="1"/>
    <col min="259" max="259" width="12.7109375" style="72" customWidth="1"/>
    <col min="260" max="260" width="11.7109375" style="72" customWidth="1"/>
    <col min="261" max="261" width="44.85546875" style="72" customWidth="1"/>
    <col min="262" max="262" width="54.7109375" style="72" customWidth="1"/>
    <col min="263" max="263" width="15.28515625" style="72" customWidth="1"/>
    <col min="264" max="265" width="19.28515625" style="72" customWidth="1"/>
    <col min="266" max="266" width="13.85546875" style="72" customWidth="1"/>
    <col min="267" max="267" width="25.28515625" style="72" customWidth="1"/>
    <col min="268" max="268" width="16.28515625" style="72" customWidth="1"/>
    <col min="269" max="513" width="9.28515625" style="72"/>
    <col min="514" max="514" width="15" style="72" customWidth="1"/>
    <col min="515" max="515" width="12.7109375" style="72" customWidth="1"/>
    <col min="516" max="516" width="11.7109375" style="72" customWidth="1"/>
    <col min="517" max="517" width="44.85546875" style="72" customWidth="1"/>
    <col min="518" max="518" width="54.7109375" style="72" customWidth="1"/>
    <col min="519" max="519" width="15.28515625" style="72" customWidth="1"/>
    <col min="520" max="521" width="19.28515625" style="72" customWidth="1"/>
    <col min="522" max="522" width="13.85546875" style="72" customWidth="1"/>
    <col min="523" max="523" width="25.28515625" style="72" customWidth="1"/>
    <col min="524" max="524" width="16.28515625" style="72" customWidth="1"/>
    <col min="525" max="769" width="9.28515625" style="72"/>
    <col min="770" max="770" width="15" style="72" customWidth="1"/>
    <col min="771" max="771" width="12.7109375" style="72" customWidth="1"/>
    <col min="772" max="772" width="11.7109375" style="72" customWidth="1"/>
    <col min="773" max="773" width="44.85546875" style="72" customWidth="1"/>
    <col min="774" max="774" width="54.7109375" style="72" customWidth="1"/>
    <col min="775" max="775" width="15.28515625" style="72" customWidth="1"/>
    <col min="776" max="777" width="19.28515625" style="72" customWidth="1"/>
    <col min="778" max="778" width="13.85546875" style="72" customWidth="1"/>
    <col min="779" max="779" width="25.28515625" style="72" customWidth="1"/>
    <col min="780" max="780" width="16.28515625" style="72" customWidth="1"/>
    <col min="781" max="1025" width="9.28515625" style="72"/>
    <col min="1026" max="1026" width="15" style="72" customWidth="1"/>
    <col min="1027" max="1027" width="12.7109375" style="72" customWidth="1"/>
    <col min="1028" max="1028" width="11.7109375" style="72" customWidth="1"/>
    <col min="1029" max="1029" width="44.85546875" style="72" customWidth="1"/>
    <col min="1030" max="1030" width="54.7109375" style="72" customWidth="1"/>
    <col min="1031" max="1031" width="15.28515625" style="72" customWidth="1"/>
    <col min="1032" max="1033" width="19.28515625" style="72" customWidth="1"/>
    <col min="1034" max="1034" width="13.85546875" style="72" customWidth="1"/>
    <col min="1035" max="1035" width="25.28515625" style="72" customWidth="1"/>
    <col min="1036" max="1036" width="16.28515625" style="72" customWidth="1"/>
    <col min="1037" max="1281" width="9.28515625" style="72"/>
    <col min="1282" max="1282" width="15" style="72" customWidth="1"/>
    <col min="1283" max="1283" width="12.7109375" style="72" customWidth="1"/>
    <col min="1284" max="1284" width="11.7109375" style="72" customWidth="1"/>
    <col min="1285" max="1285" width="44.85546875" style="72" customWidth="1"/>
    <col min="1286" max="1286" width="54.7109375" style="72" customWidth="1"/>
    <col min="1287" max="1287" width="15.28515625" style="72" customWidth="1"/>
    <col min="1288" max="1289" width="19.28515625" style="72" customWidth="1"/>
    <col min="1290" max="1290" width="13.85546875" style="72" customWidth="1"/>
    <col min="1291" max="1291" width="25.28515625" style="72" customWidth="1"/>
    <col min="1292" max="1292" width="16.28515625" style="72" customWidth="1"/>
    <col min="1293" max="1537" width="9.28515625" style="72"/>
    <col min="1538" max="1538" width="15" style="72" customWidth="1"/>
    <col min="1539" max="1539" width="12.7109375" style="72" customWidth="1"/>
    <col min="1540" max="1540" width="11.7109375" style="72" customWidth="1"/>
    <col min="1541" max="1541" width="44.85546875" style="72" customWidth="1"/>
    <col min="1542" max="1542" width="54.7109375" style="72" customWidth="1"/>
    <col min="1543" max="1543" width="15.28515625" style="72" customWidth="1"/>
    <col min="1544" max="1545" width="19.28515625" style="72" customWidth="1"/>
    <col min="1546" max="1546" width="13.85546875" style="72" customWidth="1"/>
    <col min="1547" max="1547" width="25.28515625" style="72" customWidth="1"/>
    <col min="1548" max="1548" width="16.28515625" style="72" customWidth="1"/>
    <col min="1549" max="1793" width="9.28515625" style="72"/>
    <col min="1794" max="1794" width="15" style="72" customWidth="1"/>
    <col min="1795" max="1795" width="12.7109375" style="72" customWidth="1"/>
    <col min="1796" max="1796" width="11.7109375" style="72" customWidth="1"/>
    <col min="1797" max="1797" width="44.85546875" style="72" customWidth="1"/>
    <col min="1798" max="1798" width="54.7109375" style="72" customWidth="1"/>
    <col min="1799" max="1799" width="15.28515625" style="72" customWidth="1"/>
    <col min="1800" max="1801" width="19.28515625" style="72" customWidth="1"/>
    <col min="1802" max="1802" width="13.85546875" style="72" customWidth="1"/>
    <col min="1803" max="1803" width="25.28515625" style="72" customWidth="1"/>
    <col min="1804" max="1804" width="16.28515625" style="72" customWidth="1"/>
    <col min="1805" max="2049" width="9.28515625" style="72"/>
    <col min="2050" max="2050" width="15" style="72" customWidth="1"/>
    <col min="2051" max="2051" width="12.7109375" style="72" customWidth="1"/>
    <col min="2052" max="2052" width="11.7109375" style="72" customWidth="1"/>
    <col min="2053" max="2053" width="44.85546875" style="72" customWidth="1"/>
    <col min="2054" max="2054" width="54.7109375" style="72" customWidth="1"/>
    <col min="2055" max="2055" width="15.28515625" style="72" customWidth="1"/>
    <col min="2056" max="2057" width="19.28515625" style="72" customWidth="1"/>
    <col min="2058" max="2058" width="13.85546875" style="72" customWidth="1"/>
    <col min="2059" max="2059" width="25.28515625" style="72" customWidth="1"/>
    <col min="2060" max="2060" width="16.28515625" style="72" customWidth="1"/>
    <col min="2061" max="2305" width="9.28515625" style="72"/>
    <col min="2306" max="2306" width="15" style="72" customWidth="1"/>
    <col min="2307" max="2307" width="12.7109375" style="72" customWidth="1"/>
    <col min="2308" max="2308" width="11.7109375" style="72" customWidth="1"/>
    <col min="2309" max="2309" width="44.85546875" style="72" customWidth="1"/>
    <col min="2310" max="2310" width="54.7109375" style="72" customWidth="1"/>
    <col min="2311" max="2311" width="15.28515625" style="72" customWidth="1"/>
    <col min="2312" max="2313" width="19.28515625" style="72" customWidth="1"/>
    <col min="2314" max="2314" width="13.85546875" style="72" customWidth="1"/>
    <col min="2315" max="2315" width="25.28515625" style="72" customWidth="1"/>
    <col min="2316" max="2316" width="16.28515625" style="72" customWidth="1"/>
    <col min="2317" max="2561" width="9.28515625" style="72"/>
    <col min="2562" max="2562" width="15" style="72" customWidth="1"/>
    <col min="2563" max="2563" width="12.7109375" style="72" customWidth="1"/>
    <col min="2564" max="2564" width="11.7109375" style="72" customWidth="1"/>
    <col min="2565" max="2565" width="44.85546875" style="72" customWidth="1"/>
    <col min="2566" max="2566" width="54.7109375" style="72" customWidth="1"/>
    <col min="2567" max="2567" width="15.28515625" style="72" customWidth="1"/>
    <col min="2568" max="2569" width="19.28515625" style="72" customWidth="1"/>
    <col min="2570" max="2570" width="13.85546875" style="72" customWidth="1"/>
    <col min="2571" max="2571" width="25.28515625" style="72" customWidth="1"/>
    <col min="2572" max="2572" width="16.28515625" style="72" customWidth="1"/>
    <col min="2573" max="2817" width="9.28515625" style="72"/>
    <col min="2818" max="2818" width="15" style="72" customWidth="1"/>
    <col min="2819" max="2819" width="12.7109375" style="72" customWidth="1"/>
    <col min="2820" max="2820" width="11.7109375" style="72" customWidth="1"/>
    <col min="2821" max="2821" width="44.85546875" style="72" customWidth="1"/>
    <col min="2822" max="2822" width="54.7109375" style="72" customWidth="1"/>
    <col min="2823" max="2823" width="15.28515625" style="72" customWidth="1"/>
    <col min="2824" max="2825" width="19.28515625" style="72" customWidth="1"/>
    <col min="2826" max="2826" width="13.85546875" style="72" customWidth="1"/>
    <col min="2827" max="2827" width="25.28515625" style="72" customWidth="1"/>
    <col min="2828" max="2828" width="16.28515625" style="72" customWidth="1"/>
    <col min="2829" max="3073" width="9.28515625" style="72"/>
    <col min="3074" max="3074" width="15" style="72" customWidth="1"/>
    <col min="3075" max="3075" width="12.7109375" style="72" customWidth="1"/>
    <col min="3076" max="3076" width="11.7109375" style="72" customWidth="1"/>
    <col min="3077" max="3077" width="44.85546875" style="72" customWidth="1"/>
    <col min="3078" max="3078" width="54.7109375" style="72" customWidth="1"/>
    <col min="3079" max="3079" width="15.28515625" style="72" customWidth="1"/>
    <col min="3080" max="3081" width="19.28515625" style="72" customWidth="1"/>
    <col min="3082" max="3082" width="13.85546875" style="72" customWidth="1"/>
    <col min="3083" max="3083" width="25.28515625" style="72" customWidth="1"/>
    <col min="3084" max="3084" width="16.28515625" style="72" customWidth="1"/>
    <col min="3085" max="3329" width="9.28515625" style="72"/>
    <col min="3330" max="3330" width="15" style="72" customWidth="1"/>
    <col min="3331" max="3331" width="12.7109375" style="72" customWidth="1"/>
    <col min="3332" max="3332" width="11.7109375" style="72" customWidth="1"/>
    <col min="3333" max="3333" width="44.85546875" style="72" customWidth="1"/>
    <col min="3334" max="3334" width="54.7109375" style="72" customWidth="1"/>
    <col min="3335" max="3335" width="15.28515625" style="72" customWidth="1"/>
    <col min="3336" max="3337" width="19.28515625" style="72" customWidth="1"/>
    <col min="3338" max="3338" width="13.85546875" style="72" customWidth="1"/>
    <col min="3339" max="3339" width="25.28515625" style="72" customWidth="1"/>
    <col min="3340" max="3340" width="16.28515625" style="72" customWidth="1"/>
    <col min="3341" max="3585" width="9.28515625" style="72"/>
    <col min="3586" max="3586" width="15" style="72" customWidth="1"/>
    <col min="3587" max="3587" width="12.7109375" style="72" customWidth="1"/>
    <col min="3588" max="3588" width="11.7109375" style="72" customWidth="1"/>
    <col min="3589" max="3589" width="44.85546875" style="72" customWidth="1"/>
    <col min="3590" max="3590" width="54.7109375" style="72" customWidth="1"/>
    <col min="3591" max="3591" width="15.28515625" style="72" customWidth="1"/>
    <col min="3592" max="3593" width="19.28515625" style="72" customWidth="1"/>
    <col min="3594" max="3594" width="13.85546875" style="72" customWidth="1"/>
    <col min="3595" max="3595" width="25.28515625" style="72" customWidth="1"/>
    <col min="3596" max="3596" width="16.28515625" style="72" customWidth="1"/>
    <col min="3597" max="3841" width="9.28515625" style="72"/>
    <col min="3842" max="3842" width="15" style="72" customWidth="1"/>
    <col min="3843" max="3843" width="12.7109375" style="72" customWidth="1"/>
    <col min="3844" max="3844" width="11.7109375" style="72" customWidth="1"/>
    <col min="3845" max="3845" width="44.85546875" style="72" customWidth="1"/>
    <col min="3846" max="3846" width="54.7109375" style="72" customWidth="1"/>
    <col min="3847" max="3847" width="15.28515625" style="72" customWidth="1"/>
    <col min="3848" max="3849" width="19.28515625" style="72" customWidth="1"/>
    <col min="3850" max="3850" width="13.85546875" style="72" customWidth="1"/>
    <col min="3851" max="3851" width="25.28515625" style="72" customWidth="1"/>
    <col min="3852" max="3852" width="16.28515625" style="72" customWidth="1"/>
    <col min="3853" max="4097" width="9.28515625" style="72"/>
    <col min="4098" max="4098" width="15" style="72" customWidth="1"/>
    <col min="4099" max="4099" width="12.7109375" style="72" customWidth="1"/>
    <col min="4100" max="4100" width="11.7109375" style="72" customWidth="1"/>
    <col min="4101" max="4101" width="44.85546875" style="72" customWidth="1"/>
    <col min="4102" max="4102" width="54.7109375" style="72" customWidth="1"/>
    <col min="4103" max="4103" width="15.28515625" style="72" customWidth="1"/>
    <col min="4104" max="4105" width="19.28515625" style="72" customWidth="1"/>
    <col min="4106" max="4106" width="13.85546875" style="72" customWidth="1"/>
    <col min="4107" max="4107" width="25.28515625" style="72" customWidth="1"/>
    <col min="4108" max="4108" width="16.28515625" style="72" customWidth="1"/>
    <col min="4109" max="4353" width="9.28515625" style="72"/>
    <col min="4354" max="4354" width="15" style="72" customWidth="1"/>
    <col min="4355" max="4355" width="12.7109375" style="72" customWidth="1"/>
    <col min="4356" max="4356" width="11.7109375" style="72" customWidth="1"/>
    <col min="4357" max="4357" width="44.85546875" style="72" customWidth="1"/>
    <col min="4358" max="4358" width="54.7109375" style="72" customWidth="1"/>
    <col min="4359" max="4359" width="15.28515625" style="72" customWidth="1"/>
    <col min="4360" max="4361" width="19.28515625" style="72" customWidth="1"/>
    <col min="4362" max="4362" width="13.85546875" style="72" customWidth="1"/>
    <col min="4363" max="4363" width="25.28515625" style="72" customWidth="1"/>
    <col min="4364" max="4364" width="16.28515625" style="72" customWidth="1"/>
    <col min="4365" max="4609" width="9.28515625" style="72"/>
    <col min="4610" max="4610" width="15" style="72" customWidth="1"/>
    <col min="4611" max="4611" width="12.7109375" style="72" customWidth="1"/>
    <col min="4612" max="4612" width="11.7109375" style="72" customWidth="1"/>
    <col min="4613" max="4613" width="44.85546875" style="72" customWidth="1"/>
    <col min="4614" max="4614" width="54.7109375" style="72" customWidth="1"/>
    <col min="4615" max="4615" width="15.28515625" style="72" customWidth="1"/>
    <col min="4616" max="4617" width="19.28515625" style="72" customWidth="1"/>
    <col min="4618" max="4618" width="13.85546875" style="72" customWidth="1"/>
    <col min="4619" max="4619" width="25.28515625" style="72" customWidth="1"/>
    <col min="4620" max="4620" width="16.28515625" style="72" customWidth="1"/>
    <col min="4621" max="4865" width="9.28515625" style="72"/>
    <col min="4866" max="4866" width="15" style="72" customWidth="1"/>
    <col min="4867" max="4867" width="12.7109375" style="72" customWidth="1"/>
    <col min="4868" max="4868" width="11.7109375" style="72" customWidth="1"/>
    <col min="4869" max="4869" width="44.85546875" style="72" customWidth="1"/>
    <col min="4870" max="4870" width="54.7109375" style="72" customWidth="1"/>
    <col min="4871" max="4871" width="15.28515625" style="72" customWidth="1"/>
    <col min="4872" max="4873" width="19.28515625" style="72" customWidth="1"/>
    <col min="4874" max="4874" width="13.85546875" style="72" customWidth="1"/>
    <col min="4875" max="4875" width="25.28515625" style="72" customWidth="1"/>
    <col min="4876" max="4876" width="16.28515625" style="72" customWidth="1"/>
    <col min="4877" max="5121" width="9.28515625" style="72"/>
    <col min="5122" max="5122" width="15" style="72" customWidth="1"/>
    <col min="5123" max="5123" width="12.7109375" style="72" customWidth="1"/>
    <col min="5124" max="5124" width="11.7109375" style="72" customWidth="1"/>
    <col min="5125" max="5125" width="44.85546875" style="72" customWidth="1"/>
    <col min="5126" max="5126" width="54.7109375" style="72" customWidth="1"/>
    <col min="5127" max="5127" width="15.28515625" style="72" customWidth="1"/>
    <col min="5128" max="5129" width="19.28515625" style="72" customWidth="1"/>
    <col min="5130" max="5130" width="13.85546875" style="72" customWidth="1"/>
    <col min="5131" max="5131" width="25.28515625" style="72" customWidth="1"/>
    <col min="5132" max="5132" width="16.28515625" style="72" customWidth="1"/>
    <col min="5133" max="5377" width="9.28515625" style="72"/>
    <col min="5378" max="5378" width="15" style="72" customWidth="1"/>
    <col min="5379" max="5379" width="12.7109375" style="72" customWidth="1"/>
    <col min="5380" max="5380" width="11.7109375" style="72" customWidth="1"/>
    <col min="5381" max="5381" width="44.85546875" style="72" customWidth="1"/>
    <col min="5382" max="5382" width="54.7109375" style="72" customWidth="1"/>
    <col min="5383" max="5383" width="15.28515625" style="72" customWidth="1"/>
    <col min="5384" max="5385" width="19.28515625" style="72" customWidth="1"/>
    <col min="5386" max="5386" width="13.85546875" style="72" customWidth="1"/>
    <col min="5387" max="5387" width="25.28515625" style="72" customWidth="1"/>
    <col min="5388" max="5388" width="16.28515625" style="72" customWidth="1"/>
    <col min="5389" max="5633" width="9.28515625" style="72"/>
    <col min="5634" max="5634" width="15" style="72" customWidth="1"/>
    <col min="5635" max="5635" width="12.7109375" style="72" customWidth="1"/>
    <col min="5636" max="5636" width="11.7109375" style="72" customWidth="1"/>
    <col min="5637" max="5637" width="44.85546875" style="72" customWidth="1"/>
    <col min="5638" max="5638" width="54.7109375" style="72" customWidth="1"/>
    <col min="5639" max="5639" width="15.28515625" style="72" customWidth="1"/>
    <col min="5640" max="5641" width="19.28515625" style="72" customWidth="1"/>
    <col min="5642" max="5642" width="13.85546875" style="72" customWidth="1"/>
    <col min="5643" max="5643" width="25.28515625" style="72" customWidth="1"/>
    <col min="5644" max="5644" width="16.28515625" style="72" customWidth="1"/>
    <col min="5645" max="5889" width="9.28515625" style="72"/>
    <col min="5890" max="5890" width="15" style="72" customWidth="1"/>
    <col min="5891" max="5891" width="12.7109375" style="72" customWidth="1"/>
    <col min="5892" max="5892" width="11.7109375" style="72" customWidth="1"/>
    <col min="5893" max="5893" width="44.85546875" style="72" customWidth="1"/>
    <col min="5894" max="5894" width="54.7109375" style="72" customWidth="1"/>
    <col min="5895" max="5895" width="15.28515625" style="72" customWidth="1"/>
    <col min="5896" max="5897" width="19.28515625" style="72" customWidth="1"/>
    <col min="5898" max="5898" width="13.85546875" style="72" customWidth="1"/>
    <col min="5899" max="5899" width="25.28515625" style="72" customWidth="1"/>
    <col min="5900" max="5900" width="16.28515625" style="72" customWidth="1"/>
    <col min="5901" max="6145" width="9.28515625" style="72"/>
    <col min="6146" max="6146" width="15" style="72" customWidth="1"/>
    <col min="6147" max="6147" width="12.7109375" style="72" customWidth="1"/>
    <col min="6148" max="6148" width="11.7109375" style="72" customWidth="1"/>
    <col min="6149" max="6149" width="44.85546875" style="72" customWidth="1"/>
    <col min="6150" max="6150" width="54.7109375" style="72" customWidth="1"/>
    <col min="6151" max="6151" width="15.28515625" style="72" customWidth="1"/>
    <col min="6152" max="6153" width="19.28515625" style="72" customWidth="1"/>
    <col min="6154" max="6154" width="13.85546875" style="72" customWidth="1"/>
    <col min="6155" max="6155" width="25.28515625" style="72" customWidth="1"/>
    <col min="6156" max="6156" width="16.28515625" style="72" customWidth="1"/>
    <col min="6157" max="6401" width="9.28515625" style="72"/>
    <col min="6402" max="6402" width="15" style="72" customWidth="1"/>
    <col min="6403" max="6403" width="12.7109375" style="72" customWidth="1"/>
    <col min="6404" max="6404" width="11.7109375" style="72" customWidth="1"/>
    <col min="6405" max="6405" width="44.85546875" style="72" customWidth="1"/>
    <col min="6406" max="6406" width="54.7109375" style="72" customWidth="1"/>
    <col min="6407" max="6407" width="15.28515625" style="72" customWidth="1"/>
    <col min="6408" max="6409" width="19.28515625" style="72" customWidth="1"/>
    <col min="6410" max="6410" width="13.85546875" style="72" customWidth="1"/>
    <col min="6411" max="6411" width="25.28515625" style="72" customWidth="1"/>
    <col min="6412" max="6412" width="16.28515625" style="72" customWidth="1"/>
    <col min="6413" max="6657" width="9.28515625" style="72"/>
    <col min="6658" max="6658" width="15" style="72" customWidth="1"/>
    <col min="6659" max="6659" width="12.7109375" style="72" customWidth="1"/>
    <col min="6660" max="6660" width="11.7109375" style="72" customWidth="1"/>
    <col min="6661" max="6661" width="44.85546875" style="72" customWidth="1"/>
    <col min="6662" max="6662" width="54.7109375" style="72" customWidth="1"/>
    <col min="6663" max="6663" width="15.28515625" style="72" customWidth="1"/>
    <col min="6664" max="6665" width="19.28515625" style="72" customWidth="1"/>
    <col min="6666" max="6666" width="13.85546875" style="72" customWidth="1"/>
    <col min="6667" max="6667" width="25.28515625" style="72" customWidth="1"/>
    <col min="6668" max="6668" width="16.28515625" style="72" customWidth="1"/>
    <col min="6669" max="6913" width="9.28515625" style="72"/>
    <col min="6914" max="6914" width="15" style="72" customWidth="1"/>
    <col min="6915" max="6915" width="12.7109375" style="72" customWidth="1"/>
    <col min="6916" max="6916" width="11.7109375" style="72" customWidth="1"/>
    <col min="6917" max="6917" width="44.85546875" style="72" customWidth="1"/>
    <col min="6918" max="6918" width="54.7109375" style="72" customWidth="1"/>
    <col min="6919" max="6919" width="15.28515625" style="72" customWidth="1"/>
    <col min="6920" max="6921" width="19.28515625" style="72" customWidth="1"/>
    <col min="6922" max="6922" width="13.85546875" style="72" customWidth="1"/>
    <col min="6923" max="6923" width="25.28515625" style="72" customWidth="1"/>
    <col min="6924" max="6924" width="16.28515625" style="72" customWidth="1"/>
    <col min="6925" max="7169" width="9.28515625" style="72"/>
    <col min="7170" max="7170" width="15" style="72" customWidth="1"/>
    <col min="7171" max="7171" width="12.7109375" style="72" customWidth="1"/>
    <col min="7172" max="7172" width="11.7109375" style="72" customWidth="1"/>
    <col min="7173" max="7173" width="44.85546875" style="72" customWidth="1"/>
    <col min="7174" max="7174" width="54.7109375" style="72" customWidth="1"/>
    <col min="7175" max="7175" width="15.28515625" style="72" customWidth="1"/>
    <col min="7176" max="7177" width="19.28515625" style="72" customWidth="1"/>
    <col min="7178" max="7178" width="13.85546875" style="72" customWidth="1"/>
    <col min="7179" max="7179" width="25.28515625" style="72" customWidth="1"/>
    <col min="7180" max="7180" width="16.28515625" style="72" customWidth="1"/>
    <col min="7181" max="7425" width="9.28515625" style="72"/>
    <col min="7426" max="7426" width="15" style="72" customWidth="1"/>
    <col min="7427" max="7427" width="12.7109375" style="72" customWidth="1"/>
    <col min="7428" max="7428" width="11.7109375" style="72" customWidth="1"/>
    <col min="7429" max="7429" width="44.85546875" style="72" customWidth="1"/>
    <col min="7430" max="7430" width="54.7109375" style="72" customWidth="1"/>
    <col min="7431" max="7431" width="15.28515625" style="72" customWidth="1"/>
    <col min="7432" max="7433" width="19.28515625" style="72" customWidth="1"/>
    <col min="7434" max="7434" width="13.85546875" style="72" customWidth="1"/>
    <col min="7435" max="7435" width="25.28515625" style="72" customWidth="1"/>
    <col min="7436" max="7436" width="16.28515625" style="72" customWidth="1"/>
    <col min="7437" max="7681" width="9.28515625" style="72"/>
    <col min="7682" max="7682" width="15" style="72" customWidth="1"/>
    <col min="7683" max="7683" width="12.7109375" style="72" customWidth="1"/>
    <col min="7684" max="7684" width="11.7109375" style="72" customWidth="1"/>
    <col min="7685" max="7685" width="44.85546875" style="72" customWidth="1"/>
    <col min="7686" max="7686" width="54.7109375" style="72" customWidth="1"/>
    <col min="7687" max="7687" width="15.28515625" style="72" customWidth="1"/>
    <col min="7688" max="7689" width="19.28515625" style="72" customWidth="1"/>
    <col min="7690" max="7690" width="13.85546875" style="72" customWidth="1"/>
    <col min="7691" max="7691" width="25.28515625" style="72" customWidth="1"/>
    <col min="7692" max="7692" width="16.28515625" style="72" customWidth="1"/>
    <col min="7693" max="7937" width="9.28515625" style="72"/>
    <col min="7938" max="7938" width="15" style="72" customWidth="1"/>
    <col min="7939" max="7939" width="12.7109375" style="72" customWidth="1"/>
    <col min="7940" max="7940" width="11.7109375" style="72" customWidth="1"/>
    <col min="7941" max="7941" width="44.85546875" style="72" customWidth="1"/>
    <col min="7942" max="7942" width="54.7109375" style="72" customWidth="1"/>
    <col min="7943" max="7943" width="15.28515625" style="72" customWidth="1"/>
    <col min="7944" max="7945" width="19.28515625" style="72" customWidth="1"/>
    <col min="7946" max="7946" width="13.85546875" style="72" customWidth="1"/>
    <col min="7947" max="7947" width="25.28515625" style="72" customWidth="1"/>
    <col min="7948" max="7948" width="16.28515625" style="72" customWidth="1"/>
    <col min="7949" max="8193" width="9.28515625" style="72"/>
    <col min="8194" max="8194" width="15" style="72" customWidth="1"/>
    <col min="8195" max="8195" width="12.7109375" style="72" customWidth="1"/>
    <col min="8196" max="8196" width="11.7109375" style="72" customWidth="1"/>
    <col min="8197" max="8197" width="44.85546875" style="72" customWidth="1"/>
    <col min="8198" max="8198" width="54.7109375" style="72" customWidth="1"/>
    <col min="8199" max="8199" width="15.28515625" style="72" customWidth="1"/>
    <col min="8200" max="8201" width="19.28515625" style="72" customWidth="1"/>
    <col min="8202" max="8202" width="13.85546875" style="72" customWidth="1"/>
    <col min="8203" max="8203" width="25.28515625" style="72" customWidth="1"/>
    <col min="8204" max="8204" width="16.28515625" style="72" customWidth="1"/>
    <col min="8205" max="8449" width="9.28515625" style="72"/>
    <col min="8450" max="8450" width="15" style="72" customWidth="1"/>
    <col min="8451" max="8451" width="12.7109375" style="72" customWidth="1"/>
    <col min="8452" max="8452" width="11.7109375" style="72" customWidth="1"/>
    <col min="8453" max="8453" width="44.85546875" style="72" customWidth="1"/>
    <col min="8454" max="8454" width="54.7109375" style="72" customWidth="1"/>
    <col min="8455" max="8455" width="15.28515625" style="72" customWidth="1"/>
    <col min="8456" max="8457" width="19.28515625" style="72" customWidth="1"/>
    <col min="8458" max="8458" width="13.85546875" style="72" customWidth="1"/>
    <col min="8459" max="8459" width="25.28515625" style="72" customWidth="1"/>
    <col min="8460" max="8460" width="16.28515625" style="72" customWidth="1"/>
    <col min="8461" max="8705" width="9.28515625" style="72"/>
    <col min="8706" max="8706" width="15" style="72" customWidth="1"/>
    <col min="8707" max="8707" width="12.7109375" style="72" customWidth="1"/>
    <col min="8708" max="8708" width="11.7109375" style="72" customWidth="1"/>
    <col min="8709" max="8709" width="44.85546875" style="72" customWidth="1"/>
    <col min="8710" max="8710" width="54.7109375" style="72" customWidth="1"/>
    <col min="8711" max="8711" width="15.28515625" style="72" customWidth="1"/>
    <col min="8712" max="8713" width="19.28515625" style="72" customWidth="1"/>
    <col min="8714" max="8714" width="13.85546875" style="72" customWidth="1"/>
    <col min="8715" max="8715" width="25.28515625" style="72" customWidth="1"/>
    <col min="8716" max="8716" width="16.28515625" style="72" customWidth="1"/>
    <col min="8717" max="8961" width="9.28515625" style="72"/>
    <col min="8962" max="8962" width="15" style="72" customWidth="1"/>
    <col min="8963" max="8963" width="12.7109375" style="72" customWidth="1"/>
    <col min="8964" max="8964" width="11.7109375" style="72" customWidth="1"/>
    <col min="8965" max="8965" width="44.85546875" style="72" customWidth="1"/>
    <col min="8966" max="8966" width="54.7109375" style="72" customWidth="1"/>
    <col min="8967" max="8967" width="15.28515625" style="72" customWidth="1"/>
    <col min="8968" max="8969" width="19.28515625" style="72" customWidth="1"/>
    <col min="8970" max="8970" width="13.85546875" style="72" customWidth="1"/>
    <col min="8971" max="8971" width="25.28515625" style="72" customWidth="1"/>
    <col min="8972" max="8972" width="16.28515625" style="72" customWidth="1"/>
    <col min="8973" max="9217" width="9.28515625" style="72"/>
    <col min="9218" max="9218" width="15" style="72" customWidth="1"/>
    <col min="9219" max="9219" width="12.7109375" style="72" customWidth="1"/>
    <col min="9220" max="9220" width="11.7109375" style="72" customWidth="1"/>
    <col min="9221" max="9221" width="44.85546875" style="72" customWidth="1"/>
    <col min="9222" max="9222" width="54.7109375" style="72" customWidth="1"/>
    <col min="9223" max="9223" width="15.28515625" style="72" customWidth="1"/>
    <col min="9224" max="9225" width="19.28515625" style="72" customWidth="1"/>
    <col min="9226" max="9226" width="13.85546875" style="72" customWidth="1"/>
    <col min="9227" max="9227" width="25.28515625" style="72" customWidth="1"/>
    <col min="9228" max="9228" width="16.28515625" style="72" customWidth="1"/>
    <col min="9229" max="9473" width="9.28515625" style="72"/>
    <col min="9474" max="9474" width="15" style="72" customWidth="1"/>
    <col min="9475" max="9475" width="12.7109375" style="72" customWidth="1"/>
    <col min="9476" max="9476" width="11.7109375" style="72" customWidth="1"/>
    <col min="9477" max="9477" width="44.85546875" style="72" customWidth="1"/>
    <col min="9478" max="9478" width="54.7109375" style="72" customWidth="1"/>
    <col min="9479" max="9479" width="15.28515625" style="72" customWidth="1"/>
    <col min="9480" max="9481" width="19.28515625" style="72" customWidth="1"/>
    <col min="9482" max="9482" width="13.85546875" style="72" customWidth="1"/>
    <col min="9483" max="9483" width="25.28515625" style="72" customWidth="1"/>
    <col min="9484" max="9484" width="16.28515625" style="72" customWidth="1"/>
    <col min="9485" max="9729" width="9.28515625" style="72"/>
    <col min="9730" max="9730" width="15" style="72" customWidth="1"/>
    <col min="9731" max="9731" width="12.7109375" style="72" customWidth="1"/>
    <col min="9732" max="9732" width="11.7109375" style="72" customWidth="1"/>
    <col min="9733" max="9733" width="44.85546875" style="72" customWidth="1"/>
    <col min="9734" max="9734" width="54.7109375" style="72" customWidth="1"/>
    <col min="9735" max="9735" width="15.28515625" style="72" customWidth="1"/>
    <col min="9736" max="9737" width="19.28515625" style="72" customWidth="1"/>
    <col min="9738" max="9738" width="13.85546875" style="72" customWidth="1"/>
    <col min="9739" max="9739" width="25.28515625" style="72" customWidth="1"/>
    <col min="9740" max="9740" width="16.28515625" style="72" customWidth="1"/>
    <col min="9741" max="9985" width="9.28515625" style="72"/>
    <col min="9986" max="9986" width="15" style="72" customWidth="1"/>
    <col min="9987" max="9987" width="12.7109375" style="72" customWidth="1"/>
    <col min="9988" max="9988" width="11.7109375" style="72" customWidth="1"/>
    <col min="9989" max="9989" width="44.85546875" style="72" customWidth="1"/>
    <col min="9990" max="9990" width="54.7109375" style="72" customWidth="1"/>
    <col min="9991" max="9991" width="15.28515625" style="72" customWidth="1"/>
    <col min="9992" max="9993" width="19.28515625" style="72" customWidth="1"/>
    <col min="9994" max="9994" width="13.85546875" style="72" customWidth="1"/>
    <col min="9995" max="9995" width="25.28515625" style="72" customWidth="1"/>
    <col min="9996" max="9996" width="16.28515625" style="72" customWidth="1"/>
    <col min="9997" max="10241" width="9.28515625" style="72"/>
    <col min="10242" max="10242" width="15" style="72" customWidth="1"/>
    <col min="10243" max="10243" width="12.7109375" style="72" customWidth="1"/>
    <col min="10244" max="10244" width="11.7109375" style="72" customWidth="1"/>
    <col min="10245" max="10245" width="44.85546875" style="72" customWidth="1"/>
    <col min="10246" max="10246" width="54.7109375" style="72" customWidth="1"/>
    <col min="10247" max="10247" width="15.28515625" style="72" customWidth="1"/>
    <col min="10248" max="10249" width="19.28515625" style="72" customWidth="1"/>
    <col min="10250" max="10250" width="13.85546875" style="72" customWidth="1"/>
    <col min="10251" max="10251" width="25.28515625" style="72" customWidth="1"/>
    <col min="10252" max="10252" width="16.28515625" style="72" customWidth="1"/>
    <col min="10253" max="10497" width="9.28515625" style="72"/>
    <col min="10498" max="10498" width="15" style="72" customWidth="1"/>
    <col min="10499" max="10499" width="12.7109375" style="72" customWidth="1"/>
    <col min="10500" max="10500" width="11.7109375" style="72" customWidth="1"/>
    <col min="10501" max="10501" width="44.85546875" style="72" customWidth="1"/>
    <col min="10502" max="10502" width="54.7109375" style="72" customWidth="1"/>
    <col min="10503" max="10503" width="15.28515625" style="72" customWidth="1"/>
    <col min="10504" max="10505" width="19.28515625" style="72" customWidth="1"/>
    <col min="10506" max="10506" width="13.85546875" style="72" customWidth="1"/>
    <col min="10507" max="10507" width="25.28515625" style="72" customWidth="1"/>
    <col min="10508" max="10508" width="16.28515625" style="72" customWidth="1"/>
    <col min="10509" max="10753" width="9.28515625" style="72"/>
    <col min="10754" max="10754" width="15" style="72" customWidth="1"/>
    <col min="10755" max="10755" width="12.7109375" style="72" customWidth="1"/>
    <col min="10756" max="10756" width="11.7109375" style="72" customWidth="1"/>
    <col min="10757" max="10757" width="44.85546875" style="72" customWidth="1"/>
    <col min="10758" max="10758" width="54.7109375" style="72" customWidth="1"/>
    <col min="10759" max="10759" width="15.28515625" style="72" customWidth="1"/>
    <col min="10760" max="10761" width="19.28515625" style="72" customWidth="1"/>
    <col min="10762" max="10762" width="13.85546875" style="72" customWidth="1"/>
    <col min="10763" max="10763" width="25.28515625" style="72" customWidth="1"/>
    <col min="10764" max="10764" width="16.28515625" style="72" customWidth="1"/>
    <col min="10765" max="11009" width="9.28515625" style="72"/>
    <col min="11010" max="11010" width="15" style="72" customWidth="1"/>
    <col min="11011" max="11011" width="12.7109375" style="72" customWidth="1"/>
    <col min="11012" max="11012" width="11.7109375" style="72" customWidth="1"/>
    <col min="11013" max="11013" width="44.85546875" style="72" customWidth="1"/>
    <col min="11014" max="11014" width="54.7109375" style="72" customWidth="1"/>
    <col min="11015" max="11015" width="15.28515625" style="72" customWidth="1"/>
    <col min="11016" max="11017" width="19.28515625" style="72" customWidth="1"/>
    <col min="11018" max="11018" width="13.85546875" style="72" customWidth="1"/>
    <col min="11019" max="11019" width="25.28515625" style="72" customWidth="1"/>
    <col min="11020" max="11020" width="16.28515625" style="72" customWidth="1"/>
    <col min="11021" max="11265" width="9.28515625" style="72"/>
    <col min="11266" max="11266" width="15" style="72" customWidth="1"/>
    <col min="11267" max="11267" width="12.7109375" style="72" customWidth="1"/>
    <col min="11268" max="11268" width="11.7109375" style="72" customWidth="1"/>
    <col min="11269" max="11269" width="44.85546875" style="72" customWidth="1"/>
    <col min="11270" max="11270" width="54.7109375" style="72" customWidth="1"/>
    <col min="11271" max="11271" width="15.28515625" style="72" customWidth="1"/>
    <col min="11272" max="11273" width="19.28515625" style="72" customWidth="1"/>
    <col min="11274" max="11274" width="13.85546875" style="72" customWidth="1"/>
    <col min="11275" max="11275" width="25.28515625" style="72" customWidth="1"/>
    <col min="11276" max="11276" width="16.28515625" style="72" customWidth="1"/>
    <col min="11277" max="11521" width="9.28515625" style="72"/>
    <col min="11522" max="11522" width="15" style="72" customWidth="1"/>
    <col min="11523" max="11523" width="12.7109375" style="72" customWidth="1"/>
    <col min="11524" max="11524" width="11.7109375" style="72" customWidth="1"/>
    <col min="11525" max="11525" width="44.85546875" style="72" customWidth="1"/>
    <col min="11526" max="11526" width="54.7109375" style="72" customWidth="1"/>
    <col min="11527" max="11527" width="15.28515625" style="72" customWidth="1"/>
    <col min="11528" max="11529" width="19.28515625" style="72" customWidth="1"/>
    <col min="11530" max="11530" width="13.85546875" style="72" customWidth="1"/>
    <col min="11531" max="11531" width="25.28515625" style="72" customWidth="1"/>
    <col min="11532" max="11532" width="16.28515625" style="72" customWidth="1"/>
    <col min="11533" max="11777" width="9.28515625" style="72"/>
    <col min="11778" max="11778" width="15" style="72" customWidth="1"/>
    <col min="11779" max="11779" width="12.7109375" style="72" customWidth="1"/>
    <col min="11780" max="11780" width="11.7109375" style="72" customWidth="1"/>
    <col min="11781" max="11781" width="44.85546875" style="72" customWidth="1"/>
    <col min="11782" max="11782" width="54.7109375" style="72" customWidth="1"/>
    <col min="11783" max="11783" width="15.28515625" style="72" customWidth="1"/>
    <col min="11784" max="11785" width="19.28515625" style="72" customWidth="1"/>
    <col min="11786" max="11786" width="13.85546875" style="72" customWidth="1"/>
    <col min="11787" max="11787" width="25.28515625" style="72" customWidth="1"/>
    <col min="11788" max="11788" width="16.28515625" style="72" customWidth="1"/>
    <col min="11789" max="12033" width="9.28515625" style="72"/>
    <col min="12034" max="12034" width="15" style="72" customWidth="1"/>
    <col min="12035" max="12035" width="12.7109375" style="72" customWidth="1"/>
    <col min="12036" max="12036" width="11.7109375" style="72" customWidth="1"/>
    <col min="12037" max="12037" width="44.85546875" style="72" customWidth="1"/>
    <col min="12038" max="12038" width="54.7109375" style="72" customWidth="1"/>
    <col min="12039" max="12039" width="15.28515625" style="72" customWidth="1"/>
    <col min="12040" max="12041" width="19.28515625" style="72" customWidth="1"/>
    <col min="12042" max="12042" width="13.85546875" style="72" customWidth="1"/>
    <col min="12043" max="12043" width="25.28515625" style="72" customWidth="1"/>
    <col min="12044" max="12044" width="16.28515625" style="72" customWidth="1"/>
    <col min="12045" max="12289" width="9.28515625" style="72"/>
    <col min="12290" max="12290" width="15" style="72" customWidth="1"/>
    <col min="12291" max="12291" width="12.7109375" style="72" customWidth="1"/>
    <col min="12292" max="12292" width="11.7109375" style="72" customWidth="1"/>
    <col min="12293" max="12293" width="44.85546875" style="72" customWidth="1"/>
    <col min="12294" max="12294" width="54.7109375" style="72" customWidth="1"/>
    <col min="12295" max="12295" width="15.28515625" style="72" customWidth="1"/>
    <col min="12296" max="12297" width="19.28515625" style="72" customWidth="1"/>
    <col min="12298" max="12298" width="13.85546875" style="72" customWidth="1"/>
    <col min="12299" max="12299" width="25.28515625" style="72" customWidth="1"/>
    <col min="12300" max="12300" width="16.28515625" style="72" customWidth="1"/>
    <col min="12301" max="12545" width="9.28515625" style="72"/>
    <col min="12546" max="12546" width="15" style="72" customWidth="1"/>
    <col min="12547" max="12547" width="12.7109375" style="72" customWidth="1"/>
    <col min="12548" max="12548" width="11.7109375" style="72" customWidth="1"/>
    <col min="12549" max="12549" width="44.85546875" style="72" customWidth="1"/>
    <col min="12550" max="12550" width="54.7109375" style="72" customWidth="1"/>
    <col min="12551" max="12551" width="15.28515625" style="72" customWidth="1"/>
    <col min="12552" max="12553" width="19.28515625" style="72" customWidth="1"/>
    <col min="12554" max="12554" width="13.85546875" style="72" customWidth="1"/>
    <col min="12555" max="12555" width="25.28515625" style="72" customWidth="1"/>
    <col min="12556" max="12556" width="16.28515625" style="72" customWidth="1"/>
    <col min="12557" max="12801" width="9.28515625" style="72"/>
    <col min="12802" max="12802" width="15" style="72" customWidth="1"/>
    <col min="12803" max="12803" width="12.7109375" style="72" customWidth="1"/>
    <col min="12804" max="12804" width="11.7109375" style="72" customWidth="1"/>
    <col min="12805" max="12805" width="44.85546875" style="72" customWidth="1"/>
    <col min="12806" max="12806" width="54.7109375" style="72" customWidth="1"/>
    <col min="12807" max="12807" width="15.28515625" style="72" customWidth="1"/>
    <col min="12808" max="12809" width="19.28515625" style="72" customWidth="1"/>
    <col min="12810" max="12810" width="13.85546875" style="72" customWidth="1"/>
    <col min="12811" max="12811" width="25.28515625" style="72" customWidth="1"/>
    <col min="12812" max="12812" width="16.28515625" style="72" customWidth="1"/>
    <col min="12813" max="13057" width="9.28515625" style="72"/>
    <col min="13058" max="13058" width="15" style="72" customWidth="1"/>
    <col min="13059" max="13059" width="12.7109375" style="72" customWidth="1"/>
    <col min="13060" max="13060" width="11.7109375" style="72" customWidth="1"/>
    <col min="13061" max="13061" width="44.85546875" style="72" customWidth="1"/>
    <col min="13062" max="13062" width="54.7109375" style="72" customWidth="1"/>
    <col min="13063" max="13063" width="15.28515625" style="72" customWidth="1"/>
    <col min="13064" max="13065" width="19.28515625" style="72" customWidth="1"/>
    <col min="13066" max="13066" width="13.85546875" style="72" customWidth="1"/>
    <col min="13067" max="13067" width="25.28515625" style="72" customWidth="1"/>
    <col min="13068" max="13068" width="16.28515625" style="72" customWidth="1"/>
    <col min="13069" max="13313" width="9.28515625" style="72"/>
    <col min="13314" max="13314" width="15" style="72" customWidth="1"/>
    <col min="13315" max="13315" width="12.7109375" style="72" customWidth="1"/>
    <col min="13316" max="13316" width="11.7109375" style="72" customWidth="1"/>
    <col min="13317" max="13317" width="44.85546875" style="72" customWidth="1"/>
    <col min="13318" max="13318" width="54.7109375" style="72" customWidth="1"/>
    <col min="13319" max="13319" width="15.28515625" style="72" customWidth="1"/>
    <col min="13320" max="13321" width="19.28515625" style="72" customWidth="1"/>
    <col min="13322" max="13322" width="13.85546875" style="72" customWidth="1"/>
    <col min="13323" max="13323" width="25.28515625" style="72" customWidth="1"/>
    <col min="13324" max="13324" width="16.28515625" style="72" customWidth="1"/>
    <col min="13325" max="13569" width="9.28515625" style="72"/>
    <col min="13570" max="13570" width="15" style="72" customWidth="1"/>
    <col min="13571" max="13571" width="12.7109375" style="72" customWidth="1"/>
    <col min="13572" max="13572" width="11.7109375" style="72" customWidth="1"/>
    <col min="13573" max="13573" width="44.85546875" style="72" customWidth="1"/>
    <col min="13574" max="13574" width="54.7109375" style="72" customWidth="1"/>
    <col min="13575" max="13575" width="15.28515625" style="72" customWidth="1"/>
    <col min="13576" max="13577" width="19.28515625" style="72" customWidth="1"/>
    <col min="13578" max="13578" width="13.85546875" style="72" customWidth="1"/>
    <col min="13579" max="13579" width="25.28515625" style="72" customWidth="1"/>
    <col min="13580" max="13580" width="16.28515625" style="72" customWidth="1"/>
    <col min="13581" max="13825" width="9.28515625" style="72"/>
    <col min="13826" max="13826" width="15" style="72" customWidth="1"/>
    <col min="13827" max="13827" width="12.7109375" style="72" customWidth="1"/>
    <col min="13828" max="13828" width="11.7109375" style="72" customWidth="1"/>
    <col min="13829" max="13829" width="44.85546875" style="72" customWidth="1"/>
    <col min="13830" max="13830" width="54.7109375" style="72" customWidth="1"/>
    <col min="13831" max="13831" width="15.28515625" style="72" customWidth="1"/>
    <col min="13832" max="13833" width="19.28515625" style="72" customWidth="1"/>
    <col min="13834" max="13834" width="13.85546875" style="72" customWidth="1"/>
    <col min="13835" max="13835" width="25.28515625" style="72" customWidth="1"/>
    <col min="13836" max="13836" width="16.28515625" style="72" customWidth="1"/>
    <col min="13837" max="14081" width="9.28515625" style="72"/>
    <col min="14082" max="14082" width="15" style="72" customWidth="1"/>
    <col min="14083" max="14083" width="12.7109375" style="72" customWidth="1"/>
    <col min="14084" max="14084" width="11.7109375" style="72" customWidth="1"/>
    <col min="14085" max="14085" width="44.85546875" style="72" customWidth="1"/>
    <col min="14086" max="14086" width="54.7109375" style="72" customWidth="1"/>
    <col min="14087" max="14087" width="15.28515625" style="72" customWidth="1"/>
    <col min="14088" max="14089" width="19.28515625" style="72" customWidth="1"/>
    <col min="14090" max="14090" width="13.85546875" style="72" customWidth="1"/>
    <col min="14091" max="14091" width="25.28515625" style="72" customWidth="1"/>
    <col min="14092" max="14092" width="16.28515625" style="72" customWidth="1"/>
    <col min="14093" max="14337" width="9.28515625" style="72"/>
    <col min="14338" max="14338" width="15" style="72" customWidth="1"/>
    <col min="14339" max="14339" width="12.7109375" style="72" customWidth="1"/>
    <col min="14340" max="14340" width="11.7109375" style="72" customWidth="1"/>
    <col min="14341" max="14341" width="44.85546875" style="72" customWidth="1"/>
    <col min="14342" max="14342" width="54.7109375" style="72" customWidth="1"/>
    <col min="14343" max="14343" width="15.28515625" style="72" customWidth="1"/>
    <col min="14344" max="14345" width="19.28515625" style="72" customWidth="1"/>
    <col min="14346" max="14346" width="13.85546875" style="72" customWidth="1"/>
    <col min="14347" max="14347" width="25.28515625" style="72" customWidth="1"/>
    <col min="14348" max="14348" width="16.28515625" style="72" customWidth="1"/>
    <col min="14349" max="14593" width="9.28515625" style="72"/>
    <col min="14594" max="14594" width="15" style="72" customWidth="1"/>
    <col min="14595" max="14595" width="12.7109375" style="72" customWidth="1"/>
    <col min="14596" max="14596" width="11.7109375" style="72" customWidth="1"/>
    <col min="14597" max="14597" width="44.85546875" style="72" customWidth="1"/>
    <col min="14598" max="14598" width="54.7109375" style="72" customWidth="1"/>
    <col min="14599" max="14599" width="15.28515625" style="72" customWidth="1"/>
    <col min="14600" max="14601" width="19.28515625" style="72" customWidth="1"/>
    <col min="14602" max="14602" width="13.85546875" style="72" customWidth="1"/>
    <col min="14603" max="14603" width="25.28515625" style="72" customWidth="1"/>
    <col min="14604" max="14604" width="16.28515625" style="72" customWidth="1"/>
    <col min="14605" max="14849" width="9.28515625" style="72"/>
    <col min="14850" max="14850" width="15" style="72" customWidth="1"/>
    <col min="14851" max="14851" width="12.7109375" style="72" customWidth="1"/>
    <col min="14852" max="14852" width="11.7109375" style="72" customWidth="1"/>
    <col min="14853" max="14853" width="44.85546875" style="72" customWidth="1"/>
    <col min="14854" max="14854" width="54.7109375" style="72" customWidth="1"/>
    <col min="14855" max="14855" width="15.28515625" style="72" customWidth="1"/>
    <col min="14856" max="14857" width="19.28515625" style="72" customWidth="1"/>
    <col min="14858" max="14858" width="13.85546875" style="72" customWidth="1"/>
    <col min="14859" max="14859" width="25.28515625" style="72" customWidth="1"/>
    <col min="14860" max="14860" width="16.28515625" style="72" customWidth="1"/>
    <col min="14861" max="15105" width="9.28515625" style="72"/>
    <col min="15106" max="15106" width="15" style="72" customWidth="1"/>
    <col min="15107" max="15107" width="12.7109375" style="72" customWidth="1"/>
    <col min="15108" max="15108" width="11.7109375" style="72" customWidth="1"/>
    <col min="15109" max="15109" width="44.85546875" style="72" customWidth="1"/>
    <col min="15110" max="15110" width="54.7109375" style="72" customWidth="1"/>
    <col min="15111" max="15111" width="15.28515625" style="72" customWidth="1"/>
    <col min="15112" max="15113" width="19.28515625" style="72" customWidth="1"/>
    <col min="15114" max="15114" width="13.85546875" style="72" customWidth="1"/>
    <col min="15115" max="15115" width="25.28515625" style="72" customWidth="1"/>
    <col min="15116" max="15116" width="16.28515625" style="72" customWidth="1"/>
    <col min="15117" max="15361" width="9.28515625" style="72"/>
    <col min="15362" max="15362" width="15" style="72" customWidth="1"/>
    <col min="15363" max="15363" width="12.7109375" style="72" customWidth="1"/>
    <col min="15364" max="15364" width="11.7109375" style="72" customWidth="1"/>
    <col min="15365" max="15365" width="44.85546875" style="72" customWidth="1"/>
    <col min="15366" max="15366" width="54.7109375" style="72" customWidth="1"/>
    <col min="15367" max="15367" width="15.28515625" style="72" customWidth="1"/>
    <col min="15368" max="15369" width="19.28515625" style="72" customWidth="1"/>
    <col min="15370" max="15370" width="13.85546875" style="72" customWidth="1"/>
    <col min="15371" max="15371" width="25.28515625" style="72" customWidth="1"/>
    <col min="15372" max="15372" width="16.28515625" style="72" customWidth="1"/>
    <col min="15373" max="15617" width="9.28515625" style="72"/>
    <col min="15618" max="15618" width="15" style="72" customWidth="1"/>
    <col min="15619" max="15619" width="12.7109375" style="72" customWidth="1"/>
    <col min="15620" max="15620" width="11.7109375" style="72" customWidth="1"/>
    <col min="15621" max="15621" width="44.85546875" style="72" customWidth="1"/>
    <col min="15622" max="15622" width="54.7109375" style="72" customWidth="1"/>
    <col min="15623" max="15623" width="15.28515625" style="72" customWidth="1"/>
    <col min="15624" max="15625" width="19.28515625" style="72" customWidth="1"/>
    <col min="15626" max="15626" width="13.85546875" style="72" customWidth="1"/>
    <col min="15627" max="15627" width="25.28515625" style="72" customWidth="1"/>
    <col min="15628" max="15628" width="16.28515625" style="72" customWidth="1"/>
    <col min="15629" max="15873" width="9.28515625" style="72"/>
    <col min="15874" max="15874" width="15" style="72" customWidth="1"/>
    <col min="15875" max="15875" width="12.7109375" style="72" customWidth="1"/>
    <col min="15876" max="15876" width="11.7109375" style="72" customWidth="1"/>
    <col min="15877" max="15877" width="44.85546875" style="72" customWidth="1"/>
    <col min="15878" max="15878" width="54.7109375" style="72" customWidth="1"/>
    <col min="15879" max="15879" width="15.28515625" style="72" customWidth="1"/>
    <col min="15880" max="15881" width="19.28515625" style="72" customWidth="1"/>
    <col min="15882" max="15882" width="13.85546875" style="72" customWidth="1"/>
    <col min="15883" max="15883" width="25.28515625" style="72" customWidth="1"/>
    <col min="15884" max="15884" width="16.28515625" style="72" customWidth="1"/>
    <col min="15885" max="16129" width="9.28515625" style="72"/>
    <col min="16130" max="16130" width="15" style="72" customWidth="1"/>
    <col min="16131" max="16131" width="12.7109375" style="72" customWidth="1"/>
    <col min="16132" max="16132" width="11.7109375" style="72" customWidth="1"/>
    <col min="16133" max="16133" width="44.85546875" style="72" customWidth="1"/>
    <col min="16134" max="16134" width="54.7109375" style="72" customWidth="1"/>
    <col min="16135" max="16135" width="15.28515625" style="72" customWidth="1"/>
    <col min="16136" max="16137" width="19.28515625" style="72" customWidth="1"/>
    <col min="16138" max="16138" width="13.85546875" style="72" customWidth="1"/>
    <col min="16139" max="16139" width="25.28515625" style="72" customWidth="1"/>
    <col min="16140" max="16140" width="16.28515625" style="72" customWidth="1"/>
    <col min="16141" max="16384" width="9.28515625" style="72"/>
  </cols>
  <sheetData>
    <row r="2" spans="1:12" ht="15.75" x14ac:dyDescent="0.25">
      <c r="I2" s="3" t="s">
        <v>498</v>
      </c>
      <c r="J2" s="4"/>
      <c r="K2" s="4"/>
    </row>
    <row r="3" spans="1:12" ht="15.75" x14ac:dyDescent="0.25">
      <c r="I3" s="201" t="s">
        <v>496</v>
      </c>
      <c r="J3" s="4"/>
      <c r="K3" s="4"/>
    </row>
    <row r="4" spans="1:12" ht="15.75" x14ac:dyDescent="0.25">
      <c r="I4" s="471" t="s">
        <v>526</v>
      </c>
      <c r="J4" s="7"/>
      <c r="K4" s="4"/>
    </row>
    <row r="5" spans="1:12" ht="15.75" x14ac:dyDescent="0.25">
      <c r="I5" s="472" t="s">
        <v>527</v>
      </c>
      <c r="J5" s="71"/>
      <c r="K5" s="4"/>
    </row>
    <row r="6" spans="1:12" ht="15.75" x14ac:dyDescent="0.25">
      <c r="I6" s="1073"/>
      <c r="J6" s="1073"/>
      <c r="K6" s="3"/>
    </row>
    <row r="7" spans="1:12" ht="15.75" x14ac:dyDescent="0.25">
      <c r="G7" s="76"/>
      <c r="H7" s="76"/>
      <c r="I7" s="124"/>
      <c r="L7" s="72"/>
    </row>
    <row r="8" spans="1:12" s="77" customFormat="1" ht="15.75" x14ac:dyDescent="0.25">
      <c r="A8" s="72"/>
      <c r="B8" s="73"/>
      <c r="C8" s="74"/>
      <c r="D8" s="75"/>
      <c r="E8" s="76"/>
      <c r="F8" s="74"/>
      <c r="G8" s="76"/>
      <c r="H8" s="76"/>
      <c r="I8" s="76"/>
      <c r="L8" s="80"/>
    </row>
    <row r="9" spans="1:12" ht="27" customHeight="1" x14ac:dyDescent="0.25">
      <c r="A9" s="1252" t="s">
        <v>598</v>
      </c>
      <c r="B9" s="1252"/>
      <c r="C9" s="1252"/>
      <c r="D9" s="1252"/>
      <c r="E9" s="1252"/>
      <c r="F9" s="1252"/>
      <c r="G9" s="1252"/>
      <c r="H9" s="1252"/>
      <c r="I9" s="1252"/>
      <c r="J9" s="1252"/>
      <c r="K9" s="1252"/>
      <c r="L9" s="1252"/>
    </row>
    <row r="10" spans="1:12" ht="28.35" customHeight="1" x14ac:dyDescent="0.25">
      <c r="A10" s="1181">
        <v>1559100000</v>
      </c>
      <c r="B10" s="1181"/>
      <c r="C10" s="1181"/>
      <c r="D10" s="1253"/>
      <c r="E10" s="1253"/>
      <c r="F10" s="1253"/>
      <c r="G10" s="1253"/>
      <c r="H10" s="1253"/>
      <c r="I10" s="1253"/>
      <c r="J10" s="1253"/>
      <c r="K10" s="1253"/>
      <c r="L10" s="1253"/>
    </row>
    <row r="11" spans="1:12" ht="22.15" customHeight="1" thickBot="1" x14ac:dyDescent="0.3">
      <c r="A11" s="1182" t="s">
        <v>0</v>
      </c>
      <c r="B11" s="1182"/>
      <c r="C11" s="1182"/>
      <c r="D11" s="81"/>
      <c r="E11" s="81"/>
      <c r="F11" s="82"/>
      <c r="G11" s="81"/>
      <c r="H11" s="81"/>
      <c r="I11" s="81"/>
      <c r="J11" s="81"/>
      <c r="K11" s="81"/>
      <c r="L11" s="83" t="s">
        <v>272</v>
      </c>
    </row>
    <row r="12" spans="1:12" s="77" customFormat="1" ht="77.25" customHeight="1" x14ac:dyDescent="0.25">
      <c r="A12" s="1256" t="s">
        <v>8</v>
      </c>
      <c r="B12" s="1258" t="s">
        <v>9</v>
      </c>
      <c r="C12" s="1258" t="s">
        <v>273</v>
      </c>
      <c r="D12" s="1258" t="s">
        <v>274</v>
      </c>
      <c r="E12" s="1258" t="s">
        <v>275</v>
      </c>
      <c r="F12" s="1258" t="s">
        <v>276</v>
      </c>
      <c r="G12" s="1258" t="s">
        <v>277</v>
      </c>
      <c r="H12" s="1238" t="s">
        <v>278</v>
      </c>
      <c r="I12" s="1258" t="s">
        <v>279</v>
      </c>
      <c r="J12" s="1238" t="s">
        <v>280</v>
      </c>
      <c r="K12" s="1238" t="s">
        <v>533</v>
      </c>
      <c r="L12" s="1254" t="s">
        <v>281</v>
      </c>
    </row>
    <row r="13" spans="1:12" s="77" customFormat="1" ht="93.75" customHeight="1" thickBot="1" x14ac:dyDescent="0.3">
      <c r="A13" s="1257"/>
      <c r="B13" s="1259"/>
      <c r="C13" s="1259"/>
      <c r="D13" s="1259"/>
      <c r="E13" s="1259"/>
      <c r="F13" s="1259"/>
      <c r="G13" s="1259"/>
      <c r="H13" s="1239"/>
      <c r="I13" s="1259"/>
      <c r="J13" s="1239"/>
      <c r="K13" s="1239"/>
      <c r="L13" s="1255"/>
    </row>
    <row r="14" spans="1:12" s="85" customFormat="1" ht="24" customHeight="1" thickBot="1" x14ac:dyDescent="0.3">
      <c r="A14" s="475" t="s">
        <v>282</v>
      </c>
      <c r="B14" s="475" t="s">
        <v>283</v>
      </c>
      <c r="C14" s="475" t="s">
        <v>284</v>
      </c>
      <c r="D14" s="475" t="s">
        <v>461</v>
      </c>
      <c r="E14" s="475" t="s">
        <v>285</v>
      </c>
      <c r="F14" s="475" t="s">
        <v>286</v>
      </c>
      <c r="G14" s="475" t="s">
        <v>287</v>
      </c>
      <c r="H14" s="475" t="s">
        <v>288</v>
      </c>
      <c r="I14" s="475" t="s">
        <v>289</v>
      </c>
      <c r="J14" s="475" t="s">
        <v>290</v>
      </c>
      <c r="K14" s="475" t="s">
        <v>499</v>
      </c>
      <c r="L14" s="475" t="s">
        <v>500</v>
      </c>
    </row>
    <row r="15" spans="1:12" s="85" customFormat="1" ht="57" thickBot="1" x14ac:dyDescent="0.3">
      <c r="A15" s="695" t="s">
        <v>13</v>
      </c>
      <c r="B15" s="696"/>
      <c r="C15" s="697"/>
      <c r="D15" s="319" t="s">
        <v>291</v>
      </c>
      <c r="E15" s="86"/>
      <c r="F15" s="87"/>
      <c r="G15" s="698"/>
      <c r="H15" s="699"/>
      <c r="I15" s="699"/>
      <c r="J15" s="700">
        <f>J16</f>
        <v>20061064</v>
      </c>
      <c r="K15" s="700">
        <f>K16</f>
        <v>9959141</v>
      </c>
      <c r="L15" s="701"/>
    </row>
    <row r="16" spans="1:12" s="85" customFormat="1" ht="60" customHeight="1" x14ac:dyDescent="0.25">
      <c r="A16" s="702" t="s">
        <v>16</v>
      </c>
      <c r="B16" s="703"/>
      <c r="C16" s="703"/>
      <c r="D16" s="704" t="s">
        <v>291</v>
      </c>
      <c r="E16" s="705"/>
      <c r="F16" s="706"/>
      <c r="G16" s="707"/>
      <c r="H16" s="708"/>
      <c r="I16" s="708"/>
      <c r="J16" s="709">
        <f>SUM(J17:J22)</f>
        <v>20061064</v>
      </c>
      <c r="K16" s="709">
        <f>SUM(K17:K22)</f>
        <v>9959141</v>
      </c>
      <c r="L16" s="710"/>
    </row>
    <row r="17" spans="1:12" s="85" customFormat="1" ht="115.5" customHeight="1" x14ac:dyDescent="0.25">
      <c r="A17" s="88" t="s">
        <v>166</v>
      </c>
      <c r="B17" s="89" t="s">
        <v>167</v>
      </c>
      <c r="C17" s="89" t="s">
        <v>17</v>
      </c>
      <c r="D17" s="390" t="s">
        <v>168</v>
      </c>
      <c r="E17" s="91" t="s">
        <v>292</v>
      </c>
      <c r="F17" s="92"/>
      <c r="G17" s="93"/>
      <c r="H17" s="93"/>
      <c r="I17" s="93"/>
      <c r="J17" s="94">
        <v>338000</v>
      </c>
      <c r="K17" s="711"/>
      <c r="L17" s="95"/>
    </row>
    <row r="18" spans="1:12" s="85" customFormat="1" ht="78" customHeight="1" x14ac:dyDescent="0.25">
      <c r="A18" s="96" t="s">
        <v>22</v>
      </c>
      <c r="B18" s="97" t="s">
        <v>23</v>
      </c>
      <c r="C18" s="97" t="s">
        <v>24</v>
      </c>
      <c r="D18" s="339" t="s">
        <v>25</v>
      </c>
      <c r="E18" s="91" t="s">
        <v>292</v>
      </c>
      <c r="F18" s="92"/>
      <c r="G18" s="93"/>
      <c r="H18" s="93"/>
      <c r="I18" s="93"/>
      <c r="J18" s="94">
        <v>372400</v>
      </c>
      <c r="K18" s="711">
        <v>182377</v>
      </c>
      <c r="L18" s="95"/>
    </row>
    <row r="19" spans="1:12" s="85" customFormat="1" ht="52.9" customHeight="1" x14ac:dyDescent="0.25">
      <c r="A19" s="693" t="s">
        <v>29</v>
      </c>
      <c r="B19" s="98" t="s">
        <v>30</v>
      </c>
      <c r="C19" s="98" t="s">
        <v>31</v>
      </c>
      <c r="D19" s="339" t="s">
        <v>552</v>
      </c>
      <c r="E19" s="91" t="s">
        <v>292</v>
      </c>
      <c r="F19" s="92"/>
      <c r="G19" s="93"/>
      <c r="H19" s="93"/>
      <c r="I19" s="93"/>
      <c r="J19" s="94">
        <v>53364</v>
      </c>
      <c r="K19" s="711">
        <v>53364</v>
      </c>
      <c r="L19" s="95"/>
    </row>
    <row r="20" spans="1:12" s="85" customFormat="1" ht="60.75" x14ac:dyDescent="0.25">
      <c r="A20" s="693" t="s">
        <v>249</v>
      </c>
      <c r="B20" s="98">
        <v>7650</v>
      </c>
      <c r="C20" s="98" t="s">
        <v>171</v>
      </c>
      <c r="D20" s="339" t="s">
        <v>250</v>
      </c>
      <c r="E20" s="91" t="s">
        <v>293</v>
      </c>
      <c r="F20" s="92"/>
      <c r="G20" s="93"/>
      <c r="H20" s="93"/>
      <c r="I20" s="93"/>
      <c r="J20" s="94">
        <v>57000</v>
      </c>
      <c r="K20" s="711"/>
      <c r="L20" s="95"/>
    </row>
    <row r="21" spans="1:12" s="85" customFormat="1" ht="93.75" x14ac:dyDescent="0.25">
      <c r="A21" s="693" t="s">
        <v>251</v>
      </c>
      <c r="B21" s="98" t="s">
        <v>252</v>
      </c>
      <c r="C21" s="98" t="s">
        <v>171</v>
      </c>
      <c r="D21" s="339" t="s">
        <v>253</v>
      </c>
      <c r="E21" s="91" t="s">
        <v>293</v>
      </c>
      <c r="F21" s="92"/>
      <c r="G21" s="93"/>
      <c r="H21" s="93"/>
      <c r="I21" s="93"/>
      <c r="J21" s="94">
        <v>16900</v>
      </c>
      <c r="K21" s="711"/>
      <c r="L21" s="95"/>
    </row>
    <row r="22" spans="1:12" s="85" customFormat="1" ht="75.75" thickBot="1" x14ac:dyDescent="0.3">
      <c r="A22" s="693" t="s">
        <v>534</v>
      </c>
      <c r="B22" s="712" t="s">
        <v>553</v>
      </c>
      <c r="C22" s="712" t="s">
        <v>219</v>
      </c>
      <c r="D22" s="339" t="s">
        <v>535</v>
      </c>
      <c r="E22" s="713" t="s">
        <v>554</v>
      </c>
      <c r="F22" s="714"/>
      <c r="G22" s="715"/>
      <c r="H22" s="715"/>
      <c r="I22" s="715"/>
      <c r="J22" s="716">
        <f>0+1000000+150000+2937000+26000+310400+1500000+4000000+3000000+5000000+1300000</f>
        <v>19223400</v>
      </c>
      <c r="K22" s="717">
        <f>5000000+1450000+2937000+26000+310400</f>
        <v>9723400</v>
      </c>
      <c r="L22" s="718"/>
    </row>
    <row r="23" spans="1:12" s="85" customFormat="1" ht="66" customHeight="1" thickBot="1" x14ac:dyDescent="0.3">
      <c r="A23" s="719" t="s">
        <v>68</v>
      </c>
      <c r="B23" s="720" t="s">
        <v>14</v>
      </c>
      <c r="C23" s="720" t="s">
        <v>14</v>
      </c>
      <c r="D23" s="721" t="s">
        <v>69</v>
      </c>
      <c r="E23" s="722"/>
      <c r="F23" s="723"/>
      <c r="G23" s="724"/>
      <c r="H23" s="724"/>
      <c r="I23" s="724"/>
      <c r="J23" s="725">
        <f>J24</f>
        <v>126500</v>
      </c>
      <c r="K23" s="725">
        <f>K24</f>
        <v>72869</v>
      </c>
      <c r="L23" s="726"/>
    </row>
    <row r="24" spans="1:12" s="85" customFormat="1" ht="56.25" x14ac:dyDescent="0.25">
      <c r="A24" s="727" t="s">
        <v>70</v>
      </c>
      <c r="B24" s="728" t="s">
        <v>14</v>
      </c>
      <c r="C24" s="728" t="s">
        <v>14</v>
      </c>
      <c r="D24" s="729" t="s">
        <v>69</v>
      </c>
      <c r="E24" s="730"/>
      <c r="F24" s="731"/>
      <c r="G24" s="732"/>
      <c r="H24" s="732"/>
      <c r="I24" s="732"/>
      <c r="J24" s="733">
        <f>J25+J26</f>
        <v>126500</v>
      </c>
      <c r="K24" s="733">
        <f>K25+K26</f>
        <v>72869</v>
      </c>
      <c r="L24" s="734"/>
    </row>
    <row r="25" spans="1:12" s="85" customFormat="1" ht="71.25" customHeight="1" x14ac:dyDescent="0.25">
      <c r="A25" s="96" t="s">
        <v>181</v>
      </c>
      <c r="B25" s="97" t="s">
        <v>44</v>
      </c>
      <c r="C25" s="97" t="s">
        <v>17</v>
      </c>
      <c r="D25" s="339" t="s">
        <v>175</v>
      </c>
      <c r="E25" s="91" t="s">
        <v>292</v>
      </c>
      <c r="F25" s="92"/>
      <c r="G25" s="93"/>
      <c r="H25" s="93"/>
      <c r="I25" s="93"/>
      <c r="J25" s="94">
        <v>46000</v>
      </c>
      <c r="K25" s="711"/>
      <c r="L25" s="95"/>
    </row>
    <row r="26" spans="1:12" s="85" customFormat="1" ht="56.25" customHeight="1" thickBot="1" x14ac:dyDescent="0.3">
      <c r="A26" s="99" t="s">
        <v>182</v>
      </c>
      <c r="B26" s="100" t="s">
        <v>183</v>
      </c>
      <c r="C26" s="100" t="s">
        <v>46</v>
      </c>
      <c r="D26" s="735" t="s">
        <v>184</v>
      </c>
      <c r="E26" s="101" t="s">
        <v>292</v>
      </c>
      <c r="F26" s="714"/>
      <c r="G26" s="715"/>
      <c r="H26" s="715"/>
      <c r="I26" s="715"/>
      <c r="J26" s="716">
        <v>80500</v>
      </c>
      <c r="K26" s="717">
        <v>72869</v>
      </c>
      <c r="L26" s="718"/>
    </row>
    <row r="27" spans="1:12" s="85" customFormat="1" ht="82.5" customHeight="1" thickBot="1" x14ac:dyDescent="0.3">
      <c r="A27" s="719" t="s">
        <v>88</v>
      </c>
      <c r="B27" s="720" t="s">
        <v>14</v>
      </c>
      <c r="C27" s="720" t="s">
        <v>14</v>
      </c>
      <c r="D27" s="721" t="s">
        <v>89</v>
      </c>
      <c r="E27" s="722"/>
      <c r="F27" s="723"/>
      <c r="G27" s="724"/>
      <c r="H27" s="724"/>
      <c r="I27" s="724"/>
      <c r="J27" s="725">
        <f>J28</f>
        <v>150299</v>
      </c>
      <c r="K27" s="725">
        <f>K28</f>
        <v>150298</v>
      </c>
      <c r="L27" s="726"/>
    </row>
    <row r="28" spans="1:12" s="85" customFormat="1" ht="56.25" x14ac:dyDescent="0.25">
      <c r="A28" s="727" t="s">
        <v>90</v>
      </c>
      <c r="B28" s="728" t="s">
        <v>14</v>
      </c>
      <c r="C28" s="728" t="s">
        <v>14</v>
      </c>
      <c r="D28" s="729" t="s">
        <v>89</v>
      </c>
      <c r="E28" s="736"/>
      <c r="F28" s="737"/>
      <c r="G28" s="738"/>
      <c r="H28" s="738"/>
      <c r="I28" s="738"/>
      <c r="J28" s="733">
        <f>J29+J30+J31+J32</f>
        <v>150299</v>
      </c>
      <c r="K28" s="733">
        <f>K29+K30+K31+K32</f>
        <v>150298</v>
      </c>
      <c r="L28" s="739"/>
    </row>
    <row r="29" spans="1:12" s="85" customFormat="1" ht="55.15" customHeight="1" x14ac:dyDescent="0.25">
      <c r="A29" s="96" t="s">
        <v>91</v>
      </c>
      <c r="B29" s="97" t="s">
        <v>92</v>
      </c>
      <c r="C29" s="97" t="s">
        <v>55</v>
      </c>
      <c r="D29" s="339" t="s">
        <v>93</v>
      </c>
      <c r="E29" s="91" t="s">
        <v>292</v>
      </c>
      <c r="F29" s="102"/>
      <c r="G29" s="103"/>
      <c r="H29" s="103"/>
      <c r="I29" s="103"/>
      <c r="J29" s="94">
        <v>27000</v>
      </c>
      <c r="K29" s="711">
        <v>27000</v>
      </c>
      <c r="L29" s="104"/>
    </row>
    <row r="30" spans="1:12" s="85" customFormat="1" ht="52.9" customHeight="1" x14ac:dyDescent="0.25">
      <c r="A30" s="96" t="s">
        <v>97</v>
      </c>
      <c r="B30" s="97" t="s">
        <v>98</v>
      </c>
      <c r="C30" s="97" t="s">
        <v>99</v>
      </c>
      <c r="D30" s="339" t="s">
        <v>100</v>
      </c>
      <c r="E30" s="91" t="s">
        <v>292</v>
      </c>
      <c r="F30" s="102"/>
      <c r="G30" s="103"/>
      <c r="H30" s="103"/>
      <c r="I30" s="103"/>
      <c r="J30" s="94">
        <v>50000</v>
      </c>
      <c r="K30" s="711">
        <v>50000</v>
      </c>
      <c r="L30" s="104"/>
    </row>
    <row r="31" spans="1:12" s="85" customFormat="1" ht="49.9" customHeight="1" x14ac:dyDescent="0.25">
      <c r="A31" s="96" t="s">
        <v>101</v>
      </c>
      <c r="B31" s="97" t="s">
        <v>102</v>
      </c>
      <c r="C31" s="97" t="s">
        <v>99</v>
      </c>
      <c r="D31" s="339" t="s">
        <v>103</v>
      </c>
      <c r="E31" s="91" t="s">
        <v>292</v>
      </c>
      <c r="F31" s="102"/>
      <c r="G31" s="103"/>
      <c r="H31" s="103"/>
      <c r="I31" s="103"/>
      <c r="J31" s="94">
        <v>50299</v>
      </c>
      <c r="K31" s="711">
        <v>50298</v>
      </c>
      <c r="L31" s="104"/>
    </row>
    <row r="32" spans="1:12" s="85" customFormat="1" ht="51.6" customHeight="1" thickBot="1" x14ac:dyDescent="0.3">
      <c r="A32" s="99" t="s">
        <v>193</v>
      </c>
      <c r="B32" s="100" t="s">
        <v>194</v>
      </c>
      <c r="C32" s="100" t="s">
        <v>108</v>
      </c>
      <c r="D32" s="735" t="s">
        <v>195</v>
      </c>
      <c r="E32" s="91" t="s">
        <v>292</v>
      </c>
      <c r="F32" s="740"/>
      <c r="G32" s="741"/>
      <c r="H32" s="741"/>
      <c r="I32" s="741"/>
      <c r="J32" s="742">
        <v>23000</v>
      </c>
      <c r="K32" s="743">
        <v>23000</v>
      </c>
      <c r="L32" s="744"/>
    </row>
    <row r="33" spans="1:12" s="85" customFormat="1" ht="72.599999999999994" customHeight="1" thickBot="1" x14ac:dyDescent="0.3">
      <c r="A33" s="745" t="s">
        <v>125</v>
      </c>
      <c r="B33" s="696"/>
      <c r="C33" s="696"/>
      <c r="D33" s="746" t="s">
        <v>294</v>
      </c>
      <c r="E33" s="747"/>
      <c r="F33" s="87"/>
      <c r="G33" s="748"/>
      <c r="H33" s="748"/>
      <c r="I33" s="748"/>
      <c r="J33" s="749">
        <f>J34</f>
        <v>23000</v>
      </c>
      <c r="K33" s="749">
        <f>K34</f>
        <v>0</v>
      </c>
      <c r="L33" s="701"/>
    </row>
    <row r="34" spans="1:12" s="85" customFormat="1" ht="77.25" customHeight="1" x14ac:dyDescent="0.25">
      <c r="A34" s="750" t="s">
        <v>127</v>
      </c>
      <c r="B34" s="751"/>
      <c r="C34" s="751"/>
      <c r="D34" s="752" t="s">
        <v>294</v>
      </c>
      <c r="E34" s="753"/>
      <c r="F34" s="105"/>
      <c r="G34" s="754"/>
      <c r="H34" s="754"/>
      <c r="I34" s="754"/>
      <c r="J34" s="755">
        <f>SUM(J35:J35)</f>
        <v>23000</v>
      </c>
      <c r="K34" s="755">
        <f>SUM(K35:K35)</f>
        <v>0</v>
      </c>
      <c r="L34" s="106"/>
    </row>
    <row r="35" spans="1:12" s="85" customFormat="1" ht="60.75" customHeight="1" thickBot="1" x14ac:dyDescent="0.3">
      <c r="A35" s="756" t="s">
        <v>128</v>
      </c>
      <c r="B35" s="757" t="s">
        <v>44</v>
      </c>
      <c r="C35" s="757" t="s">
        <v>17</v>
      </c>
      <c r="D35" s="758" t="s">
        <v>295</v>
      </c>
      <c r="E35" s="101" t="s">
        <v>292</v>
      </c>
      <c r="F35" s="759"/>
      <c r="G35" s="760"/>
      <c r="H35" s="760"/>
      <c r="I35" s="760"/>
      <c r="J35" s="742">
        <v>23000</v>
      </c>
      <c r="K35" s="743"/>
      <c r="L35" s="761"/>
    </row>
    <row r="36" spans="1:12" s="85" customFormat="1" ht="64.5" customHeight="1" thickBot="1" x14ac:dyDescent="0.3">
      <c r="A36" s="745" t="s">
        <v>145</v>
      </c>
      <c r="B36" s="762"/>
      <c r="C36" s="762"/>
      <c r="D36" s="763" t="s">
        <v>296</v>
      </c>
      <c r="E36" s="764"/>
      <c r="F36" s="762"/>
      <c r="G36" s="765"/>
      <c r="H36" s="765"/>
      <c r="I36" s="765"/>
      <c r="J36" s="725">
        <f>J37</f>
        <v>69721212</v>
      </c>
      <c r="K36" s="725">
        <f>K37</f>
        <v>4993675.7300000004</v>
      </c>
      <c r="L36" s="766"/>
    </row>
    <row r="37" spans="1:12" s="85" customFormat="1" ht="57.75" customHeight="1" x14ac:dyDescent="0.25">
      <c r="A37" s="750" t="s">
        <v>147</v>
      </c>
      <c r="B37" s="731"/>
      <c r="C37" s="737"/>
      <c r="D37" s="767" t="s">
        <v>296</v>
      </c>
      <c r="E37" s="768"/>
      <c r="F37" s="769"/>
      <c r="G37" s="770"/>
      <c r="H37" s="770"/>
      <c r="I37" s="770"/>
      <c r="J37" s="770">
        <f>J38+J39+J41+J45+J47+J50+J55+J58+J61+J63+J64+J67+J68+J69+J70+J42+J43+J44+J51+J53+J60+J65+J71+J73</f>
        <v>69721212</v>
      </c>
      <c r="K37" s="770">
        <f>K38+K39+K41+K45+K47+K50+K55+K58+K61+K63+K64+K67+K68+K69+K70+K42+K43+K44+K51+K53+K60+K65+K71+K73</f>
        <v>4993675.7300000004</v>
      </c>
      <c r="L37" s="771"/>
    </row>
    <row r="38" spans="1:12" s="85" customFormat="1" ht="234" customHeight="1" x14ac:dyDescent="0.25">
      <c r="A38" s="772" t="s">
        <v>555</v>
      </c>
      <c r="B38" s="773" t="s">
        <v>50</v>
      </c>
      <c r="C38" s="773" t="s">
        <v>51</v>
      </c>
      <c r="D38" s="774" t="s">
        <v>547</v>
      </c>
      <c r="E38" s="775" t="s">
        <v>556</v>
      </c>
      <c r="F38" s="691" t="s">
        <v>298</v>
      </c>
      <c r="G38" s="776">
        <v>200000</v>
      </c>
      <c r="H38" s="128">
        <v>0</v>
      </c>
      <c r="I38" s="777">
        <v>0</v>
      </c>
      <c r="J38" s="128">
        <v>200000</v>
      </c>
      <c r="K38" s="778"/>
      <c r="L38" s="779">
        <v>0</v>
      </c>
    </row>
    <row r="39" spans="1:12" s="85" customFormat="1" ht="233.45" customHeight="1" x14ac:dyDescent="0.25">
      <c r="A39" s="1245" t="s">
        <v>555</v>
      </c>
      <c r="B39" s="1204" t="s">
        <v>50</v>
      </c>
      <c r="C39" s="1204" t="s">
        <v>51</v>
      </c>
      <c r="D39" s="1248" t="s">
        <v>547</v>
      </c>
      <c r="E39" s="780" t="s">
        <v>557</v>
      </c>
      <c r="F39" s="1250" t="s">
        <v>558</v>
      </c>
      <c r="G39" s="781">
        <v>23825333</v>
      </c>
      <c r="H39" s="128">
        <f>H40</f>
        <v>274112.37</v>
      </c>
      <c r="I39" s="777">
        <f>H39/G39</f>
        <v>1.150508032773351E-2</v>
      </c>
      <c r="J39" s="782">
        <f>15000000+1205842-5000000+12345379</f>
        <v>23551221</v>
      </c>
      <c r="K39" s="781">
        <f>+K40</f>
        <v>1201312.3</v>
      </c>
      <c r="L39" s="779">
        <f>H39/G39</f>
        <v>1.150508032773351E-2</v>
      </c>
    </row>
    <row r="40" spans="1:12" s="85" customFormat="1" ht="32.450000000000003" customHeight="1" x14ac:dyDescent="0.25">
      <c r="A40" s="1246"/>
      <c r="B40" s="1247"/>
      <c r="C40" s="1247"/>
      <c r="D40" s="1249"/>
      <c r="E40" s="783" t="s">
        <v>299</v>
      </c>
      <c r="F40" s="1251"/>
      <c r="G40" s="784">
        <v>1657846</v>
      </c>
      <c r="H40" s="785">
        <v>274112.37</v>
      </c>
      <c r="I40" s="786">
        <f>H40/G40</f>
        <v>0.16534248054403122</v>
      </c>
      <c r="J40" s="787">
        <v>1401734</v>
      </c>
      <c r="K40" s="785">
        <v>1201312.3</v>
      </c>
      <c r="L40" s="788">
        <v>1</v>
      </c>
    </row>
    <row r="41" spans="1:12" s="85" customFormat="1" ht="312" customHeight="1" x14ac:dyDescent="0.25">
      <c r="A41" s="772" t="s">
        <v>555</v>
      </c>
      <c r="B41" s="773" t="s">
        <v>50</v>
      </c>
      <c r="C41" s="773" t="s">
        <v>51</v>
      </c>
      <c r="D41" s="789" t="s">
        <v>547</v>
      </c>
      <c r="E41" s="790" t="s">
        <v>559</v>
      </c>
      <c r="F41" s="791" t="s">
        <v>560</v>
      </c>
      <c r="G41" s="782">
        <v>268824.53000000003</v>
      </c>
      <c r="H41" s="128">
        <v>0</v>
      </c>
      <c r="I41" s="777">
        <v>0</v>
      </c>
      <c r="J41" s="782">
        <v>268825</v>
      </c>
      <c r="K41" s="781"/>
      <c r="L41" s="779">
        <v>0</v>
      </c>
    </row>
    <row r="42" spans="1:12" s="85" customFormat="1" ht="204" customHeight="1" x14ac:dyDescent="0.25">
      <c r="A42" s="772" t="s">
        <v>555</v>
      </c>
      <c r="B42" s="773" t="s">
        <v>50</v>
      </c>
      <c r="C42" s="773" t="s">
        <v>561</v>
      </c>
      <c r="D42" s="792" t="s">
        <v>547</v>
      </c>
      <c r="E42" s="793" t="s">
        <v>562</v>
      </c>
      <c r="F42" s="794" t="s">
        <v>563</v>
      </c>
      <c r="G42" s="782">
        <v>15570836</v>
      </c>
      <c r="H42" s="128">
        <v>11185952</v>
      </c>
      <c r="I42" s="777">
        <f>(H42/G42)*100%</f>
        <v>0.71839122831940427</v>
      </c>
      <c r="J42" s="782">
        <v>4384884</v>
      </c>
      <c r="K42" s="781"/>
      <c r="L42" s="779">
        <f>H42/G42</f>
        <v>0.71839122831940427</v>
      </c>
    </row>
    <row r="43" spans="1:12" s="85" customFormat="1" ht="204" hidden="1" customHeight="1" x14ac:dyDescent="0.25">
      <c r="A43" s="772" t="s">
        <v>555</v>
      </c>
      <c r="B43" s="773" t="s">
        <v>50</v>
      </c>
      <c r="C43" s="773" t="s">
        <v>561</v>
      </c>
      <c r="D43" s="792" t="s">
        <v>547</v>
      </c>
      <c r="E43" s="90" t="s">
        <v>564</v>
      </c>
      <c r="F43" s="692" t="s">
        <v>560</v>
      </c>
      <c r="G43" s="782">
        <v>874564</v>
      </c>
      <c r="H43" s="128">
        <v>0</v>
      </c>
      <c r="I43" s="777">
        <v>0</v>
      </c>
      <c r="J43" s="782">
        <f>874564-874564</f>
        <v>0</v>
      </c>
      <c r="K43" s="781"/>
      <c r="L43" s="779">
        <v>1</v>
      </c>
    </row>
    <row r="44" spans="1:12" s="85" customFormat="1" ht="157.15" customHeight="1" x14ac:dyDescent="0.25">
      <c r="A44" s="772" t="s">
        <v>565</v>
      </c>
      <c r="B44" s="773" t="s">
        <v>19</v>
      </c>
      <c r="C44" s="773" t="s">
        <v>20</v>
      </c>
      <c r="D44" s="795" t="s">
        <v>21</v>
      </c>
      <c r="E44" s="796" t="s">
        <v>566</v>
      </c>
      <c r="F44" s="692" t="s">
        <v>303</v>
      </c>
      <c r="G44" s="782">
        <v>1463482</v>
      </c>
      <c r="H44" s="128">
        <v>1264348</v>
      </c>
      <c r="I44" s="777">
        <f>(H44/G44)*100%</f>
        <v>0.86393136369289136</v>
      </c>
      <c r="J44" s="782">
        <v>103135</v>
      </c>
      <c r="K44" s="781"/>
      <c r="L44" s="779">
        <f>H44/G44</f>
        <v>0.86393136369289136</v>
      </c>
    </row>
    <row r="45" spans="1:12" s="85" customFormat="1" ht="118.9" customHeight="1" x14ac:dyDescent="0.25">
      <c r="A45" s="1240">
        <v>1514060</v>
      </c>
      <c r="B45" s="1241">
        <v>4060</v>
      </c>
      <c r="C45" s="1242" t="s">
        <v>106</v>
      </c>
      <c r="D45" s="1243" t="s">
        <v>107</v>
      </c>
      <c r="E45" s="133" t="s">
        <v>297</v>
      </c>
      <c r="F45" s="1244" t="s">
        <v>298</v>
      </c>
      <c r="G45" s="107">
        <v>6058427</v>
      </c>
      <c r="H45" s="127">
        <v>2726948.29</v>
      </c>
      <c r="I45" s="797">
        <f>H45/G45</f>
        <v>0.45010830203945679</v>
      </c>
      <c r="J45" s="134">
        <f>2295144-694188-1600956+3169264-690455</f>
        <v>2478809</v>
      </c>
      <c r="K45" s="798">
        <v>2460071.23</v>
      </c>
      <c r="L45" s="799">
        <v>1</v>
      </c>
    </row>
    <row r="46" spans="1:12" s="109" customFormat="1" ht="28.15" customHeight="1" x14ac:dyDescent="0.25">
      <c r="A46" s="1240"/>
      <c r="B46" s="1241"/>
      <c r="C46" s="1242"/>
      <c r="D46" s="1243"/>
      <c r="E46" s="135" t="s">
        <v>299</v>
      </c>
      <c r="F46" s="1244"/>
      <c r="G46" s="108">
        <v>181142</v>
      </c>
      <c r="H46" s="129">
        <v>178959.68</v>
      </c>
      <c r="I46" s="800">
        <v>1</v>
      </c>
      <c r="J46" s="134"/>
      <c r="K46" s="798"/>
      <c r="L46" s="474">
        <v>1</v>
      </c>
    </row>
    <row r="47" spans="1:12" s="85" customFormat="1" ht="149.44999999999999" customHeight="1" x14ac:dyDescent="0.25">
      <c r="A47" s="1226">
        <v>1516012</v>
      </c>
      <c r="B47" s="1229">
        <v>6012</v>
      </c>
      <c r="C47" s="1204" t="s">
        <v>27</v>
      </c>
      <c r="D47" s="1235" t="s">
        <v>237</v>
      </c>
      <c r="E47" s="801" t="s">
        <v>300</v>
      </c>
      <c r="F47" s="1229" t="s">
        <v>567</v>
      </c>
      <c r="G47" s="776">
        <v>15864964</v>
      </c>
      <c r="H47" s="128">
        <f>H48+H49</f>
        <v>549821.11</v>
      </c>
      <c r="I47" s="802">
        <f>H47/G47</f>
        <v>3.4656309967044364E-2</v>
      </c>
      <c r="J47" s="111">
        <f>1444539-1444539+752140+1183600+182148</f>
        <v>2117888</v>
      </c>
      <c r="K47" s="803"/>
      <c r="L47" s="804">
        <f>H47/G47</f>
        <v>3.4656309967044364E-2</v>
      </c>
    </row>
    <row r="48" spans="1:12" s="85" customFormat="1" ht="20.25" x14ac:dyDescent="0.25">
      <c r="A48" s="1227"/>
      <c r="B48" s="1230"/>
      <c r="C48" s="1205"/>
      <c r="D48" s="1236"/>
      <c r="E48" s="805" t="s">
        <v>568</v>
      </c>
      <c r="F48" s="1230"/>
      <c r="G48" s="806">
        <f>280375.62</f>
        <v>280375.62</v>
      </c>
      <c r="H48" s="806">
        <f>280375.62</f>
        <v>280375.62</v>
      </c>
      <c r="I48" s="807">
        <v>1</v>
      </c>
      <c r="J48" s="129"/>
      <c r="K48" s="808"/>
      <c r="L48" s="809">
        <v>1</v>
      </c>
    </row>
    <row r="49" spans="1:12" s="85" customFormat="1" ht="20.25" x14ac:dyDescent="0.25">
      <c r="A49" s="1228"/>
      <c r="B49" s="1231"/>
      <c r="C49" s="1215"/>
      <c r="D49" s="1237"/>
      <c r="E49" s="805" t="s">
        <v>301</v>
      </c>
      <c r="F49" s="1231"/>
      <c r="G49" s="810">
        <v>269446</v>
      </c>
      <c r="H49" s="806">
        <v>269445.49</v>
      </c>
      <c r="I49" s="807">
        <v>1</v>
      </c>
      <c r="J49" s="129"/>
      <c r="K49" s="808"/>
      <c r="L49" s="809">
        <v>1</v>
      </c>
    </row>
    <row r="50" spans="1:12" s="85" customFormat="1" ht="123" customHeight="1" x14ac:dyDescent="0.25">
      <c r="A50" s="688">
        <v>1516012</v>
      </c>
      <c r="B50" s="689">
        <v>6012</v>
      </c>
      <c r="C50" s="690" t="s">
        <v>27</v>
      </c>
      <c r="D50" s="811" t="s">
        <v>237</v>
      </c>
      <c r="E50" s="90" t="s">
        <v>569</v>
      </c>
      <c r="F50" s="692" t="s">
        <v>560</v>
      </c>
      <c r="G50" s="110">
        <v>1497526</v>
      </c>
      <c r="H50" s="793">
        <v>0</v>
      </c>
      <c r="I50" s="812">
        <v>0</v>
      </c>
      <c r="J50" s="127">
        <v>1497526</v>
      </c>
      <c r="K50" s="813"/>
      <c r="L50" s="799">
        <v>0</v>
      </c>
    </row>
    <row r="51" spans="1:12" s="85" customFormat="1" ht="123" customHeight="1" x14ac:dyDescent="0.25">
      <c r="A51" s="1226">
        <v>1516012</v>
      </c>
      <c r="B51" s="1229">
        <v>6012</v>
      </c>
      <c r="C51" s="1204" t="s">
        <v>27</v>
      </c>
      <c r="D51" s="1224" t="s">
        <v>237</v>
      </c>
      <c r="E51" s="90" t="s">
        <v>570</v>
      </c>
      <c r="F51" s="1220" t="s">
        <v>298</v>
      </c>
      <c r="G51" s="110">
        <v>2011948</v>
      </c>
      <c r="H51" s="793">
        <v>218940</v>
      </c>
      <c r="I51" s="812">
        <f>(H51/G51)*100%</f>
        <v>0.10881990985850529</v>
      </c>
      <c r="J51" s="127">
        <v>1748351</v>
      </c>
      <c r="K51" s="813"/>
      <c r="L51" s="799">
        <f>H51/G51</f>
        <v>0.10881990985850529</v>
      </c>
    </row>
    <row r="52" spans="1:12" s="109" customFormat="1" ht="31.9" customHeight="1" x14ac:dyDescent="0.25">
      <c r="A52" s="1228"/>
      <c r="B52" s="1231"/>
      <c r="C52" s="1215"/>
      <c r="D52" s="1225"/>
      <c r="E52" s="814" t="s">
        <v>299</v>
      </c>
      <c r="F52" s="1221"/>
      <c r="G52" s="108">
        <v>263597</v>
      </c>
      <c r="H52" s="125">
        <v>218940</v>
      </c>
      <c r="I52" s="126">
        <v>1</v>
      </c>
      <c r="J52" s="113"/>
      <c r="K52" s="815"/>
      <c r="L52" s="474">
        <v>0</v>
      </c>
    </row>
    <row r="53" spans="1:12" s="85" customFormat="1" ht="123" customHeight="1" x14ac:dyDescent="0.25">
      <c r="A53" s="1226">
        <v>1516012</v>
      </c>
      <c r="B53" s="1229">
        <v>6012</v>
      </c>
      <c r="C53" s="1204" t="s">
        <v>27</v>
      </c>
      <c r="D53" s="1224" t="s">
        <v>237</v>
      </c>
      <c r="E53" s="796" t="s">
        <v>571</v>
      </c>
      <c r="F53" s="1234" t="s">
        <v>560</v>
      </c>
      <c r="G53" s="110">
        <v>2894056</v>
      </c>
      <c r="H53" s="793">
        <v>0</v>
      </c>
      <c r="I53" s="812">
        <v>0</v>
      </c>
      <c r="J53" s="127">
        <v>2894056</v>
      </c>
      <c r="K53" s="813"/>
      <c r="L53" s="799">
        <v>0</v>
      </c>
    </row>
    <row r="54" spans="1:12" s="109" customFormat="1" ht="34.15" customHeight="1" x14ac:dyDescent="0.25">
      <c r="A54" s="1228"/>
      <c r="B54" s="1231"/>
      <c r="C54" s="1215"/>
      <c r="D54" s="1225"/>
      <c r="E54" s="816" t="s">
        <v>572</v>
      </c>
      <c r="F54" s="1234"/>
      <c r="G54" s="108">
        <v>49800</v>
      </c>
      <c r="H54" s="125"/>
      <c r="I54" s="126"/>
      <c r="J54" s="113">
        <v>49800</v>
      </c>
      <c r="K54" s="815"/>
      <c r="L54" s="474">
        <v>0</v>
      </c>
    </row>
    <row r="55" spans="1:12" s="85" customFormat="1" ht="96" customHeight="1" x14ac:dyDescent="0.25">
      <c r="A55" s="1226">
        <v>1516030</v>
      </c>
      <c r="B55" s="1229">
        <v>6030</v>
      </c>
      <c r="C55" s="1204" t="s">
        <v>27</v>
      </c>
      <c r="D55" s="1224" t="s">
        <v>28</v>
      </c>
      <c r="E55" s="90" t="s">
        <v>573</v>
      </c>
      <c r="F55" s="1220" t="s">
        <v>303</v>
      </c>
      <c r="G55" s="110">
        <v>3777567</v>
      </c>
      <c r="H55" s="136">
        <f>1516531+H57</f>
        <v>1640341.91</v>
      </c>
      <c r="I55" s="137">
        <f>H55/G55</f>
        <v>0.43423238025956917</v>
      </c>
      <c r="J55" s="127">
        <f>1011118+1104357</f>
        <v>2115475</v>
      </c>
      <c r="K55" s="813"/>
      <c r="L55" s="804">
        <f>H55/G55</f>
        <v>0.43423238025956917</v>
      </c>
    </row>
    <row r="56" spans="1:12" s="85" customFormat="1" ht="20.25" customHeight="1" x14ac:dyDescent="0.25">
      <c r="A56" s="1227"/>
      <c r="B56" s="1230"/>
      <c r="C56" s="1205"/>
      <c r="D56" s="1232"/>
      <c r="E56" s="135" t="s">
        <v>313</v>
      </c>
      <c r="F56" s="1233"/>
      <c r="G56" s="108">
        <v>49800</v>
      </c>
      <c r="H56" s="138">
        <v>49763</v>
      </c>
      <c r="I56" s="817">
        <v>1</v>
      </c>
      <c r="J56" s="127"/>
      <c r="K56" s="813"/>
      <c r="L56" s="104">
        <v>1</v>
      </c>
    </row>
    <row r="57" spans="1:12" s="85" customFormat="1" ht="40.5" x14ac:dyDescent="0.25">
      <c r="A57" s="1228"/>
      <c r="B57" s="1231"/>
      <c r="C57" s="1215"/>
      <c r="D57" s="1225"/>
      <c r="E57" s="135" t="s">
        <v>308</v>
      </c>
      <c r="F57" s="1221"/>
      <c r="G57" s="113">
        <v>140204</v>
      </c>
      <c r="H57" s="113">
        <v>123810.91</v>
      </c>
      <c r="I57" s="817">
        <v>1</v>
      </c>
      <c r="J57" s="127"/>
      <c r="K57" s="813"/>
      <c r="L57" s="104">
        <v>1</v>
      </c>
    </row>
    <row r="58" spans="1:12" s="85" customFormat="1" ht="116.25" customHeight="1" x14ac:dyDescent="0.25">
      <c r="A58" s="1222">
        <v>1516030</v>
      </c>
      <c r="B58" s="1204">
        <v>6030</v>
      </c>
      <c r="C58" s="1204" t="s">
        <v>27</v>
      </c>
      <c r="D58" s="1224" t="s">
        <v>28</v>
      </c>
      <c r="E58" s="818" t="s">
        <v>574</v>
      </c>
      <c r="F58" s="1220" t="s">
        <v>575</v>
      </c>
      <c r="G58" s="127">
        <v>3910004</v>
      </c>
      <c r="H58" s="127">
        <v>0</v>
      </c>
      <c r="I58" s="812">
        <v>0</v>
      </c>
      <c r="J58" s="127">
        <f>4003149-93145</f>
        <v>3910004</v>
      </c>
      <c r="K58" s="813">
        <f>K59</f>
        <v>154159.98000000001</v>
      </c>
      <c r="L58" s="95">
        <f>K58/G58</f>
        <v>3.9427064524742178E-2</v>
      </c>
    </row>
    <row r="59" spans="1:12" s="85" customFormat="1" ht="20.25" x14ac:dyDescent="0.25">
      <c r="A59" s="1223"/>
      <c r="B59" s="1215"/>
      <c r="C59" s="1215"/>
      <c r="D59" s="1225"/>
      <c r="E59" s="135" t="s">
        <v>299</v>
      </c>
      <c r="F59" s="1221"/>
      <c r="G59" s="113">
        <v>174543</v>
      </c>
      <c r="H59" s="113">
        <v>0</v>
      </c>
      <c r="I59" s="817">
        <v>0</v>
      </c>
      <c r="J59" s="113">
        <v>174543</v>
      </c>
      <c r="K59" s="815">
        <v>154159.98000000001</v>
      </c>
      <c r="L59" s="104">
        <v>1</v>
      </c>
    </row>
    <row r="60" spans="1:12" s="85" customFormat="1" ht="185.45" customHeight="1" x14ac:dyDescent="0.25">
      <c r="A60" s="819">
        <v>1516030</v>
      </c>
      <c r="B60" s="820" t="s">
        <v>26</v>
      </c>
      <c r="C60" s="820" t="s">
        <v>27</v>
      </c>
      <c r="D60" s="821" t="s">
        <v>28</v>
      </c>
      <c r="E60" s="133" t="s">
        <v>576</v>
      </c>
      <c r="F60" s="822" t="s">
        <v>560</v>
      </c>
      <c r="G60" s="127">
        <v>406558</v>
      </c>
      <c r="H60" s="127">
        <v>0</v>
      </c>
      <c r="I60" s="823">
        <v>0</v>
      </c>
      <c r="J60" s="127">
        <v>406558</v>
      </c>
      <c r="K60" s="813"/>
      <c r="L60" s="95">
        <v>0</v>
      </c>
    </row>
    <row r="61" spans="1:12" s="85" customFormat="1" ht="141.75" x14ac:dyDescent="0.25">
      <c r="A61" s="1216" t="s">
        <v>305</v>
      </c>
      <c r="B61" s="1217" t="s">
        <v>306</v>
      </c>
      <c r="C61" s="1217" t="s">
        <v>307</v>
      </c>
      <c r="D61" s="1218" t="s">
        <v>309</v>
      </c>
      <c r="E61" s="90" t="s">
        <v>312</v>
      </c>
      <c r="F61" s="1220" t="s">
        <v>298</v>
      </c>
      <c r="G61" s="110">
        <v>6435596</v>
      </c>
      <c r="H61" s="136">
        <v>3693192</v>
      </c>
      <c r="I61" s="137">
        <f>H61/G61</f>
        <v>0.57386945979828441</v>
      </c>
      <c r="J61" s="127">
        <v>2138727</v>
      </c>
      <c r="K61" s="813">
        <v>1178132.22</v>
      </c>
      <c r="L61" s="799">
        <f>(K61+H61)/G61</f>
        <v>0.75693443466619093</v>
      </c>
    </row>
    <row r="62" spans="1:12" s="85" customFormat="1" ht="20.25" x14ac:dyDescent="0.25">
      <c r="A62" s="1216"/>
      <c r="B62" s="1217"/>
      <c r="C62" s="1217"/>
      <c r="D62" s="1219"/>
      <c r="E62" s="824" t="s">
        <v>304</v>
      </c>
      <c r="F62" s="1221"/>
      <c r="G62" s="108">
        <v>169440</v>
      </c>
      <c r="H62" s="138">
        <v>167500</v>
      </c>
      <c r="I62" s="126">
        <v>1</v>
      </c>
      <c r="J62" s="127"/>
      <c r="K62" s="813"/>
      <c r="L62" s="474">
        <v>1</v>
      </c>
    </row>
    <row r="63" spans="1:12" s="85" customFormat="1" ht="162.75" customHeight="1" x14ac:dyDescent="0.25">
      <c r="A63" s="693" t="s">
        <v>305</v>
      </c>
      <c r="B63" s="694" t="s">
        <v>306</v>
      </c>
      <c r="C63" s="694" t="s">
        <v>307</v>
      </c>
      <c r="D63" s="825" t="s">
        <v>309</v>
      </c>
      <c r="E63" s="473" t="s">
        <v>577</v>
      </c>
      <c r="F63" s="690" t="s">
        <v>560</v>
      </c>
      <c r="G63" s="776">
        <v>49800</v>
      </c>
      <c r="H63" s="776">
        <v>0</v>
      </c>
      <c r="I63" s="826">
        <v>0</v>
      </c>
      <c r="J63" s="111">
        <v>49800</v>
      </c>
      <c r="K63" s="803"/>
      <c r="L63" s="804">
        <v>1</v>
      </c>
    </row>
    <row r="64" spans="1:12" s="85" customFormat="1" ht="169.15" customHeight="1" x14ac:dyDescent="0.25">
      <c r="A64" s="693" t="s">
        <v>305</v>
      </c>
      <c r="B64" s="694" t="s">
        <v>306</v>
      </c>
      <c r="C64" s="694" t="s">
        <v>307</v>
      </c>
      <c r="D64" s="825" t="s">
        <v>309</v>
      </c>
      <c r="E64" s="473" t="s">
        <v>578</v>
      </c>
      <c r="F64" s="690" t="s">
        <v>560</v>
      </c>
      <c r="G64" s="776">
        <v>1600000</v>
      </c>
      <c r="H64" s="776">
        <v>0</v>
      </c>
      <c r="I64" s="826">
        <v>0</v>
      </c>
      <c r="J64" s="776">
        <f>1550200-400000</f>
        <v>1150200</v>
      </c>
      <c r="K64" s="827"/>
      <c r="L64" s="804">
        <v>1</v>
      </c>
    </row>
    <row r="65" spans="1:14" s="85" customFormat="1" ht="133.15" customHeight="1" x14ac:dyDescent="0.25">
      <c r="A65" s="1209" t="s">
        <v>579</v>
      </c>
      <c r="B65" s="1211" t="s">
        <v>580</v>
      </c>
      <c r="C65" s="1211" t="s">
        <v>307</v>
      </c>
      <c r="D65" s="1213" t="s">
        <v>581</v>
      </c>
      <c r="E65" s="796" t="s">
        <v>582</v>
      </c>
      <c r="F65" s="1204" t="s">
        <v>583</v>
      </c>
      <c r="G65" s="776">
        <v>1630569</v>
      </c>
      <c r="H65" s="776">
        <v>120891</v>
      </c>
      <c r="I65" s="826">
        <f>(H65/G65)*100%</f>
        <v>7.4140376764184779E-2</v>
      </c>
      <c r="J65" s="776">
        <v>1501526</v>
      </c>
      <c r="K65" s="827"/>
      <c r="L65" s="804">
        <f>H65/G65</f>
        <v>7.4140376764184779E-2</v>
      </c>
    </row>
    <row r="66" spans="1:14" s="109" customFormat="1" ht="44.45" customHeight="1" x14ac:dyDescent="0.25">
      <c r="A66" s="1210"/>
      <c r="B66" s="1212"/>
      <c r="C66" s="1212"/>
      <c r="D66" s="1214"/>
      <c r="E66" s="828" t="s">
        <v>308</v>
      </c>
      <c r="F66" s="1215"/>
      <c r="G66" s="129">
        <v>129043</v>
      </c>
      <c r="H66" s="129">
        <v>120891</v>
      </c>
      <c r="I66" s="829">
        <v>1</v>
      </c>
      <c r="J66" s="129"/>
      <c r="K66" s="808"/>
      <c r="L66" s="809">
        <v>1</v>
      </c>
    </row>
    <row r="67" spans="1:14" s="85" customFormat="1" ht="194.45" customHeight="1" x14ac:dyDescent="0.25">
      <c r="A67" s="772" t="s">
        <v>584</v>
      </c>
      <c r="B67" s="773" t="s">
        <v>585</v>
      </c>
      <c r="C67" s="773" t="s">
        <v>307</v>
      </c>
      <c r="D67" s="789" t="s">
        <v>586</v>
      </c>
      <c r="E67" s="775" t="s">
        <v>587</v>
      </c>
      <c r="F67" s="690" t="s">
        <v>560</v>
      </c>
      <c r="G67" s="128">
        <v>1477980</v>
      </c>
      <c r="H67" s="128">
        <v>0</v>
      </c>
      <c r="I67" s="802">
        <v>0</v>
      </c>
      <c r="J67" s="128">
        <f>1477980-213962</f>
        <v>1264018</v>
      </c>
      <c r="K67" s="778"/>
      <c r="L67" s="779">
        <v>0</v>
      </c>
    </row>
    <row r="68" spans="1:14" s="85" customFormat="1" ht="67.5" hidden="1" customHeight="1" x14ac:dyDescent="0.25">
      <c r="A68" s="772" t="s">
        <v>584</v>
      </c>
      <c r="B68" s="773" t="s">
        <v>585</v>
      </c>
      <c r="C68" s="773" t="s">
        <v>307</v>
      </c>
      <c r="D68" s="789" t="s">
        <v>586</v>
      </c>
      <c r="E68" s="473" t="s">
        <v>588</v>
      </c>
      <c r="F68" s="690" t="s">
        <v>560</v>
      </c>
      <c r="G68" s="128">
        <f>J68</f>
        <v>0</v>
      </c>
      <c r="H68" s="128">
        <v>0</v>
      </c>
      <c r="I68" s="802">
        <v>0</v>
      </c>
      <c r="J68" s="128">
        <v>0</v>
      </c>
      <c r="K68" s="778"/>
      <c r="L68" s="779">
        <v>1</v>
      </c>
    </row>
    <row r="69" spans="1:14" s="85" customFormat="1" ht="111" hidden="1" customHeight="1" x14ac:dyDescent="0.25">
      <c r="A69" s="693" t="s">
        <v>589</v>
      </c>
      <c r="B69" s="98" t="s">
        <v>590</v>
      </c>
      <c r="C69" s="98" t="s">
        <v>171</v>
      </c>
      <c r="D69" s="830" t="s">
        <v>543</v>
      </c>
      <c r="E69" s="801" t="s">
        <v>591</v>
      </c>
      <c r="F69" s="690" t="s">
        <v>560</v>
      </c>
      <c r="G69" s="128">
        <f t="shared" ref="G69:G70" si="0">J69</f>
        <v>0</v>
      </c>
      <c r="H69" s="776">
        <v>0</v>
      </c>
      <c r="I69" s="802">
        <v>0</v>
      </c>
      <c r="J69" s="776">
        <v>0</v>
      </c>
      <c r="K69" s="827"/>
      <c r="L69" s="804">
        <v>1</v>
      </c>
    </row>
    <row r="70" spans="1:14" s="85" customFormat="1" ht="105.75" hidden="1" customHeight="1" x14ac:dyDescent="0.25">
      <c r="A70" s="693" t="s">
        <v>589</v>
      </c>
      <c r="B70" s="98" t="s">
        <v>590</v>
      </c>
      <c r="C70" s="98" t="s">
        <v>171</v>
      </c>
      <c r="D70" s="830" t="s">
        <v>543</v>
      </c>
      <c r="E70" s="831" t="s">
        <v>592</v>
      </c>
      <c r="F70" s="690" t="s">
        <v>560</v>
      </c>
      <c r="G70" s="128">
        <f t="shared" si="0"/>
        <v>0</v>
      </c>
      <c r="H70" s="776">
        <v>0</v>
      </c>
      <c r="I70" s="802">
        <v>0</v>
      </c>
      <c r="J70" s="776">
        <v>0</v>
      </c>
      <c r="K70" s="827"/>
      <c r="L70" s="804">
        <v>1</v>
      </c>
    </row>
    <row r="71" spans="1:14" s="85" customFormat="1" ht="116.45" customHeight="1" x14ac:dyDescent="0.25">
      <c r="A71" s="1201" t="s">
        <v>593</v>
      </c>
      <c r="B71" s="1201" t="s">
        <v>138</v>
      </c>
      <c r="C71" s="1201" t="s">
        <v>139</v>
      </c>
      <c r="D71" s="1203" t="s">
        <v>140</v>
      </c>
      <c r="E71" s="831" t="s">
        <v>594</v>
      </c>
      <c r="F71" s="1204" t="s">
        <v>298</v>
      </c>
      <c r="G71" s="128">
        <v>59808325</v>
      </c>
      <c r="H71" s="776">
        <v>747615</v>
      </c>
      <c r="I71" s="802">
        <f>H71/G71</f>
        <v>1.2500182875878901E-2</v>
      </c>
      <c r="J71" s="776">
        <v>12000000</v>
      </c>
      <c r="K71" s="776"/>
      <c r="L71" s="826">
        <f>H71/G71</f>
        <v>1.2500182875878901E-2</v>
      </c>
    </row>
    <row r="72" spans="1:14" s="85" customFormat="1" ht="34.9" customHeight="1" x14ac:dyDescent="0.25">
      <c r="A72" s="1207"/>
      <c r="B72" s="1207"/>
      <c r="C72" s="1207"/>
      <c r="D72" s="1208"/>
      <c r="E72" s="832" t="s">
        <v>299</v>
      </c>
      <c r="F72" s="1205"/>
      <c r="G72" s="833">
        <v>879902</v>
      </c>
      <c r="H72" s="834">
        <v>747615</v>
      </c>
      <c r="I72" s="835">
        <v>1</v>
      </c>
      <c r="J72" s="834"/>
      <c r="K72" s="834"/>
      <c r="L72" s="826">
        <v>1</v>
      </c>
    </row>
    <row r="73" spans="1:14" s="85" customFormat="1" ht="88.5" customHeight="1" x14ac:dyDescent="0.25">
      <c r="A73" s="1200" t="s">
        <v>593</v>
      </c>
      <c r="B73" s="1200" t="s">
        <v>138</v>
      </c>
      <c r="C73" s="1200" t="s">
        <v>139</v>
      </c>
      <c r="D73" s="1202" t="s">
        <v>140</v>
      </c>
      <c r="E73" s="831" t="s">
        <v>595</v>
      </c>
      <c r="F73" s="1204" t="s">
        <v>596</v>
      </c>
      <c r="G73" s="128">
        <v>39553452</v>
      </c>
      <c r="H73" s="776">
        <v>2753824</v>
      </c>
      <c r="I73" s="802">
        <v>7.0000000000000007E-2</v>
      </c>
      <c r="J73" s="776">
        <f>6418944-478735</f>
        <v>5940209</v>
      </c>
      <c r="K73" s="776"/>
      <c r="L73" s="826">
        <v>7.0000000000000007E-2</v>
      </c>
    </row>
    <row r="74" spans="1:14" s="85" customFormat="1" ht="34.9" customHeight="1" x14ac:dyDescent="0.25">
      <c r="A74" s="1200"/>
      <c r="B74" s="1200"/>
      <c r="C74" s="1200"/>
      <c r="D74" s="1202"/>
      <c r="E74" s="836" t="s">
        <v>299</v>
      </c>
      <c r="F74" s="1205"/>
      <c r="G74" s="806">
        <v>169781</v>
      </c>
      <c r="H74" s="129">
        <v>169781</v>
      </c>
      <c r="I74" s="837">
        <v>1</v>
      </c>
      <c r="J74" s="129"/>
      <c r="K74" s="129"/>
      <c r="L74" s="829">
        <v>1</v>
      </c>
    </row>
    <row r="75" spans="1:14" s="85" customFormat="1" ht="43.5" customHeight="1" thickBot="1" x14ac:dyDescent="0.3">
      <c r="A75" s="1201"/>
      <c r="B75" s="1201"/>
      <c r="C75" s="1201"/>
      <c r="D75" s="1203"/>
      <c r="E75" s="112" t="s">
        <v>308</v>
      </c>
      <c r="F75" s="1206"/>
      <c r="G75" s="833">
        <v>1003085</v>
      </c>
      <c r="H75" s="834">
        <v>1003085</v>
      </c>
      <c r="I75" s="835">
        <v>1</v>
      </c>
      <c r="J75" s="834"/>
      <c r="K75" s="834"/>
      <c r="L75" s="838">
        <v>1</v>
      </c>
    </row>
    <row r="76" spans="1:14" s="85" customFormat="1" ht="70.5" customHeight="1" thickBot="1" x14ac:dyDescent="0.3">
      <c r="A76" s="719" t="s">
        <v>207</v>
      </c>
      <c r="B76" s="720" t="s">
        <v>14</v>
      </c>
      <c r="C76" s="720" t="s">
        <v>14</v>
      </c>
      <c r="D76" s="721" t="s">
        <v>208</v>
      </c>
      <c r="E76" s="839"/>
      <c r="F76" s="840"/>
      <c r="G76" s="841"/>
      <c r="H76" s="842"/>
      <c r="I76" s="843"/>
      <c r="J76" s="765">
        <f>J77</f>
        <v>23000</v>
      </c>
      <c r="K76" s="765">
        <f>K77</f>
        <v>23000</v>
      </c>
      <c r="L76" s="844"/>
    </row>
    <row r="77" spans="1:14" s="85" customFormat="1" ht="69.75" customHeight="1" x14ac:dyDescent="0.25">
      <c r="A77" s="727" t="s">
        <v>209</v>
      </c>
      <c r="B77" s="728" t="s">
        <v>14</v>
      </c>
      <c r="C77" s="728" t="s">
        <v>14</v>
      </c>
      <c r="D77" s="729" t="s">
        <v>208</v>
      </c>
      <c r="E77" s="845"/>
      <c r="F77" s="846"/>
      <c r="G77" s="847"/>
      <c r="H77" s="848"/>
      <c r="I77" s="849"/>
      <c r="J77" s="770">
        <f>J78</f>
        <v>23000</v>
      </c>
      <c r="K77" s="770">
        <f>K78</f>
        <v>23000</v>
      </c>
      <c r="L77" s="850"/>
    </row>
    <row r="78" spans="1:14" s="85" customFormat="1" ht="70.900000000000006" customHeight="1" thickBot="1" x14ac:dyDescent="0.3">
      <c r="A78" s="99" t="s">
        <v>210</v>
      </c>
      <c r="B78" s="100" t="s">
        <v>44</v>
      </c>
      <c r="C78" s="100" t="s">
        <v>17</v>
      </c>
      <c r="D78" s="735" t="s">
        <v>175</v>
      </c>
      <c r="E78" s="101" t="s">
        <v>292</v>
      </c>
      <c r="F78" s="462"/>
      <c r="G78" s="114"/>
      <c r="H78" s="112"/>
      <c r="I78" s="115"/>
      <c r="J78" s="116">
        <v>23000</v>
      </c>
      <c r="K78" s="851">
        <v>23000</v>
      </c>
      <c r="L78" s="852"/>
    </row>
    <row r="79" spans="1:14" ht="21" thickBot="1" x14ac:dyDescent="0.3">
      <c r="A79" s="853" t="s">
        <v>302</v>
      </c>
      <c r="B79" s="87" t="s">
        <v>302</v>
      </c>
      <c r="C79" s="87" t="s">
        <v>302</v>
      </c>
      <c r="D79" s="86" t="s">
        <v>148</v>
      </c>
      <c r="E79" s="117" t="s">
        <v>302</v>
      </c>
      <c r="F79" s="118" t="s">
        <v>302</v>
      </c>
      <c r="G79" s="119" t="s">
        <v>302</v>
      </c>
      <c r="H79" s="119" t="s">
        <v>302</v>
      </c>
      <c r="I79" s="119" t="s">
        <v>302</v>
      </c>
      <c r="J79" s="120">
        <f>J15+J23+J27+J33+J36+J76</f>
        <v>90105075</v>
      </c>
      <c r="K79" s="120">
        <f>K15+K23+K27+K33+K36+K76</f>
        <v>15198983.73</v>
      </c>
      <c r="L79" s="121" t="s">
        <v>302</v>
      </c>
      <c r="N79" s="122"/>
    </row>
    <row r="84" spans="1:17" s="27" customFormat="1" ht="49.9" customHeight="1" x14ac:dyDescent="0.3">
      <c r="A84" s="1199" t="s">
        <v>597</v>
      </c>
      <c r="B84" s="1199"/>
      <c r="C84" s="1199"/>
      <c r="D84" s="1199"/>
      <c r="E84" s="1199"/>
      <c r="F84" s="1199"/>
      <c r="G84" s="1199"/>
      <c r="H84" s="1199"/>
      <c r="I84" s="1199"/>
      <c r="J84" s="1199"/>
      <c r="K84" s="854"/>
      <c r="L84" s="23"/>
      <c r="M84" s="24"/>
      <c r="N84" s="23"/>
      <c r="O84" s="23"/>
      <c r="P84" s="25"/>
      <c r="Q84" s="26"/>
    </row>
  </sheetData>
  <mergeCells count="73">
    <mergeCell ref="K12:K13"/>
    <mergeCell ref="I6:J6"/>
    <mergeCell ref="A9:L9"/>
    <mergeCell ref="A10:C10"/>
    <mergeCell ref="D10:L10"/>
    <mergeCell ref="A11:C11"/>
    <mergeCell ref="L12:L13"/>
    <mergeCell ref="A12:A13"/>
    <mergeCell ref="B12:B13"/>
    <mergeCell ref="C12:C13"/>
    <mergeCell ref="D12:D13"/>
    <mergeCell ref="E12:E13"/>
    <mergeCell ref="F12:F13"/>
    <mergeCell ref="G12:G13"/>
    <mergeCell ref="H12:H13"/>
    <mergeCell ref="I12:I13"/>
    <mergeCell ref="J12:J13"/>
    <mergeCell ref="A45:A46"/>
    <mergeCell ref="B45:B46"/>
    <mergeCell ref="C45:C46"/>
    <mergeCell ref="D45:D46"/>
    <mergeCell ref="F45:F46"/>
    <mergeCell ref="A39:A40"/>
    <mergeCell ref="B39:B40"/>
    <mergeCell ref="C39:C40"/>
    <mergeCell ref="D39:D40"/>
    <mergeCell ref="F39:F40"/>
    <mergeCell ref="A47:A49"/>
    <mergeCell ref="B47:B49"/>
    <mergeCell ref="C47:C49"/>
    <mergeCell ref="D47:D49"/>
    <mergeCell ref="F47:F49"/>
    <mergeCell ref="A51:A52"/>
    <mergeCell ref="B51:B52"/>
    <mergeCell ref="C51:C52"/>
    <mergeCell ref="D51:D52"/>
    <mergeCell ref="F51:F52"/>
    <mergeCell ref="A53:A54"/>
    <mergeCell ref="B53:B54"/>
    <mergeCell ref="C53:C54"/>
    <mergeCell ref="D53:D54"/>
    <mergeCell ref="F53:F54"/>
    <mergeCell ref="A55:A57"/>
    <mergeCell ref="B55:B57"/>
    <mergeCell ref="C55:C57"/>
    <mergeCell ref="D55:D57"/>
    <mergeCell ref="F55:F57"/>
    <mergeCell ref="A58:A59"/>
    <mergeCell ref="B58:B59"/>
    <mergeCell ref="C58:C59"/>
    <mergeCell ref="D58:D59"/>
    <mergeCell ref="F58:F59"/>
    <mergeCell ref="A61:A62"/>
    <mergeCell ref="B61:B62"/>
    <mergeCell ref="C61:C62"/>
    <mergeCell ref="D61:D62"/>
    <mergeCell ref="F61:F62"/>
    <mergeCell ref="A65:A66"/>
    <mergeCell ref="B65:B66"/>
    <mergeCell ref="C65:C66"/>
    <mergeCell ref="D65:D66"/>
    <mergeCell ref="F65:F66"/>
    <mergeCell ref="A71:A72"/>
    <mergeCell ref="B71:B72"/>
    <mergeCell ref="C71:C72"/>
    <mergeCell ref="D71:D72"/>
    <mergeCell ref="F71:F72"/>
    <mergeCell ref="A84:J84"/>
    <mergeCell ref="A73:A75"/>
    <mergeCell ref="B73:B75"/>
    <mergeCell ref="C73:C75"/>
    <mergeCell ref="D73:D75"/>
    <mergeCell ref="F73:F75"/>
  </mergeCells>
  <pageMargins left="1.1811023622047245" right="0.39370078740157483" top="0.78740157480314965" bottom="0.78740157480314965"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32"/>
  <sheetViews>
    <sheetView view="pageBreakPreview" topLeftCell="A16" zoomScaleNormal="100" zoomScaleSheetLayoutView="100" workbookViewId="0">
      <selection activeCell="G10" sqref="G10:G11"/>
    </sheetView>
  </sheetViews>
  <sheetFormatPr defaultRowHeight="15.75" x14ac:dyDescent="0.25"/>
  <cols>
    <col min="1" max="1" width="12.85546875" style="77" customWidth="1"/>
    <col min="2" max="2" width="13" style="77" customWidth="1"/>
    <col min="3" max="3" width="13.42578125" style="200" customWidth="1"/>
    <col min="4" max="4" width="25.5703125" style="77" customWidth="1"/>
    <col min="5" max="5" width="50.5703125" style="77" customWidth="1"/>
    <col min="6" max="6" width="19.140625" style="77" customWidth="1"/>
    <col min="7" max="7" width="16.42578125" style="77" customWidth="1"/>
    <col min="8" max="8" width="13.7109375" style="77" customWidth="1"/>
    <col min="9" max="256" width="9.140625" style="77"/>
    <col min="257" max="257" width="12.85546875" style="77" customWidth="1"/>
    <col min="258" max="258" width="13" style="77" customWidth="1"/>
    <col min="259" max="259" width="13.42578125" style="77" customWidth="1"/>
    <col min="260" max="260" width="25.5703125" style="77" customWidth="1"/>
    <col min="261" max="261" width="50.5703125" style="77" customWidth="1"/>
    <col min="262" max="262" width="19.140625" style="77" customWidth="1"/>
    <col min="263" max="263" width="16.42578125" style="77" customWidth="1"/>
    <col min="264" max="264" width="13.7109375" style="77" customWidth="1"/>
    <col min="265" max="512" width="9.140625" style="77"/>
    <col min="513" max="513" width="12.85546875" style="77" customWidth="1"/>
    <col min="514" max="514" width="13" style="77" customWidth="1"/>
    <col min="515" max="515" width="13.42578125" style="77" customWidth="1"/>
    <col min="516" max="516" width="25.5703125" style="77" customWidth="1"/>
    <col min="517" max="517" width="50.5703125" style="77" customWidth="1"/>
    <col min="518" max="518" width="19.140625" style="77" customWidth="1"/>
    <col min="519" max="519" width="16.42578125" style="77" customWidth="1"/>
    <col min="520" max="520" width="13.7109375" style="77" customWidth="1"/>
    <col min="521" max="768" width="9.140625" style="77"/>
    <col min="769" max="769" width="12.85546875" style="77" customWidth="1"/>
    <col min="770" max="770" width="13" style="77" customWidth="1"/>
    <col min="771" max="771" width="13.42578125" style="77" customWidth="1"/>
    <col min="772" max="772" width="25.5703125" style="77" customWidth="1"/>
    <col min="773" max="773" width="50.5703125" style="77" customWidth="1"/>
    <col min="774" max="774" width="19.140625" style="77" customWidth="1"/>
    <col min="775" max="775" width="16.42578125" style="77" customWidth="1"/>
    <col min="776" max="776" width="13.7109375" style="77" customWidth="1"/>
    <col min="777" max="1024" width="9.140625" style="77"/>
    <col min="1025" max="1025" width="12.85546875" style="77" customWidth="1"/>
    <col min="1026" max="1026" width="13" style="77" customWidth="1"/>
    <col min="1027" max="1027" width="13.42578125" style="77" customWidth="1"/>
    <col min="1028" max="1028" width="25.5703125" style="77" customWidth="1"/>
    <col min="1029" max="1029" width="50.5703125" style="77" customWidth="1"/>
    <col min="1030" max="1030" width="19.140625" style="77" customWidth="1"/>
    <col min="1031" max="1031" width="16.42578125" style="77" customWidth="1"/>
    <col min="1032" max="1032" width="13.7109375" style="77" customWidth="1"/>
    <col min="1033" max="1280" width="9.140625" style="77"/>
    <col min="1281" max="1281" width="12.85546875" style="77" customWidth="1"/>
    <col min="1282" max="1282" width="13" style="77" customWidth="1"/>
    <col min="1283" max="1283" width="13.42578125" style="77" customWidth="1"/>
    <col min="1284" max="1284" width="25.5703125" style="77" customWidth="1"/>
    <col min="1285" max="1285" width="50.5703125" style="77" customWidth="1"/>
    <col min="1286" max="1286" width="19.140625" style="77" customWidth="1"/>
    <col min="1287" max="1287" width="16.42578125" style="77" customWidth="1"/>
    <col min="1288" max="1288" width="13.7109375" style="77" customWidth="1"/>
    <col min="1289" max="1536" width="9.140625" style="77"/>
    <col min="1537" max="1537" width="12.85546875" style="77" customWidth="1"/>
    <col min="1538" max="1538" width="13" style="77" customWidth="1"/>
    <col min="1539" max="1539" width="13.42578125" style="77" customWidth="1"/>
    <col min="1540" max="1540" width="25.5703125" style="77" customWidth="1"/>
    <col min="1541" max="1541" width="50.5703125" style="77" customWidth="1"/>
    <col min="1542" max="1542" width="19.140625" style="77" customWidth="1"/>
    <col min="1543" max="1543" width="16.42578125" style="77" customWidth="1"/>
    <col min="1544" max="1544" width="13.7109375" style="77" customWidth="1"/>
    <col min="1545" max="1792" width="9.140625" style="77"/>
    <col min="1793" max="1793" width="12.85546875" style="77" customWidth="1"/>
    <col min="1794" max="1794" width="13" style="77" customWidth="1"/>
    <col min="1795" max="1795" width="13.42578125" style="77" customWidth="1"/>
    <col min="1796" max="1796" width="25.5703125" style="77" customWidth="1"/>
    <col min="1797" max="1797" width="50.5703125" style="77" customWidth="1"/>
    <col min="1798" max="1798" width="19.140625" style="77" customWidth="1"/>
    <col min="1799" max="1799" width="16.42578125" style="77" customWidth="1"/>
    <col min="1800" max="1800" width="13.7109375" style="77" customWidth="1"/>
    <col min="1801" max="2048" width="9.140625" style="77"/>
    <col min="2049" max="2049" width="12.85546875" style="77" customWidth="1"/>
    <col min="2050" max="2050" width="13" style="77" customWidth="1"/>
    <col min="2051" max="2051" width="13.42578125" style="77" customWidth="1"/>
    <col min="2052" max="2052" width="25.5703125" style="77" customWidth="1"/>
    <col min="2053" max="2053" width="50.5703125" style="77" customWidth="1"/>
    <col min="2054" max="2054" width="19.140625" style="77" customWidth="1"/>
    <col min="2055" max="2055" width="16.42578125" style="77" customWidth="1"/>
    <col min="2056" max="2056" width="13.7109375" style="77" customWidth="1"/>
    <col min="2057" max="2304" width="9.140625" style="77"/>
    <col min="2305" max="2305" width="12.85546875" style="77" customWidth="1"/>
    <col min="2306" max="2306" width="13" style="77" customWidth="1"/>
    <col min="2307" max="2307" width="13.42578125" style="77" customWidth="1"/>
    <col min="2308" max="2308" width="25.5703125" style="77" customWidth="1"/>
    <col min="2309" max="2309" width="50.5703125" style="77" customWidth="1"/>
    <col min="2310" max="2310" width="19.140625" style="77" customWidth="1"/>
    <col min="2311" max="2311" width="16.42578125" style="77" customWidth="1"/>
    <col min="2312" max="2312" width="13.7109375" style="77" customWidth="1"/>
    <col min="2313" max="2560" width="9.140625" style="77"/>
    <col min="2561" max="2561" width="12.85546875" style="77" customWidth="1"/>
    <col min="2562" max="2562" width="13" style="77" customWidth="1"/>
    <col min="2563" max="2563" width="13.42578125" style="77" customWidth="1"/>
    <col min="2564" max="2564" width="25.5703125" style="77" customWidth="1"/>
    <col min="2565" max="2565" width="50.5703125" style="77" customWidth="1"/>
    <col min="2566" max="2566" width="19.140625" style="77" customWidth="1"/>
    <col min="2567" max="2567" width="16.42578125" style="77" customWidth="1"/>
    <col min="2568" max="2568" width="13.7109375" style="77" customWidth="1"/>
    <col min="2569" max="2816" width="9.140625" style="77"/>
    <col min="2817" max="2817" width="12.85546875" style="77" customWidth="1"/>
    <col min="2818" max="2818" width="13" style="77" customWidth="1"/>
    <col min="2819" max="2819" width="13.42578125" style="77" customWidth="1"/>
    <col min="2820" max="2820" width="25.5703125" style="77" customWidth="1"/>
    <col min="2821" max="2821" width="50.5703125" style="77" customWidth="1"/>
    <col min="2822" max="2822" width="19.140625" style="77" customWidth="1"/>
    <col min="2823" max="2823" width="16.42578125" style="77" customWidth="1"/>
    <col min="2824" max="2824" width="13.7109375" style="77" customWidth="1"/>
    <col min="2825" max="3072" width="9.140625" style="77"/>
    <col min="3073" max="3073" width="12.85546875" style="77" customWidth="1"/>
    <col min="3074" max="3074" width="13" style="77" customWidth="1"/>
    <col min="3075" max="3075" width="13.42578125" style="77" customWidth="1"/>
    <col min="3076" max="3076" width="25.5703125" style="77" customWidth="1"/>
    <col min="3077" max="3077" width="50.5703125" style="77" customWidth="1"/>
    <col min="3078" max="3078" width="19.140625" style="77" customWidth="1"/>
    <col min="3079" max="3079" width="16.42578125" style="77" customWidth="1"/>
    <col min="3080" max="3080" width="13.7109375" style="77" customWidth="1"/>
    <col min="3081" max="3328" width="9.140625" style="77"/>
    <col min="3329" max="3329" width="12.85546875" style="77" customWidth="1"/>
    <col min="3330" max="3330" width="13" style="77" customWidth="1"/>
    <col min="3331" max="3331" width="13.42578125" style="77" customWidth="1"/>
    <col min="3332" max="3332" width="25.5703125" style="77" customWidth="1"/>
    <col min="3333" max="3333" width="50.5703125" style="77" customWidth="1"/>
    <col min="3334" max="3334" width="19.140625" style="77" customWidth="1"/>
    <col min="3335" max="3335" width="16.42578125" style="77" customWidth="1"/>
    <col min="3336" max="3336" width="13.7109375" style="77" customWidth="1"/>
    <col min="3337" max="3584" width="9.140625" style="77"/>
    <col min="3585" max="3585" width="12.85546875" style="77" customWidth="1"/>
    <col min="3586" max="3586" width="13" style="77" customWidth="1"/>
    <col min="3587" max="3587" width="13.42578125" style="77" customWidth="1"/>
    <col min="3588" max="3588" width="25.5703125" style="77" customWidth="1"/>
    <col min="3589" max="3589" width="50.5703125" style="77" customWidth="1"/>
    <col min="3590" max="3590" width="19.140625" style="77" customWidth="1"/>
    <col min="3591" max="3591" width="16.42578125" style="77" customWidth="1"/>
    <col min="3592" max="3592" width="13.7109375" style="77" customWidth="1"/>
    <col min="3593" max="3840" width="9.140625" style="77"/>
    <col min="3841" max="3841" width="12.85546875" style="77" customWidth="1"/>
    <col min="3842" max="3842" width="13" style="77" customWidth="1"/>
    <col min="3843" max="3843" width="13.42578125" style="77" customWidth="1"/>
    <col min="3844" max="3844" width="25.5703125" style="77" customWidth="1"/>
    <col min="3845" max="3845" width="50.5703125" style="77" customWidth="1"/>
    <col min="3846" max="3846" width="19.140625" style="77" customWidth="1"/>
    <col min="3847" max="3847" width="16.42578125" style="77" customWidth="1"/>
    <col min="3848" max="3848" width="13.7109375" style="77" customWidth="1"/>
    <col min="3849" max="4096" width="9.140625" style="77"/>
    <col min="4097" max="4097" width="12.85546875" style="77" customWidth="1"/>
    <col min="4098" max="4098" width="13" style="77" customWidth="1"/>
    <col min="4099" max="4099" width="13.42578125" style="77" customWidth="1"/>
    <col min="4100" max="4100" width="25.5703125" style="77" customWidth="1"/>
    <col min="4101" max="4101" width="50.5703125" style="77" customWidth="1"/>
    <col min="4102" max="4102" width="19.140625" style="77" customWidth="1"/>
    <col min="4103" max="4103" width="16.42578125" style="77" customWidth="1"/>
    <col min="4104" max="4104" width="13.7109375" style="77" customWidth="1"/>
    <col min="4105" max="4352" width="9.140625" style="77"/>
    <col min="4353" max="4353" width="12.85546875" style="77" customWidth="1"/>
    <col min="4354" max="4354" width="13" style="77" customWidth="1"/>
    <col min="4355" max="4355" width="13.42578125" style="77" customWidth="1"/>
    <col min="4356" max="4356" width="25.5703125" style="77" customWidth="1"/>
    <col min="4357" max="4357" width="50.5703125" style="77" customWidth="1"/>
    <col min="4358" max="4358" width="19.140625" style="77" customWidth="1"/>
    <col min="4359" max="4359" width="16.42578125" style="77" customWidth="1"/>
    <col min="4360" max="4360" width="13.7109375" style="77" customWidth="1"/>
    <col min="4361" max="4608" width="9.140625" style="77"/>
    <col min="4609" max="4609" width="12.85546875" style="77" customWidth="1"/>
    <col min="4610" max="4610" width="13" style="77" customWidth="1"/>
    <col min="4611" max="4611" width="13.42578125" style="77" customWidth="1"/>
    <col min="4612" max="4612" width="25.5703125" style="77" customWidth="1"/>
    <col min="4613" max="4613" width="50.5703125" style="77" customWidth="1"/>
    <col min="4614" max="4614" width="19.140625" style="77" customWidth="1"/>
    <col min="4615" max="4615" width="16.42578125" style="77" customWidth="1"/>
    <col min="4616" max="4616" width="13.7109375" style="77" customWidth="1"/>
    <col min="4617" max="4864" width="9.140625" style="77"/>
    <col min="4865" max="4865" width="12.85546875" style="77" customWidth="1"/>
    <col min="4866" max="4866" width="13" style="77" customWidth="1"/>
    <col min="4867" max="4867" width="13.42578125" style="77" customWidth="1"/>
    <col min="4868" max="4868" width="25.5703125" style="77" customWidth="1"/>
    <col min="4869" max="4869" width="50.5703125" style="77" customWidth="1"/>
    <col min="4870" max="4870" width="19.140625" style="77" customWidth="1"/>
    <col min="4871" max="4871" width="16.42578125" style="77" customWidth="1"/>
    <col min="4872" max="4872" width="13.7109375" style="77" customWidth="1"/>
    <col min="4873" max="5120" width="9.140625" style="77"/>
    <col min="5121" max="5121" width="12.85546875" style="77" customWidth="1"/>
    <col min="5122" max="5122" width="13" style="77" customWidth="1"/>
    <col min="5123" max="5123" width="13.42578125" style="77" customWidth="1"/>
    <col min="5124" max="5124" width="25.5703125" style="77" customWidth="1"/>
    <col min="5125" max="5125" width="50.5703125" style="77" customWidth="1"/>
    <col min="5126" max="5126" width="19.140625" style="77" customWidth="1"/>
    <col min="5127" max="5127" width="16.42578125" style="77" customWidth="1"/>
    <col min="5128" max="5128" width="13.7109375" style="77" customWidth="1"/>
    <col min="5129" max="5376" width="9.140625" style="77"/>
    <col min="5377" max="5377" width="12.85546875" style="77" customWidth="1"/>
    <col min="5378" max="5378" width="13" style="77" customWidth="1"/>
    <col min="5379" max="5379" width="13.42578125" style="77" customWidth="1"/>
    <col min="5380" max="5380" width="25.5703125" style="77" customWidth="1"/>
    <col min="5381" max="5381" width="50.5703125" style="77" customWidth="1"/>
    <col min="5382" max="5382" width="19.140625" style="77" customWidth="1"/>
    <col min="5383" max="5383" width="16.42578125" style="77" customWidth="1"/>
    <col min="5384" max="5384" width="13.7109375" style="77" customWidth="1"/>
    <col min="5385" max="5632" width="9.140625" style="77"/>
    <col min="5633" max="5633" width="12.85546875" style="77" customWidth="1"/>
    <col min="5634" max="5634" width="13" style="77" customWidth="1"/>
    <col min="5635" max="5635" width="13.42578125" style="77" customWidth="1"/>
    <col min="5636" max="5636" width="25.5703125" style="77" customWidth="1"/>
    <col min="5637" max="5637" width="50.5703125" style="77" customWidth="1"/>
    <col min="5638" max="5638" width="19.140625" style="77" customWidth="1"/>
    <col min="5639" max="5639" width="16.42578125" style="77" customWidth="1"/>
    <col min="5640" max="5640" width="13.7109375" style="77" customWidth="1"/>
    <col min="5641" max="5888" width="9.140625" style="77"/>
    <col min="5889" max="5889" width="12.85546875" style="77" customWidth="1"/>
    <col min="5890" max="5890" width="13" style="77" customWidth="1"/>
    <col min="5891" max="5891" width="13.42578125" style="77" customWidth="1"/>
    <col min="5892" max="5892" width="25.5703125" style="77" customWidth="1"/>
    <col min="5893" max="5893" width="50.5703125" style="77" customWidth="1"/>
    <col min="5894" max="5894" width="19.140625" style="77" customWidth="1"/>
    <col min="5895" max="5895" width="16.42578125" style="77" customWidth="1"/>
    <col min="5896" max="5896" width="13.7109375" style="77" customWidth="1"/>
    <col min="5897" max="6144" width="9.140625" style="77"/>
    <col min="6145" max="6145" width="12.85546875" style="77" customWidth="1"/>
    <col min="6146" max="6146" width="13" style="77" customWidth="1"/>
    <col min="6147" max="6147" width="13.42578125" style="77" customWidth="1"/>
    <col min="6148" max="6148" width="25.5703125" style="77" customWidth="1"/>
    <col min="6149" max="6149" width="50.5703125" style="77" customWidth="1"/>
    <col min="6150" max="6150" width="19.140625" style="77" customWidth="1"/>
    <col min="6151" max="6151" width="16.42578125" style="77" customWidth="1"/>
    <col min="6152" max="6152" width="13.7109375" style="77" customWidth="1"/>
    <col min="6153" max="6400" width="9.140625" style="77"/>
    <col min="6401" max="6401" width="12.85546875" style="77" customWidth="1"/>
    <col min="6402" max="6402" width="13" style="77" customWidth="1"/>
    <col min="6403" max="6403" width="13.42578125" style="77" customWidth="1"/>
    <col min="6404" max="6404" width="25.5703125" style="77" customWidth="1"/>
    <col min="6405" max="6405" width="50.5703125" style="77" customWidth="1"/>
    <col min="6406" max="6406" width="19.140625" style="77" customWidth="1"/>
    <col min="6407" max="6407" width="16.42578125" style="77" customWidth="1"/>
    <col min="6408" max="6408" width="13.7109375" style="77" customWidth="1"/>
    <col min="6409" max="6656" width="9.140625" style="77"/>
    <col min="6657" max="6657" width="12.85546875" style="77" customWidth="1"/>
    <col min="6658" max="6658" width="13" style="77" customWidth="1"/>
    <col min="6659" max="6659" width="13.42578125" style="77" customWidth="1"/>
    <col min="6660" max="6660" width="25.5703125" style="77" customWidth="1"/>
    <col min="6661" max="6661" width="50.5703125" style="77" customWidth="1"/>
    <col min="6662" max="6662" width="19.140625" style="77" customWidth="1"/>
    <col min="6663" max="6663" width="16.42578125" style="77" customWidth="1"/>
    <col min="6664" max="6664" width="13.7109375" style="77" customWidth="1"/>
    <col min="6665" max="6912" width="9.140625" style="77"/>
    <col min="6913" max="6913" width="12.85546875" style="77" customWidth="1"/>
    <col min="6914" max="6914" width="13" style="77" customWidth="1"/>
    <col min="6915" max="6915" width="13.42578125" style="77" customWidth="1"/>
    <col min="6916" max="6916" width="25.5703125" style="77" customWidth="1"/>
    <col min="6917" max="6917" width="50.5703125" style="77" customWidth="1"/>
    <col min="6918" max="6918" width="19.140625" style="77" customWidth="1"/>
    <col min="6919" max="6919" width="16.42578125" style="77" customWidth="1"/>
    <col min="6920" max="6920" width="13.7109375" style="77" customWidth="1"/>
    <col min="6921" max="7168" width="9.140625" style="77"/>
    <col min="7169" max="7169" width="12.85546875" style="77" customWidth="1"/>
    <col min="7170" max="7170" width="13" style="77" customWidth="1"/>
    <col min="7171" max="7171" width="13.42578125" style="77" customWidth="1"/>
    <col min="7172" max="7172" width="25.5703125" style="77" customWidth="1"/>
    <col min="7173" max="7173" width="50.5703125" style="77" customWidth="1"/>
    <col min="7174" max="7174" width="19.140625" style="77" customWidth="1"/>
    <col min="7175" max="7175" width="16.42578125" style="77" customWidth="1"/>
    <col min="7176" max="7176" width="13.7109375" style="77" customWidth="1"/>
    <col min="7177" max="7424" width="9.140625" style="77"/>
    <col min="7425" max="7425" width="12.85546875" style="77" customWidth="1"/>
    <col min="7426" max="7426" width="13" style="77" customWidth="1"/>
    <col min="7427" max="7427" width="13.42578125" style="77" customWidth="1"/>
    <col min="7428" max="7428" width="25.5703125" style="77" customWidth="1"/>
    <col min="7429" max="7429" width="50.5703125" style="77" customWidth="1"/>
    <col min="7430" max="7430" width="19.140625" style="77" customWidth="1"/>
    <col min="7431" max="7431" width="16.42578125" style="77" customWidth="1"/>
    <col min="7432" max="7432" width="13.7109375" style="77" customWidth="1"/>
    <col min="7433" max="7680" width="9.140625" style="77"/>
    <col min="7681" max="7681" width="12.85546875" style="77" customWidth="1"/>
    <col min="7682" max="7682" width="13" style="77" customWidth="1"/>
    <col min="7683" max="7683" width="13.42578125" style="77" customWidth="1"/>
    <col min="7684" max="7684" width="25.5703125" style="77" customWidth="1"/>
    <col min="7685" max="7685" width="50.5703125" style="77" customWidth="1"/>
    <col min="7686" max="7686" width="19.140625" style="77" customWidth="1"/>
    <col min="7687" max="7687" width="16.42578125" style="77" customWidth="1"/>
    <col min="7688" max="7688" width="13.7109375" style="77" customWidth="1"/>
    <col min="7689" max="7936" width="9.140625" style="77"/>
    <col min="7937" max="7937" width="12.85546875" style="77" customWidth="1"/>
    <col min="7938" max="7938" width="13" style="77" customWidth="1"/>
    <col min="7939" max="7939" width="13.42578125" style="77" customWidth="1"/>
    <col min="7940" max="7940" width="25.5703125" style="77" customWidth="1"/>
    <col min="7941" max="7941" width="50.5703125" style="77" customWidth="1"/>
    <col min="7942" max="7942" width="19.140625" style="77" customWidth="1"/>
    <col min="7943" max="7943" width="16.42578125" style="77" customWidth="1"/>
    <col min="7944" max="7944" width="13.7109375" style="77" customWidth="1"/>
    <col min="7945" max="8192" width="9.140625" style="77"/>
    <col min="8193" max="8193" width="12.85546875" style="77" customWidth="1"/>
    <col min="8194" max="8194" width="13" style="77" customWidth="1"/>
    <col min="8195" max="8195" width="13.42578125" style="77" customWidth="1"/>
    <col min="8196" max="8196" width="25.5703125" style="77" customWidth="1"/>
    <col min="8197" max="8197" width="50.5703125" style="77" customWidth="1"/>
    <col min="8198" max="8198" width="19.140625" style="77" customWidth="1"/>
    <col min="8199" max="8199" width="16.42578125" style="77" customWidth="1"/>
    <col min="8200" max="8200" width="13.7109375" style="77" customWidth="1"/>
    <col min="8201" max="8448" width="9.140625" style="77"/>
    <col min="8449" max="8449" width="12.85546875" style="77" customWidth="1"/>
    <col min="8450" max="8450" width="13" style="77" customWidth="1"/>
    <col min="8451" max="8451" width="13.42578125" style="77" customWidth="1"/>
    <col min="8452" max="8452" width="25.5703125" style="77" customWidth="1"/>
    <col min="8453" max="8453" width="50.5703125" style="77" customWidth="1"/>
    <col min="8454" max="8454" width="19.140625" style="77" customWidth="1"/>
    <col min="8455" max="8455" width="16.42578125" style="77" customWidth="1"/>
    <col min="8456" max="8456" width="13.7109375" style="77" customWidth="1"/>
    <col min="8457" max="8704" width="9.140625" style="77"/>
    <col min="8705" max="8705" width="12.85546875" style="77" customWidth="1"/>
    <col min="8706" max="8706" width="13" style="77" customWidth="1"/>
    <col min="8707" max="8707" width="13.42578125" style="77" customWidth="1"/>
    <col min="8708" max="8708" width="25.5703125" style="77" customWidth="1"/>
    <col min="8709" max="8709" width="50.5703125" style="77" customWidth="1"/>
    <col min="8710" max="8710" width="19.140625" style="77" customWidth="1"/>
    <col min="8711" max="8711" width="16.42578125" style="77" customWidth="1"/>
    <col min="8712" max="8712" width="13.7109375" style="77" customWidth="1"/>
    <col min="8713" max="8960" width="9.140625" style="77"/>
    <col min="8961" max="8961" width="12.85546875" style="77" customWidth="1"/>
    <col min="8962" max="8962" width="13" style="77" customWidth="1"/>
    <col min="8963" max="8963" width="13.42578125" style="77" customWidth="1"/>
    <col min="8964" max="8964" width="25.5703125" style="77" customWidth="1"/>
    <col min="8965" max="8965" width="50.5703125" style="77" customWidth="1"/>
    <col min="8966" max="8966" width="19.140625" style="77" customWidth="1"/>
    <col min="8967" max="8967" width="16.42578125" style="77" customWidth="1"/>
    <col min="8968" max="8968" width="13.7109375" style="77" customWidth="1"/>
    <col min="8969" max="9216" width="9.140625" style="77"/>
    <col min="9217" max="9217" width="12.85546875" style="77" customWidth="1"/>
    <col min="9218" max="9218" width="13" style="77" customWidth="1"/>
    <col min="9219" max="9219" width="13.42578125" style="77" customWidth="1"/>
    <col min="9220" max="9220" width="25.5703125" style="77" customWidth="1"/>
    <col min="9221" max="9221" width="50.5703125" style="77" customWidth="1"/>
    <col min="9222" max="9222" width="19.140625" style="77" customWidth="1"/>
    <col min="9223" max="9223" width="16.42578125" style="77" customWidth="1"/>
    <col min="9224" max="9224" width="13.7109375" style="77" customWidth="1"/>
    <col min="9225" max="9472" width="9.140625" style="77"/>
    <col min="9473" max="9473" width="12.85546875" style="77" customWidth="1"/>
    <col min="9474" max="9474" width="13" style="77" customWidth="1"/>
    <col min="9475" max="9475" width="13.42578125" style="77" customWidth="1"/>
    <col min="9476" max="9476" width="25.5703125" style="77" customWidth="1"/>
    <col min="9477" max="9477" width="50.5703125" style="77" customWidth="1"/>
    <col min="9478" max="9478" width="19.140625" style="77" customWidth="1"/>
    <col min="9479" max="9479" width="16.42578125" style="77" customWidth="1"/>
    <col min="9480" max="9480" width="13.7109375" style="77" customWidth="1"/>
    <col min="9481" max="9728" width="9.140625" style="77"/>
    <col min="9729" max="9729" width="12.85546875" style="77" customWidth="1"/>
    <col min="9730" max="9730" width="13" style="77" customWidth="1"/>
    <col min="9731" max="9731" width="13.42578125" style="77" customWidth="1"/>
    <col min="9732" max="9732" width="25.5703125" style="77" customWidth="1"/>
    <col min="9733" max="9733" width="50.5703125" style="77" customWidth="1"/>
    <col min="9734" max="9734" width="19.140625" style="77" customWidth="1"/>
    <col min="9735" max="9735" width="16.42578125" style="77" customWidth="1"/>
    <col min="9736" max="9736" width="13.7109375" style="77" customWidth="1"/>
    <col min="9737" max="9984" width="9.140625" style="77"/>
    <col min="9985" max="9985" width="12.85546875" style="77" customWidth="1"/>
    <col min="9986" max="9986" width="13" style="77" customWidth="1"/>
    <col min="9987" max="9987" width="13.42578125" style="77" customWidth="1"/>
    <col min="9988" max="9988" width="25.5703125" style="77" customWidth="1"/>
    <col min="9989" max="9989" width="50.5703125" style="77" customWidth="1"/>
    <col min="9990" max="9990" width="19.140625" style="77" customWidth="1"/>
    <col min="9991" max="9991" width="16.42578125" style="77" customWidth="1"/>
    <col min="9992" max="9992" width="13.7109375" style="77" customWidth="1"/>
    <col min="9993" max="10240" width="9.140625" style="77"/>
    <col min="10241" max="10241" width="12.85546875" style="77" customWidth="1"/>
    <col min="10242" max="10242" width="13" style="77" customWidth="1"/>
    <col min="10243" max="10243" width="13.42578125" style="77" customWidth="1"/>
    <col min="10244" max="10244" width="25.5703125" style="77" customWidth="1"/>
    <col min="10245" max="10245" width="50.5703125" style="77" customWidth="1"/>
    <col min="10246" max="10246" width="19.140625" style="77" customWidth="1"/>
    <col min="10247" max="10247" width="16.42578125" style="77" customWidth="1"/>
    <col min="10248" max="10248" width="13.7109375" style="77" customWidth="1"/>
    <col min="10249" max="10496" width="9.140625" style="77"/>
    <col min="10497" max="10497" width="12.85546875" style="77" customWidth="1"/>
    <col min="10498" max="10498" width="13" style="77" customWidth="1"/>
    <col min="10499" max="10499" width="13.42578125" style="77" customWidth="1"/>
    <col min="10500" max="10500" width="25.5703125" style="77" customWidth="1"/>
    <col min="10501" max="10501" width="50.5703125" style="77" customWidth="1"/>
    <col min="10502" max="10502" width="19.140625" style="77" customWidth="1"/>
    <col min="10503" max="10503" width="16.42578125" style="77" customWidth="1"/>
    <col min="10504" max="10504" width="13.7109375" style="77" customWidth="1"/>
    <col min="10505" max="10752" width="9.140625" style="77"/>
    <col min="10753" max="10753" width="12.85546875" style="77" customWidth="1"/>
    <col min="10754" max="10754" width="13" style="77" customWidth="1"/>
    <col min="10755" max="10755" width="13.42578125" style="77" customWidth="1"/>
    <col min="10756" max="10756" width="25.5703125" style="77" customWidth="1"/>
    <col min="10757" max="10757" width="50.5703125" style="77" customWidth="1"/>
    <col min="10758" max="10758" width="19.140625" style="77" customWidth="1"/>
    <col min="10759" max="10759" width="16.42578125" style="77" customWidth="1"/>
    <col min="10760" max="10760" width="13.7109375" style="77" customWidth="1"/>
    <col min="10761" max="11008" width="9.140625" style="77"/>
    <col min="11009" max="11009" width="12.85546875" style="77" customWidth="1"/>
    <col min="11010" max="11010" width="13" style="77" customWidth="1"/>
    <col min="11011" max="11011" width="13.42578125" style="77" customWidth="1"/>
    <col min="11012" max="11012" width="25.5703125" style="77" customWidth="1"/>
    <col min="11013" max="11013" width="50.5703125" style="77" customWidth="1"/>
    <col min="11014" max="11014" width="19.140625" style="77" customWidth="1"/>
    <col min="11015" max="11015" width="16.42578125" style="77" customWidth="1"/>
    <col min="11016" max="11016" width="13.7109375" style="77" customWidth="1"/>
    <col min="11017" max="11264" width="9.140625" style="77"/>
    <col min="11265" max="11265" width="12.85546875" style="77" customWidth="1"/>
    <col min="11266" max="11266" width="13" style="77" customWidth="1"/>
    <col min="11267" max="11267" width="13.42578125" style="77" customWidth="1"/>
    <col min="11268" max="11268" width="25.5703125" style="77" customWidth="1"/>
    <col min="11269" max="11269" width="50.5703125" style="77" customWidth="1"/>
    <col min="11270" max="11270" width="19.140625" style="77" customWidth="1"/>
    <col min="11271" max="11271" width="16.42578125" style="77" customWidth="1"/>
    <col min="11272" max="11272" width="13.7109375" style="77" customWidth="1"/>
    <col min="11273" max="11520" width="9.140625" style="77"/>
    <col min="11521" max="11521" width="12.85546875" style="77" customWidth="1"/>
    <col min="11522" max="11522" width="13" style="77" customWidth="1"/>
    <col min="11523" max="11523" width="13.42578125" style="77" customWidth="1"/>
    <col min="11524" max="11524" width="25.5703125" style="77" customWidth="1"/>
    <col min="11525" max="11525" width="50.5703125" style="77" customWidth="1"/>
    <col min="11526" max="11526" width="19.140625" style="77" customWidth="1"/>
    <col min="11527" max="11527" width="16.42578125" style="77" customWidth="1"/>
    <col min="11528" max="11528" width="13.7109375" style="77" customWidth="1"/>
    <col min="11529" max="11776" width="9.140625" style="77"/>
    <col min="11777" max="11777" width="12.85546875" style="77" customWidth="1"/>
    <col min="11778" max="11778" width="13" style="77" customWidth="1"/>
    <col min="11779" max="11779" width="13.42578125" style="77" customWidth="1"/>
    <col min="11780" max="11780" width="25.5703125" style="77" customWidth="1"/>
    <col min="11781" max="11781" width="50.5703125" style="77" customWidth="1"/>
    <col min="11782" max="11782" width="19.140625" style="77" customWidth="1"/>
    <col min="11783" max="11783" width="16.42578125" style="77" customWidth="1"/>
    <col min="11784" max="11784" width="13.7109375" style="77" customWidth="1"/>
    <col min="11785" max="12032" width="9.140625" style="77"/>
    <col min="12033" max="12033" width="12.85546875" style="77" customWidth="1"/>
    <col min="12034" max="12034" width="13" style="77" customWidth="1"/>
    <col min="12035" max="12035" width="13.42578125" style="77" customWidth="1"/>
    <col min="12036" max="12036" width="25.5703125" style="77" customWidth="1"/>
    <col min="12037" max="12037" width="50.5703125" style="77" customWidth="1"/>
    <col min="12038" max="12038" width="19.140625" style="77" customWidth="1"/>
    <col min="12039" max="12039" width="16.42578125" style="77" customWidth="1"/>
    <col min="12040" max="12040" width="13.7109375" style="77" customWidth="1"/>
    <col min="12041" max="12288" width="9.140625" style="77"/>
    <col min="12289" max="12289" width="12.85546875" style="77" customWidth="1"/>
    <col min="12290" max="12290" width="13" style="77" customWidth="1"/>
    <col min="12291" max="12291" width="13.42578125" style="77" customWidth="1"/>
    <col min="12292" max="12292" width="25.5703125" style="77" customWidth="1"/>
    <col min="12293" max="12293" width="50.5703125" style="77" customWidth="1"/>
    <col min="12294" max="12294" width="19.140625" style="77" customWidth="1"/>
    <col min="12295" max="12295" width="16.42578125" style="77" customWidth="1"/>
    <col min="12296" max="12296" width="13.7109375" style="77" customWidth="1"/>
    <col min="12297" max="12544" width="9.140625" style="77"/>
    <col min="12545" max="12545" width="12.85546875" style="77" customWidth="1"/>
    <col min="12546" max="12546" width="13" style="77" customWidth="1"/>
    <col min="12547" max="12547" width="13.42578125" style="77" customWidth="1"/>
    <col min="12548" max="12548" width="25.5703125" style="77" customWidth="1"/>
    <col min="12549" max="12549" width="50.5703125" style="77" customWidth="1"/>
    <col min="12550" max="12550" width="19.140625" style="77" customWidth="1"/>
    <col min="12551" max="12551" width="16.42578125" style="77" customWidth="1"/>
    <col min="12552" max="12552" width="13.7109375" style="77" customWidth="1"/>
    <col min="12553" max="12800" width="9.140625" style="77"/>
    <col min="12801" max="12801" width="12.85546875" style="77" customWidth="1"/>
    <col min="12802" max="12802" width="13" style="77" customWidth="1"/>
    <col min="12803" max="12803" width="13.42578125" style="77" customWidth="1"/>
    <col min="12804" max="12804" width="25.5703125" style="77" customWidth="1"/>
    <col min="12805" max="12805" width="50.5703125" style="77" customWidth="1"/>
    <col min="12806" max="12806" width="19.140625" style="77" customWidth="1"/>
    <col min="12807" max="12807" width="16.42578125" style="77" customWidth="1"/>
    <col min="12808" max="12808" width="13.7109375" style="77" customWidth="1"/>
    <col min="12809" max="13056" width="9.140625" style="77"/>
    <col min="13057" max="13057" width="12.85546875" style="77" customWidth="1"/>
    <col min="13058" max="13058" width="13" style="77" customWidth="1"/>
    <col min="13059" max="13059" width="13.42578125" style="77" customWidth="1"/>
    <col min="13060" max="13060" width="25.5703125" style="77" customWidth="1"/>
    <col min="13061" max="13061" width="50.5703125" style="77" customWidth="1"/>
    <col min="13062" max="13062" width="19.140625" style="77" customWidth="1"/>
    <col min="13063" max="13063" width="16.42578125" style="77" customWidth="1"/>
    <col min="13064" max="13064" width="13.7109375" style="77" customWidth="1"/>
    <col min="13065" max="13312" width="9.140625" style="77"/>
    <col min="13313" max="13313" width="12.85546875" style="77" customWidth="1"/>
    <col min="13314" max="13314" width="13" style="77" customWidth="1"/>
    <col min="13315" max="13315" width="13.42578125" style="77" customWidth="1"/>
    <col min="13316" max="13316" width="25.5703125" style="77" customWidth="1"/>
    <col min="13317" max="13317" width="50.5703125" style="77" customWidth="1"/>
    <col min="13318" max="13318" width="19.140625" style="77" customWidth="1"/>
    <col min="13319" max="13319" width="16.42578125" style="77" customWidth="1"/>
    <col min="13320" max="13320" width="13.7109375" style="77" customWidth="1"/>
    <col min="13321" max="13568" width="9.140625" style="77"/>
    <col min="13569" max="13569" width="12.85546875" style="77" customWidth="1"/>
    <col min="13570" max="13570" width="13" style="77" customWidth="1"/>
    <col min="13571" max="13571" width="13.42578125" style="77" customWidth="1"/>
    <col min="13572" max="13572" width="25.5703125" style="77" customWidth="1"/>
    <col min="13573" max="13573" width="50.5703125" style="77" customWidth="1"/>
    <col min="13574" max="13574" width="19.140625" style="77" customWidth="1"/>
    <col min="13575" max="13575" width="16.42578125" style="77" customWidth="1"/>
    <col min="13576" max="13576" width="13.7109375" style="77" customWidth="1"/>
    <col min="13577" max="13824" width="9.140625" style="77"/>
    <col min="13825" max="13825" width="12.85546875" style="77" customWidth="1"/>
    <col min="13826" max="13826" width="13" style="77" customWidth="1"/>
    <col min="13827" max="13827" width="13.42578125" style="77" customWidth="1"/>
    <col min="13828" max="13828" width="25.5703125" style="77" customWidth="1"/>
    <col min="13829" max="13829" width="50.5703125" style="77" customWidth="1"/>
    <col min="13830" max="13830" width="19.140625" style="77" customWidth="1"/>
    <col min="13831" max="13831" width="16.42578125" style="77" customWidth="1"/>
    <col min="13832" max="13832" width="13.7109375" style="77" customWidth="1"/>
    <col min="13833" max="14080" width="9.140625" style="77"/>
    <col min="14081" max="14081" width="12.85546875" style="77" customWidth="1"/>
    <col min="14082" max="14082" width="13" style="77" customWidth="1"/>
    <col min="14083" max="14083" width="13.42578125" style="77" customWidth="1"/>
    <col min="14084" max="14084" width="25.5703125" style="77" customWidth="1"/>
    <col min="14085" max="14085" width="50.5703125" style="77" customWidth="1"/>
    <col min="14086" max="14086" width="19.140625" style="77" customWidth="1"/>
    <col min="14087" max="14087" width="16.42578125" style="77" customWidth="1"/>
    <col min="14088" max="14088" width="13.7109375" style="77" customWidth="1"/>
    <col min="14089" max="14336" width="9.140625" style="77"/>
    <col min="14337" max="14337" width="12.85546875" style="77" customWidth="1"/>
    <col min="14338" max="14338" width="13" style="77" customWidth="1"/>
    <col min="14339" max="14339" width="13.42578125" style="77" customWidth="1"/>
    <col min="14340" max="14340" width="25.5703125" style="77" customWidth="1"/>
    <col min="14341" max="14341" width="50.5703125" style="77" customWidth="1"/>
    <col min="14342" max="14342" width="19.140625" style="77" customWidth="1"/>
    <col min="14343" max="14343" width="16.42578125" style="77" customWidth="1"/>
    <col min="14344" max="14344" width="13.7109375" style="77" customWidth="1"/>
    <col min="14345" max="14592" width="9.140625" style="77"/>
    <col min="14593" max="14593" width="12.85546875" style="77" customWidth="1"/>
    <col min="14594" max="14594" width="13" style="77" customWidth="1"/>
    <col min="14595" max="14595" width="13.42578125" style="77" customWidth="1"/>
    <col min="14596" max="14596" width="25.5703125" style="77" customWidth="1"/>
    <col min="14597" max="14597" width="50.5703125" style="77" customWidth="1"/>
    <col min="14598" max="14598" width="19.140625" style="77" customWidth="1"/>
    <col min="14599" max="14599" width="16.42578125" style="77" customWidth="1"/>
    <col min="14600" max="14600" width="13.7109375" style="77" customWidth="1"/>
    <col min="14601" max="14848" width="9.140625" style="77"/>
    <col min="14849" max="14849" width="12.85546875" style="77" customWidth="1"/>
    <col min="14850" max="14850" width="13" style="77" customWidth="1"/>
    <col min="14851" max="14851" width="13.42578125" style="77" customWidth="1"/>
    <col min="14852" max="14852" width="25.5703125" style="77" customWidth="1"/>
    <col min="14853" max="14853" width="50.5703125" style="77" customWidth="1"/>
    <col min="14854" max="14854" width="19.140625" style="77" customWidth="1"/>
    <col min="14855" max="14855" width="16.42578125" style="77" customWidth="1"/>
    <col min="14856" max="14856" width="13.7109375" style="77" customWidth="1"/>
    <col min="14857" max="15104" width="9.140625" style="77"/>
    <col min="15105" max="15105" width="12.85546875" style="77" customWidth="1"/>
    <col min="15106" max="15106" width="13" style="77" customWidth="1"/>
    <col min="15107" max="15107" width="13.42578125" style="77" customWidth="1"/>
    <col min="15108" max="15108" width="25.5703125" style="77" customWidth="1"/>
    <col min="15109" max="15109" width="50.5703125" style="77" customWidth="1"/>
    <col min="15110" max="15110" width="19.140625" style="77" customWidth="1"/>
    <col min="15111" max="15111" width="16.42578125" style="77" customWidth="1"/>
    <col min="15112" max="15112" width="13.7109375" style="77" customWidth="1"/>
    <col min="15113" max="15360" width="9.140625" style="77"/>
    <col min="15361" max="15361" width="12.85546875" style="77" customWidth="1"/>
    <col min="15362" max="15362" width="13" style="77" customWidth="1"/>
    <col min="15363" max="15363" width="13.42578125" style="77" customWidth="1"/>
    <col min="15364" max="15364" width="25.5703125" style="77" customWidth="1"/>
    <col min="15365" max="15365" width="50.5703125" style="77" customWidth="1"/>
    <col min="15366" max="15366" width="19.140625" style="77" customWidth="1"/>
    <col min="15367" max="15367" width="16.42578125" style="77" customWidth="1"/>
    <col min="15368" max="15368" width="13.7109375" style="77" customWidth="1"/>
    <col min="15369" max="15616" width="9.140625" style="77"/>
    <col min="15617" max="15617" width="12.85546875" style="77" customWidth="1"/>
    <col min="15618" max="15618" width="13" style="77" customWidth="1"/>
    <col min="15619" max="15619" width="13.42578125" style="77" customWidth="1"/>
    <col min="15620" max="15620" width="25.5703125" style="77" customWidth="1"/>
    <col min="15621" max="15621" width="50.5703125" style="77" customWidth="1"/>
    <col min="15622" max="15622" width="19.140625" style="77" customWidth="1"/>
    <col min="15623" max="15623" width="16.42578125" style="77" customWidth="1"/>
    <col min="15624" max="15624" width="13.7109375" style="77" customWidth="1"/>
    <col min="15625" max="15872" width="9.140625" style="77"/>
    <col min="15873" max="15873" width="12.85546875" style="77" customWidth="1"/>
    <col min="15874" max="15874" width="13" style="77" customWidth="1"/>
    <col min="15875" max="15875" width="13.42578125" style="77" customWidth="1"/>
    <col min="15876" max="15876" width="25.5703125" style="77" customWidth="1"/>
    <col min="15877" max="15877" width="50.5703125" style="77" customWidth="1"/>
    <col min="15878" max="15878" width="19.140625" style="77" customWidth="1"/>
    <col min="15879" max="15879" width="16.42578125" style="77" customWidth="1"/>
    <col min="15880" max="15880" width="13.7109375" style="77" customWidth="1"/>
    <col min="15881" max="16128" width="9.140625" style="77"/>
    <col min="16129" max="16129" width="12.85546875" style="77" customWidth="1"/>
    <col min="16130" max="16130" width="13" style="77" customWidth="1"/>
    <col min="16131" max="16131" width="13.42578125" style="77" customWidth="1"/>
    <col min="16132" max="16132" width="25.5703125" style="77" customWidth="1"/>
    <col min="16133" max="16133" width="50.5703125" style="77" customWidth="1"/>
    <col min="16134" max="16134" width="19.140625" style="77" customWidth="1"/>
    <col min="16135" max="16135" width="16.42578125" style="77" customWidth="1"/>
    <col min="16136" max="16136" width="13.7109375" style="77" customWidth="1"/>
    <col min="16137" max="16384" width="9.140625" style="77"/>
  </cols>
  <sheetData>
    <row r="1" spans="1:8" x14ac:dyDescent="0.25">
      <c r="F1" s="265" t="s">
        <v>458</v>
      </c>
      <c r="G1" s="75"/>
      <c r="H1" s="75"/>
    </row>
    <row r="2" spans="1:8" ht="15.6" customHeight="1" x14ac:dyDescent="0.25">
      <c r="F2" s="1072" t="s">
        <v>515</v>
      </c>
      <c r="G2" s="1072"/>
      <c r="H2" s="1072"/>
    </row>
    <row r="3" spans="1:8" ht="15" customHeight="1" x14ac:dyDescent="0.25">
      <c r="F3" s="266" t="s">
        <v>528</v>
      </c>
      <c r="G3" s="267"/>
      <c r="H3" s="267"/>
    </row>
    <row r="4" spans="1:8" x14ac:dyDescent="0.25">
      <c r="F4" s="79" t="s">
        <v>529</v>
      </c>
      <c r="G4" s="268"/>
      <c r="H4" s="268"/>
    </row>
    <row r="5" spans="1:8" ht="15.6" customHeight="1" x14ac:dyDescent="0.25"/>
    <row r="6" spans="1:8" s="202" customFormat="1" ht="36" customHeight="1" x14ac:dyDescent="0.3">
      <c r="A6" s="1252" t="s">
        <v>599</v>
      </c>
      <c r="B6" s="1252"/>
      <c r="C6" s="1252"/>
      <c r="D6" s="1252"/>
      <c r="E6" s="1252"/>
      <c r="F6" s="1252"/>
      <c r="G6" s="1252"/>
      <c r="H6" s="1252"/>
    </row>
    <row r="7" spans="1:8" s="202" customFormat="1" ht="12.6" customHeight="1" x14ac:dyDescent="0.3">
      <c r="A7" s="1181">
        <v>15591000000</v>
      </c>
      <c r="B7" s="1181"/>
      <c r="C7" s="1181"/>
      <c r="D7" s="81"/>
      <c r="E7" s="81"/>
      <c r="F7" s="81"/>
    </row>
    <row r="8" spans="1:8" s="202" customFormat="1" ht="13.15" customHeight="1" x14ac:dyDescent="0.3">
      <c r="A8" s="1182" t="s">
        <v>0</v>
      </c>
      <c r="B8" s="1182"/>
      <c r="C8" s="1182"/>
      <c r="D8" s="81"/>
      <c r="E8" s="81"/>
      <c r="F8" s="81"/>
    </row>
    <row r="9" spans="1:8" ht="15.6" customHeight="1" thickBot="1" x14ac:dyDescent="0.3">
      <c r="A9" s="269"/>
      <c r="B9" s="269"/>
      <c r="C9" s="269"/>
      <c r="D9" s="269"/>
      <c r="E9" s="269"/>
      <c r="G9" s="203" t="s">
        <v>272</v>
      </c>
    </row>
    <row r="10" spans="1:8" ht="55.5" customHeight="1" x14ac:dyDescent="0.25">
      <c r="A10" s="1261" t="s">
        <v>8</v>
      </c>
      <c r="B10" s="1263" t="s">
        <v>9</v>
      </c>
      <c r="C10" s="1265" t="s">
        <v>273</v>
      </c>
      <c r="D10" s="1267" t="s">
        <v>274</v>
      </c>
      <c r="E10" s="1258" t="s">
        <v>459</v>
      </c>
      <c r="F10" s="1269" t="s">
        <v>460</v>
      </c>
      <c r="G10" s="1271" t="s">
        <v>600</v>
      </c>
      <c r="H10" s="1273" t="s">
        <v>465</v>
      </c>
    </row>
    <row r="11" spans="1:8" s="202" customFormat="1" ht="65.45" customHeight="1" thickBot="1" x14ac:dyDescent="0.35">
      <c r="A11" s="1262"/>
      <c r="B11" s="1264"/>
      <c r="C11" s="1266"/>
      <c r="D11" s="1268"/>
      <c r="E11" s="1259"/>
      <c r="F11" s="1270"/>
      <c r="G11" s="1272"/>
      <c r="H11" s="1274"/>
    </row>
    <row r="12" spans="1:8" s="273" customFormat="1" ht="20.25" customHeight="1" thickBot="1" x14ac:dyDescent="0.35">
      <c r="A12" s="204" t="s">
        <v>282</v>
      </c>
      <c r="B12" s="205" t="s">
        <v>283</v>
      </c>
      <c r="C12" s="206" t="s">
        <v>284</v>
      </c>
      <c r="D12" s="84" t="s">
        <v>461</v>
      </c>
      <c r="E12" s="84" t="s">
        <v>285</v>
      </c>
      <c r="F12" s="270" t="s">
        <v>286</v>
      </c>
      <c r="G12" s="271">
        <v>7</v>
      </c>
      <c r="H12" s="272">
        <v>8</v>
      </c>
    </row>
    <row r="13" spans="1:8" s="273" customFormat="1" ht="30" customHeight="1" thickBot="1" x14ac:dyDescent="0.35">
      <c r="A13" s="281">
        <v>1200000</v>
      </c>
      <c r="B13" s="282"/>
      <c r="C13" s="283"/>
      <c r="D13" s="1260" t="s">
        <v>462</v>
      </c>
      <c r="E13" s="1260"/>
      <c r="F13" s="284">
        <f>F14</f>
        <v>359600</v>
      </c>
      <c r="G13" s="284">
        <f>G14</f>
        <v>125850</v>
      </c>
      <c r="H13" s="285">
        <f>G13/F13</f>
        <v>0.349972191323693</v>
      </c>
    </row>
    <row r="14" spans="1:8" s="202" customFormat="1" ht="34.5" customHeight="1" thickBot="1" x14ac:dyDescent="0.35">
      <c r="A14" s="210">
        <v>1210000</v>
      </c>
      <c r="B14" s="211"/>
      <c r="C14" s="212"/>
      <c r="D14" s="1275" t="s">
        <v>462</v>
      </c>
      <c r="E14" s="1275"/>
      <c r="F14" s="276">
        <f>F15+F18+F20</f>
        <v>359600</v>
      </c>
      <c r="G14" s="276">
        <f>G15+G18+G20</f>
        <v>125850</v>
      </c>
      <c r="H14" s="289">
        <f>G14/F14</f>
        <v>0.349972191323693</v>
      </c>
    </row>
    <row r="15" spans="1:8" s="202" customFormat="1" ht="30" customHeight="1" x14ac:dyDescent="0.3">
      <c r="A15" s="1276" t="s">
        <v>141</v>
      </c>
      <c r="B15" s="1277">
        <v>8340</v>
      </c>
      <c r="C15" s="1278" t="s">
        <v>143</v>
      </c>
      <c r="D15" s="1279" t="s">
        <v>144</v>
      </c>
      <c r="E15" s="286" t="s">
        <v>463</v>
      </c>
      <c r="F15" s="287">
        <f>F16+F17</f>
        <v>318703</v>
      </c>
      <c r="G15" s="287">
        <f>G16+G17</f>
        <v>125850</v>
      </c>
      <c r="H15" s="288">
        <f>G15/F15</f>
        <v>0.39488175511369522</v>
      </c>
    </row>
    <row r="16" spans="1:8" ht="17.25" customHeight="1" x14ac:dyDescent="0.25">
      <c r="A16" s="1276"/>
      <c r="B16" s="1277"/>
      <c r="C16" s="1278"/>
      <c r="D16" s="1279"/>
      <c r="E16" s="213" t="s">
        <v>12</v>
      </c>
      <c r="F16" s="277">
        <v>223753</v>
      </c>
      <c r="G16" s="855">
        <f>103000+22850</f>
        <v>125850</v>
      </c>
      <c r="H16" s="275">
        <f>G16/F16</f>
        <v>0.56245055932210963</v>
      </c>
    </row>
    <row r="17" spans="1:8" ht="17.25" customHeight="1" x14ac:dyDescent="0.25">
      <c r="A17" s="1276"/>
      <c r="B17" s="1277"/>
      <c r="C17" s="1278"/>
      <c r="D17" s="1279"/>
      <c r="E17" s="213" t="s">
        <v>472</v>
      </c>
      <c r="F17" s="277">
        <v>94950</v>
      </c>
      <c r="G17" s="274">
        <v>0</v>
      </c>
      <c r="H17" s="275">
        <v>0</v>
      </c>
    </row>
    <row r="18" spans="1:8" ht="30" customHeight="1" x14ac:dyDescent="0.25">
      <c r="A18" s="1276"/>
      <c r="B18" s="1277"/>
      <c r="C18" s="1278"/>
      <c r="D18" s="1279"/>
      <c r="E18" s="29" t="s">
        <v>473</v>
      </c>
      <c r="F18" s="277">
        <f>F19</f>
        <v>8271</v>
      </c>
      <c r="G18" s="274">
        <v>0</v>
      </c>
      <c r="H18" s="275">
        <v>0</v>
      </c>
    </row>
    <row r="19" spans="1:8" ht="20.45" customHeight="1" x14ac:dyDescent="0.25">
      <c r="A19" s="1276"/>
      <c r="B19" s="1277"/>
      <c r="C19" s="1278"/>
      <c r="D19" s="1279"/>
      <c r="E19" s="213" t="s">
        <v>12</v>
      </c>
      <c r="F19" s="277">
        <v>8271</v>
      </c>
      <c r="G19" s="274">
        <v>0</v>
      </c>
      <c r="H19" s="275">
        <v>0</v>
      </c>
    </row>
    <row r="20" spans="1:8" ht="30" customHeight="1" x14ac:dyDescent="0.25">
      <c r="A20" s="1276"/>
      <c r="B20" s="1277"/>
      <c r="C20" s="1278"/>
      <c r="D20" s="1279"/>
      <c r="E20" s="29" t="s">
        <v>474</v>
      </c>
      <c r="F20" s="277">
        <f>F21</f>
        <v>32626</v>
      </c>
      <c r="G20" s="274">
        <v>0</v>
      </c>
      <c r="H20" s="275">
        <v>0</v>
      </c>
    </row>
    <row r="21" spans="1:8" ht="18.75" customHeight="1" thickBot="1" x14ac:dyDescent="0.3">
      <c r="A21" s="1276"/>
      <c r="B21" s="1277"/>
      <c r="C21" s="1278"/>
      <c r="D21" s="1279"/>
      <c r="E21" s="213" t="s">
        <v>12</v>
      </c>
      <c r="F21" s="278">
        <v>32626</v>
      </c>
      <c r="G21" s="274">
        <v>0</v>
      </c>
      <c r="H21" s="275">
        <v>0</v>
      </c>
    </row>
    <row r="22" spans="1:8" ht="17.25" thickBot="1" x14ac:dyDescent="0.3">
      <c r="A22" s="207" t="s">
        <v>302</v>
      </c>
      <c r="B22" s="208" t="s">
        <v>302</v>
      </c>
      <c r="C22" s="209" t="s">
        <v>302</v>
      </c>
      <c r="D22" s="214" t="s">
        <v>148</v>
      </c>
      <c r="E22" s="215" t="s">
        <v>302</v>
      </c>
      <c r="F22" s="279">
        <f>F13</f>
        <v>359600</v>
      </c>
      <c r="G22" s="279">
        <f>G13</f>
        <v>125850</v>
      </c>
      <c r="H22" s="280">
        <f>G22/F22</f>
        <v>0.349972191323693</v>
      </c>
    </row>
    <row r="23" spans="1:8" x14ac:dyDescent="0.25">
      <c r="A23" s="217"/>
      <c r="B23" s="218"/>
      <c r="C23" s="219"/>
      <c r="D23" s="220"/>
      <c r="E23" s="221"/>
      <c r="F23" s="222"/>
    </row>
    <row r="24" spans="1:8" customFormat="1" ht="18.75" x14ac:dyDescent="0.25">
      <c r="A24" s="27" t="s">
        <v>410</v>
      </c>
      <c r="B24" s="27"/>
      <c r="D24" s="77"/>
      <c r="F24" s="216" t="s">
        <v>475</v>
      </c>
    </row>
    <row r="32" spans="1:8" x14ac:dyDescent="0.25">
      <c r="E32" s="201"/>
    </row>
  </sheetData>
  <mergeCells count="18">
    <mergeCell ref="D14:E14"/>
    <mergeCell ref="A15:A21"/>
    <mergeCell ref="B15:B21"/>
    <mergeCell ref="C15:C21"/>
    <mergeCell ref="D15:D21"/>
    <mergeCell ref="D13:E13"/>
    <mergeCell ref="F2:H2"/>
    <mergeCell ref="A6:H6"/>
    <mergeCell ref="A7:C7"/>
    <mergeCell ref="A8:C8"/>
    <mergeCell ref="A10:A11"/>
    <mergeCell ref="B10:B11"/>
    <mergeCell ref="C10:C11"/>
    <mergeCell ref="D10:D11"/>
    <mergeCell ref="E10:E11"/>
    <mergeCell ref="F10:F11"/>
    <mergeCell ref="G10:G11"/>
    <mergeCell ref="H10:H11"/>
  </mergeCells>
  <pageMargins left="0.7" right="0.7"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opLeftCell="A19" workbookViewId="0">
      <selection activeCell="J19" sqref="J19"/>
    </sheetView>
  </sheetViews>
  <sheetFormatPr defaultColWidth="9.28515625" defaultRowHeight="12.75" x14ac:dyDescent="0.2"/>
  <cols>
    <col min="1" max="1" width="16.42578125" style="75" customWidth="1"/>
    <col min="2" max="2" width="11.7109375" style="75" customWidth="1"/>
    <col min="3" max="3" width="10.28515625" style="897" customWidth="1"/>
    <col min="4" max="4" width="22.7109375" style="75" customWidth="1"/>
    <col min="5" max="5" width="63.28515625" style="898" customWidth="1"/>
    <col min="6" max="6" width="19" style="898" customWidth="1"/>
    <col min="7" max="7" width="20.5703125" style="75" customWidth="1"/>
    <col min="8" max="8" width="13.42578125" style="75" customWidth="1"/>
    <col min="9" max="250" width="9.28515625" style="75"/>
    <col min="251" max="251" width="12.28515625" style="75" customWidth="1"/>
    <col min="252" max="252" width="11.7109375" style="75" customWidth="1"/>
    <col min="253" max="253" width="12.5703125" style="75" customWidth="1"/>
    <col min="254" max="254" width="22.7109375" style="75" customWidth="1"/>
    <col min="255" max="255" width="51.42578125" style="75" customWidth="1"/>
    <col min="256" max="256" width="16.140625" style="75" customWidth="1"/>
    <col min="257" max="506" width="9.28515625" style="75"/>
    <col min="507" max="507" width="12.28515625" style="75" customWidth="1"/>
    <col min="508" max="508" width="11.7109375" style="75" customWidth="1"/>
    <col min="509" max="509" width="12.5703125" style="75" customWidth="1"/>
    <col min="510" max="510" width="22.7109375" style="75" customWidth="1"/>
    <col min="511" max="511" width="51.42578125" style="75" customWidth="1"/>
    <col min="512" max="512" width="16.140625" style="75" customWidth="1"/>
    <col min="513" max="762" width="9.28515625" style="75"/>
    <col min="763" max="763" width="12.28515625" style="75" customWidth="1"/>
    <col min="764" max="764" width="11.7109375" style="75" customWidth="1"/>
    <col min="765" max="765" width="12.5703125" style="75" customWidth="1"/>
    <col min="766" max="766" width="22.7109375" style="75" customWidth="1"/>
    <col min="767" max="767" width="51.42578125" style="75" customWidth="1"/>
    <col min="768" max="768" width="16.140625" style="75" customWidth="1"/>
    <col min="769" max="1018" width="9.28515625" style="75"/>
    <col min="1019" max="1019" width="12.28515625" style="75" customWidth="1"/>
    <col min="1020" max="1020" width="11.7109375" style="75" customWidth="1"/>
    <col min="1021" max="1021" width="12.5703125" style="75" customWidth="1"/>
    <col min="1022" max="1022" width="22.7109375" style="75" customWidth="1"/>
    <col min="1023" max="1023" width="51.42578125" style="75" customWidth="1"/>
    <col min="1024" max="1024" width="16.140625" style="75" customWidth="1"/>
    <col min="1025" max="1274" width="9.28515625" style="75"/>
    <col min="1275" max="1275" width="12.28515625" style="75" customWidth="1"/>
    <col min="1276" max="1276" width="11.7109375" style="75" customWidth="1"/>
    <col min="1277" max="1277" width="12.5703125" style="75" customWidth="1"/>
    <col min="1278" max="1278" width="22.7109375" style="75" customWidth="1"/>
    <col min="1279" max="1279" width="51.42578125" style="75" customWidth="1"/>
    <col min="1280" max="1280" width="16.140625" style="75" customWidth="1"/>
    <col min="1281" max="1530" width="9.28515625" style="75"/>
    <col min="1531" max="1531" width="12.28515625" style="75" customWidth="1"/>
    <col min="1532" max="1532" width="11.7109375" style="75" customWidth="1"/>
    <col min="1533" max="1533" width="12.5703125" style="75" customWidth="1"/>
    <col min="1534" max="1534" width="22.7109375" style="75" customWidth="1"/>
    <col min="1535" max="1535" width="51.42578125" style="75" customWidth="1"/>
    <col min="1536" max="1536" width="16.140625" style="75" customWidth="1"/>
    <col min="1537" max="1786" width="9.28515625" style="75"/>
    <col min="1787" max="1787" width="12.28515625" style="75" customWidth="1"/>
    <col min="1788" max="1788" width="11.7109375" style="75" customWidth="1"/>
    <col min="1789" max="1789" width="12.5703125" style="75" customWidth="1"/>
    <col min="1790" max="1790" width="22.7109375" style="75" customWidth="1"/>
    <col min="1791" max="1791" width="51.42578125" style="75" customWidth="1"/>
    <col min="1792" max="1792" width="16.140625" style="75" customWidth="1"/>
    <col min="1793" max="2042" width="9.28515625" style="75"/>
    <col min="2043" max="2043" width="12.28515625" style="75" customWidth="1"/>
    <col min="2044" max="2044" width="11.7109375" style="75" customWidth="1"/>
    <col min="2045" max="2045" width="12.5703125" style="75" customWidth="1"/>
    <col min="2046" max="2046" width="22.7109375" style="75" customWidth="1"/>
    <col min="2047" max="2047" width="51.42578125" style="75" customWidth="1"/>
    <col min="2048" max="2048" width="16.140625" style="75" customWidth="1"/>
    <col min="2049" max="2298" width="9.28515625" style="75"/>
    <col min="2299" max="2299" width="12.28515625" style="75" customWidth="1"/>
    <col min="2300" max="2300" width="11.7109375" style="75" customWidth="1"/>
    <col min="2301" max="2301" width="12.5703125" style="75" customWidth="1"/>
    <col min="2302" max="2302" width="22.7109375" style="75" customWidth="1"/>
    <col min="2303" max="2303" width="51.42578125" style="75" customWidth="1"/>
    <col min="2304" max="2304" width="16.140625" style="75" customWidth="1"/>
    <col min="2305" max="2554" width="9.28515625" style="75"/>
    <col min="2555" max="2555" width="12.28515625" style="75" customWidth="1"/>
    <col min="2556" max="2556" width="11.7109375" style="75" customWidth="1"/>
    <col min="2557" max="2557" width="12.5703125" style="75" customWidth="1"/>
    <col min="2558" max="2558" width="22.7109375" style="75" customWidth="1"/>
    <col min="2559" max="2559" width="51.42578125" style="75" customWidth="1"/>
    <col min="2560" max="2560" width="16.140625" style="75" customWidth="1"/>
    <col min="2561" max="2810" width="9.28515625" style="75"/>
    <col min="2811" max="2811" width="12.28515625" style="75" customWidth="1"/>
    <col min="2812" max="2812" width="11.7109375" style="75" customWidth="1"/>
    <col min="2813" max="2813" width="12.5703125" style="75" customWidth="1"/>
    <col min="2814" max="2814" width="22.7109375" style="75" customWidth="1"/>
    <col min="2815" max="2815" width="51.42578125" style="75" customWidth="1"/>
    <col min="2816" max="2816" width="16.140625" style="75" customWidth="1"/>
    <col min="2817" max="3066" width="9.28515625" style="75"/>
    <col min="3067" max="3067" width="12.28515625" style="75" customWidth="1"/>
    <col min="3068" max="3068" width="11.7109375" style="75" customWidth="1"/>
    <col min="3069" max="3069" width="12.5703125" style="75" customWidth="1"/>
    <col min="3070" max="3070" width="22.7109375" style="75" customWidth="1"/>
    <col min="3071" max="3071" width="51.42578125" style="75" customWidth="1"/>
    <col min="3072" max="3072" width="16.140625" style="75" customWidth="1"/>
    <col min="3073" max="3322" width="9.28515625" style="75"/>
    <col min="3323" max="3323" width="12.28515625" style="75" customWidth="1"/>
    <col min="3324" max="3324" width="11.7109375" style="75" customWidth="1"/>
    <col min="3325" max="3325" width="12.5703125" style="75" customWidth="1"/>
    <col min="3326" max="3326" width="22.7109375" style="75" customWidth="1"/>
    <col min="3327" max="3327" width="51.42578125" style="75" customWidth="1"/>
    <col min="3328" max="3328" width="16.140625" style="75" customWidth="1"/>
    <col min="3329" max="3578" width="9.28515625" style="75"/>
    <col min="3579" max="3579" width="12.28515625" style="75" customWidth="1"/>
    <col min="3580" max="3580" width="11.7109375" style="75" customWidth="1"/>
    <col min="3581" max="3581" width="12.5703125" style="75" customWidth="1"/>
    <col min="3582" max="3582" width="22.7109375" style="75" customWidth="1"/>
    <col min="3583" max="3583" width="51.42578125" style="75" customWidth="1"/>
    <col min="3584" max="3584" width="16.140625" style="75" customWidth="1"/>
    <col min="3585" max="3834" width="9.28515625" style="75"/>
    <col min="3835" max="3835" width="12.28515625" style="75" customWidth="1"/>
    <col min="3836" max="3836" width="11.7109375" style="75" customWidth="1"/>
    <col min="3837" max="3837" width="12.5703125" style="75" customWidth="1"/>
    <col min="3838" max="3838" width="22.7109375" style="75" customWidth="1"/>
    <col min="3839" max="3839" width="51.42578125" style="75" customWidth="1"/>
    <col min="3840" max="3840" width="16.140625" style="75" customWidth="1"/>
    <col min="3841" max="4090" width="9.28515625" style="75"/>
    <col min="4091" max="4091" width="12.28515625" style="75" customWidth="1"/>
    <col min="4092" max="4092" width="11.7109375" style="75" customWidth="1"/>
    <col min="4093" max="4093" width="12.5703125" style="75" customWidth="1"/>
    <col min="4094" max="4094" width="22.7109375" style="75" customWidth="1"/>
    <col min="4095" max="4095" width="51.42578125" style="75" customWidth="1"/>
    <col min="4096" max="4096" width="16.140625" style="75" customWidth="1"/>
    <col min="4097" max="4346" width="9.28515625" style="75"/>
    <col min="4347" max="4347" width="12.28515625" style="75" customWidth="1"/>
    <col min="4348" max="4348" width="11.7109375" style="75" customWidth="1"/>
    <col min="4349" max="4349" width="12.5703125" style="75" customWidth="1"/>
    <col min="4350" max="4350" width="22.7109375" style="75" customWidth="1"/>
    <col min="4351" max="4351" width="51.42578125" style="75" customWidth="1"/>
    <col min="4352" max="4352" width="16.140625" style="75" customWidth="1"/>
    <col min="4353" max="4602" width="9.28515625" style="75"/>
    <col min="4603" max="4603" width="12.28515625" style="75" customWidth="1"/>
    <col min="4604" max="4604" width="11.7109375" style="75" customWidth="1"/>
    <col min="4605" max="4605" width="12.5703125" style="75" customWidth="1"/>
    <col min="4606" max="4606" width="22.7109375" style="75" customWidth="1"/>
    <col min="4607" max="4607" width="51.42578125" style="75" customWidth="1"/>
    <col min="4608" max="4608" width="16.140625" style="75" customWidth="1"/>
    <col min="4609" max="4858" width="9.28515625" style="75"/>
    <col min="4859" max="4859" width="12.28515625" style="75" customWidth="1"/>
    <col min="4860" max="4860" width="11.7109375" style="75" customWidth="1"/>
    <col min="4861" max="4861" width="12.5703125" style="75" customWidth="1"/>
    <col min="4862" max="4862" width="22.7109375" style="75" customWidth="1"/>
    <col min="4863" max="4863" width="51.42578125" style="75" customWidth="1"/>
    <col min="4864" max="4864" width="16.140625" style="75" customWidth="1"/>
    <col min="4865" max="5114" width="9.28515625" style="75"/>
    <col min="5115" max="5115" width="12.28515625" style="75" customWidth="1"/>
    <col min="5116" max="5116" width="11.7109375" style="75" customWidth="1"/>
    <col min="5117" max="5117" width="12.5703125" style="75" customWidth="1"/>
    <col min="5118" max="5118" width="22.7109375" style="75" customWidth="1"/>
    <col min="5119" max="5119" width="51.42578125" style="75" customWidth="1"/>
    <col min="5120" max="5120" width="16.140625" style="75" customWidth="1"/>
    <col min="5121" max="5370" width="9.28515625" style="75"/>
    <col min="5371" max="5371" width="12.28515625" style="75" customWidth="1"/>
    <col min="5372" max="5372" width="11.7109375" style="75" customWidth="1"/>
    <col min="5373" max="5373" width="12.5703125" style="75" customWidth="1"/>
    <col min="5374" max="5374" width="22.7109375" style="75" customWidth="1"/>
    <col min="5375" max="5375" width="51.42578125" style="75" customWidth="1"/>
    <col min="5376" max="5376" width="16.140625" style="75" customWidth="1"/>
    <col min="5377" max="5626" width="9.28515625" style="75"/>
    <col min="5627" max="5627" width="12.28515625" style="75" customWidth="1"/>
    <col min="5628" max="5628" width="11.7109375" style="75" customWidth="1"/>
    <col min="5629" max="5629" width="12.5703125" style="75" customWidth="1"/>
    <col min="5630" max="5630" width="22.7109375" style="75" customWidth="1"/>
    <col min="5631" max="5631" width="51.42578125" style="75" customWidth="1"/>
    <col min="5632" max="5632" width="16.140625" style="75" customWidth="1"/>
    <col min="5633" max="5882" width="9.28515625" style="75"/>
    <col min="5883" max="5883" width="12.28515625" style="75" customWidth="1"/>
    <col min="5884" max="5884" width="11.7109375" style="75" customWidth="1"/>
    <col min="5885" max="5885" width="12.5703125" style="75" customWidth="1"/>
    <col min="5886" max="5886" width="22.7109375" style="75" customWidth="1"/>
    <col min="5887" max="5887" width="51.42578125" style="75" customWidth="1"/>
    <col min="5888" max="5888" width="16.140625" style="75" customWidth="1"/>
    <col min="5889" max="6138" width="9.28515625" style="75"/>
    <col min="6139" max="6139" width="12.28515625" style="75" customWidth="1"/>
    <col min="6140" max="6140" width="11.7109375" style="75" customWidth="1"/>
    <col min="6141" max="6141" width="12.5703125" style="75" customWidth="1"/>
    <col min="6142" max="6142" width="22.7109375" style="75" customWidth="1"/>
    <col min="6143" max="6143" width="51.42578125" style="75" customWidth="1"/>
    <col min="6144" max="6144" width="16.140625" style="75" customWidth="1"/>
    <col min="6145" max="6394" width="9.28515625" style="75"/>
    <col min="6395" max="6395" width="12.28515625" style="75" customWidth="1"/>
    <col min="6396" max="6396" width="11.7109375" style="75" customWidth="1"/>
    <col min="6397" max="6397" width="12.5703125" style="75" customWidth="1"/>
    <col min="6398" max="6398" width="22.7109375" style="75" customWidth="1"/>
    <col min="6399" max="6399" width="51.42578125" style="75" customWidth="1"/>
    <col min="6400" max="6400" width="16.140625" style="75" customWidth="1"/>
    <col min="6401" max="6650" width="9.28515625" style="75"/>
    <col min="6651" max="6651" width="12.28515625" style="75" customWidth="1"/>
    <col min="6652" max="6652" width="11.7109375" style="75" customWidth="1"/>
    <col min="6653" max="6653" width="12.5703125" style="75" customWidth="1"/>
    <col min="6654" max="6654" width="22.7109375" style="75" customWidth="1"/>
    <col min="6655" max="6655" width="51.42578125" style="75" customWidth="1"/>
    <col min="6656" max="6656" width="16.140625" style="75" customWidth="1"/>
    <col min="6657" max="6906" width="9.28515625" style="75"/>
    <col min="6907" max="6907" width="12.28515625" style="75" customWidth="1"/>
    <col min="6908" max="6908" width="11.7109375" style="75" customWidth="1"/>
    <col min="6909" max="6909" width="12.5703125" style="75" customWidth="1"/>
    <col min="6910" max="6910" width="22.7109375" style="75" customWidth="1"/>
    <col min="6911" max="6911" width="51.42578125" style="75" customWidth="1"/>
    <col min="6912" max="6912" width="16.140625" style="75" customWidth="1"/>
    <col min="6913" max="7162" width="9.28515625" style="75"/>
    <col min="7163" max="7163" width="12.28515625" style="75" customWidth="1"/>
    <col min="7164" max="7164" width="11.7109375" style="75" customWidth="1"/>
    <col min="7165" max="7165" width="12.5703125" style="75" customWidth="1"/>
    <col min="7166" max="7166" width="22.7109375" style="75" customWidth="1"/>
    <col min="7167" max="7167" width="51.42578125" style="75" customWidth="1"/>
    <col min="7168" max="7168" width="16.140625" style="75" customWidth="1"/>
    <col min="7169" max="7418" width="9.28515625" style="75"/>
    <col min="7419" max="7419" width="12.28515625" style="75" customWidth="1"/>
    <col min="7420" max="7420" width="11.7109375" style="75" customWidth="1"/>
    <col min="7421" max="7421" width="12.5703125" style="75" customWidth="1"/>
    <col min="7422" max="7422" width="22.7109375" style="75" customWidth="1"/>
    <col min="7423" max="7423" width="51.42578125" style="75" customWidth="1"/>
    <col min="7424" max="7424" width="16.140625" style="75" customWidth="1"/>
    <col min="7425" max="7674" width="9.28515625" style="75"/>
    <col min="7675" max="7675" width="12.28515625" style="75" customWidth="1"/>
    <col min="7676" max="7676" width="11.7109375" style="75" customWidth="1"/>
    <col min="7677" max="7677" width="12.5703125" style="75" customWidth="1"/>
    <col min="7678" max="7678" width="22.7109375" style="75" customWidth="1"/>
    <col min="7679" max="7679" width="51.42578125" style="75" customWidth="1"/>
    <col min="7680" max="7680" width="16.140625" style="75" customWidth="1"/>
    <col min="7681" max="7930" width="9.28515625" style="75"/>
    <col min="7931" max="7931" width="12.28515625" style="75" customWidth="1"/>
    <col min="7932" max="7932" width="11.7109375" style="75" customWidth="1"/>
    <col min="7933" max="7933" width="12.5703125" style="75" customWidth="1"/>
    <col min="7934" max="7934" width="22.7109375" style="75" customWidth="1"/>
    <col min="7935" max="7935" width="51.42578125" style="75" customWidth="1"/>
    <col min="7936" max="7936" width="16.140625" style="75" customWidth="1"/>
    <col min="7937" max="8186" width="9.28515625" style="75"/>
    <col min="8187" max="8187" width="12.28515625" style="75" customWidth="1"/>
    <col min="8188" max="8188" width="11.7109375" style="75" customWidth="1"/>
    <col min="8189" max="8189" width="12.5703125" style="75" customWidth="1"/>
    <col min="8190" max="8190" width="22.7109375" style="75" customWidth="1"/>
    <col min="8191" max="8191" width="51.42578125" style="75" customWidth="1"/>
    <col min="8192" max="8192" width="16.140625" style="75" customWidth="1"/>
    <col min="8193" max="8442" width="9.28515625" style="75"/>
    <col min="8443" max="8443" width="12.28515625" style="75" customWidth="1"/>
    <col min="8444" max="8444" width="11.7109375" style="75" customWidth="1"/>
    <col min="8445" max="8445" width="12.5703125" style="75" customWidth="1"/>
    <col min="8446" max="8446" width="22.7109375" style="75" customWidth="1"/>
    <col min="8447" max="8447" width="51.42578125" style="75" customWidth="1"/>
    <col min="8448" max="8448" width="16.140625" style="75" customWidth="1"/>
    <col min="8449" max="8698" width="9.28515625" style="75"/>
    <col min="8699" max="8699" width="12.28515625" style="75" customWidth="1"/>
    <col min="8700" max="8700" width="11.7109375" style="75" customWidth="1"/>
    <col min="8701" max="8701" width="12.5703125" style="75" customWidth="1"/>
    <col min="8702" max="8702" width="22.7109375" style="75" customWidth="1"/>
    <col min="8703" max="8703" width="51.42578125" style="75" customWidth="1"/>
    <col min="8704" max="8704" width="16.140625" style="75" customWidth="1"/>
    <col min="8705" max="8954" width="9.28515625" style="75"/>
    <col min="8955" max="8955" width="12.28515625" style="75" customWidth="1"/>
    <col min="8956" max="8956" width="11.7109375" style="75" customWidth="1"/>
    <col min="8957" max="8957" width="12.5703125" style="75" customWidth="1"/>
    <col min="8958" max="8958" width="22.7109375" style="75" customWidth="1"/>
    <col min="8959" max="8959" width="51.42578125" style="75" customWidth="1"/>
    <col min="8960" max="8960" width="16.140625" style="75" customWidth="1"/>
    <col min="8961" max="9210" width="9.28515625" style="75"/>
    <col min="9211" max="9211" width="12.28515625" style="75" customWidth="1"/>
    <col min="9212" max="9212" width="11.7109375" style="75" customWidth="1"/>
    <col min="9213" max="9213" width="12.5703125" style="75" customWidth="1"/>
    <col min="9214" max="9214" width="22.7109375" style="75" customWidth="1"/>
    <col min="9215" max="9215" width="51.42578125" style="75" customWidth="1"/>
    <col min="9216" max="9216" width="16.140625" style="75" customWidth="1"/>
    <col min="9217" max="9466" width="9.28515625" style="75"/>
    <col min="9467" max="9467" width="12.28515625" style="75" customWidth="1"/>
    <col min="9468" max="9468" width="11.7109375" style="75" customWidth="1"/>
    <col min="9469" max="9469" width="12.5703125" style="75" customWidth="1"/>
    <col min="9470" max="9470" width="22.7109375" style="75" customWidth="1"/>
    <col min="9471" max="9471" width="51.42578125" style="75" customWidth="1"/>
    <col min="9472" max="9472" width="16.140625" style="75" customWidth="1"/>
    <col min="9473" max="9722" width="9.28515625" style="75"/>
    <col min="9723" max="9723" width="12.28515625" style="75" customWidth="1"/>
    <col min="9724" max="9724" width="11.7109375" style="75" customWidth="1"/>
    <col min="9725" max="9725" width="12.5703125" style="75" customWidth="1"/>
    <col min="9726" max="9726" width="22.7109375" style="75" customWidth="1"/>
    <col min="9727" max="9727" width="51.42578125" style="75" customWidth="1"/>
    <col min="9728" max="9728" width="16.140625" style="75" customWidth="1"/>
    <col min="9729" max="9978" width="9.28515625" style="75"/>
    <col min="9979" max="9979" width="12.28515625" style="75" customWidth="1"/>
    <col min="9980" max="9980" width="11.7109375" style="75" customWidth="1"/>
    <col min="9981" max="9981" width="12.5703125" style="75" customWidth="1"/>
    <col min="9982" max="9982" width="22.7109375" style="75" customWidth="1"/>
    <col min="9983" max="9983" width="51.42578125" style="75" customWidth="1"/>
    <col min="9984" max="9984" width="16.140625" style="75" customWidth="1"/>
    <col min="9985" max="10234" width="9.28515625" style="75"/>
    <col min="10235" max="10235" width="12.28515625" style="75" customWidth="1"/>
    <col min="10236" max="10236" width="11.7109375" style="75" customWidth="1"/>
    <col min="10237" max="10237" width="12.5703125" style="75" customWidth="1"/>
    <col min="10238" max="10238" width="22.7109375" style="75" customWidth="1"/>
    <col min="10239" max="10239" width="51.42578125" style="75" customWidth="1"/>
    <col min="10240" max="10240" width="16.140625" style="75" customWidth="1"/>
    <col min="10241" max="10490" width="9.28515625" style="75"/>
    <col min="10491" max="10491" width="12.28515625" style="75" customWidth="1"/>
    <col min="10492" max="10492" width="11.7109375" style="75" customWidth="1"/>
    <col min="10493" max="10493" width="12.5703125" style="75" customWidth="1"/>
    <col min="10494" max="10494" width="22.7109375" style="75" customWidth="1"/>
    <col min="10495" max="10495" width="51.42578125" style="75" customWidth="1"/>
    <col min="10496" max="10496" width="16.140625" style="75" customWidth="1"/>
    <col min="10497" max="10746" width="9.28515625" style="75"/>
    <col min="10747" max="10747" width="12.28515625" style="75" customWidth="1"/>
    <col min="10748" max="10748" width="11.7109375" style="75" customWidth="1"/>
    <col min="10749" max="10749" width="12.5703125" style="75" customWidth="1"/>
    <col min="10750" max="10750" width="22.7109375" style="75" customWidth="1"/>
    <col min="10751" max="10751" width="51.42578125" style="75" customWidth="1"/>
    <col min="10752" max="10752" width="16.140625" style="75" customWidth="1"/>
    <col min="10753" max="11002" width="9.28515625" style="75"/>
    <col min="11003" max="11003" width="12.28515625" style="75" customWidth="1"/>
    <col min="11004" max="11004" width="11.7109375" style="75" customWidth="1"/>
    <col min="11005" max="11005" width="12.5703125" style="75" customWidth="1"/>
    <col min="11006" max="11006" width="22.7109375" style="75" customWidth="1"/>
    <col min="11007" max="11007" width="51.42578125" style="75" customWidth="1"/>
    <col min="11008" max="11008" width="16.140625" style="75" customWidth="1"/>
    <col min="11009" max="11258" width="9.28515625" style="75"/>
    <col min="11259" max="11259" width="12.28515625" style="75" customWidth="1"/>
    <col min="11260" max="11260" width="11.7109375" style="75" customWidth="1"/>
    <col min="11261" max="11261" width="12.5703125" style="75" customWidth="1"/>
    <col min="11262" max="11262" width="22.7109375" style="75" customWidth="1"/>
    <col min="11263" max="11263" width="51.42578125" style="75" customWidth="1"/>
    <col min="11264" max="11264" width="16.140625" style="75" customWidth="1"/>
    <col min="11265" max="11514" width="9.28515625" style="75"/>
    <col min="11515" max="11515" width="12.28515625" style="75" customWidth="1"/>
    <col min="11516" max="11516" width="11.7109375" style="75" customWidth="1"/>
    <col min="11517" max="11517" width="12.5703125" style="75" customWidth="1"/>
    <col min="11518" max="11518" width="22.7109375" style="75" customWidth="1"/>
    <col min="11519" max="11519" width="51.42578125" style="75" customWidth="1"/>
    <col min="11520" max="11520" width="16.140625" style="75" customWidth="1"/>
    <col min="11521" max="11770" width="9.28515625" style="75"/>
    <col min="11771" max="11771" width="12.28515625" style="75" customWidth="1"/>
    <col min="11772" max="11772" width="11.7109375" style="75" customWidth="1"/>
    <col min="11773" max="11773" width="12.5703125" style="75" customWidth="1"/>
    <col min="11774" max="11774" width="22.7109375" style="75" customWidth="1"/>
    <col min="11775" max="11775" width="51.42578125" style="75" customWidth="1"/>
    <col min="11776" max="11776" width="16.140625" style="75" customWidth="1"/>
    <col min="11777" max="12026" width="9.28515625" style="75"/>
    <col min="12027" max="12027" width="12.28515625" style="75" customWidth="1"/>
    <col min="12028" max="12028" width="11.7109375" style="75" customWidth="1"/>
    <col min="12029" max="12029" width="12.5703125" style="75" customWidth="1"/>
    <col min="12030" max="12030" width="22.7109375" style="75" customWidth="1"/>
    <col min="12031" max="12031" width="51.42578125" style="75" customWidth="1"/>
    <col min="12032" max="12032" width="16.140625" style="75" customWidth="1"/>
    <col min="12033" max="12282" width="9.28515625" style="75"/>
    <col min="12283" max="12283" width="12.28515625" style="75" customWidth="1"/>
    <col min="12284" max="12284" width="11.7109375" style="75" customWidth="1"/>
    <col min="12285" max="12285" width="12.5703125" style="75" customWidth="1"/>
    <col min="12286" max="12286" width="22.7109375" style="75" customWidth="1"/>
    <col min="12287" max="12287" width="51.42578125" style="75" customWidth="1"/>
    <col min="12288" max="12288" width="16.140625" style="75" customWidth="1"/>
    <col min="12289" max="12538" width="9.28515625" style="75"/>
    <col min="12539" max="12539" width="12.28515625" style="75" customWidth="1"/>
    <col min="12540" max="12540" width="11.7109375" style="75" customWidth="1"/>
    <col min="12541" max="12541" width="12.5703125" style="75" customWidth="1"/>
    <col min="12542" max="12542" width="22.7109375" style="75" customWidth="1"/>
    <col min="12543" max="12543" width="51.42578125" style="75" customWidth="1"/>
    <col min="12544" max="12544" width="16.140625" style="75" customWidth="1"/>
    <col min="12545" max="12794" width="9.28515625" style="75"/>
    <col min="12795" max="12795" width="12.28515625" style="75" customWidth="1"/>
    <col min="12796" max="12796" width="11.7109375" style="75" customWidth="1"/>
    <col min="12797" max="12797" width="12.5703125" style="75" customWidth="1"/>
    <col min="12798" max="12798" width="22.7109375" style="75" customWidth="1"/>
    <col min="12799" max="12799" width="51.42578125" style="75" customWidth="1"/>
    <col min="12800" max="12800" width="16.140625" style="75" customWidth="1"/>
    <col min="12801" max="13050" width="9.28515625" style="75"/>
    <col min="13051" max="13051" width="12.28515625" style="75" customWidth="1"/>
    <col min="13052" max="13052" width="11.7109375" style="75" customWidth="1"/>
    <col min="13053" max="13053" width="12.5703125" style="75" customWidth="1"/>
    <col min="13054" max="13054" width="22.7109375" style="75" customWidth="1"/>
    <col min="13055" max="13055" width="51.42578125" style="75" customWidth="1"/>
    <col min="13056" max="13056" width="16.140625" style="75" customWidth="1"/>
    <col min="13057" max="13306" width="9.28515625" style="75"/>
    <col min="13307" max="13307" width="12.28515625" style="75" customWidth="1"/>
    <col min="13308" max="13308" width="11.7109375" style="75" customWidth="1"/>
    <col min="13309" max="13309" width="12.5703125" style="75" customWidth="1"/>
    <col min="13310" max="13310" width="22.7109375" style="75" customWidth="1"/>
    <col min="13311" max="13311" width="51.42578125" style="75" customWidth="1"/>
    <col min="13312" max="13312" width="16.140625" style="75" customWidth="1"/>
    <col min="13313" max="13562" width="9.28515625" style="75"/>
    <col min="13563" max="13563" width="12.28515625" style="75" customWidth="1"/>
    <col min="13564" max="13564" width="11.7109375" style="75" customWidth="1"/>
    <col min="13565" max="13565" width="12.5703125" style="75" customWidth="1"/>
    <col min="13566" max="13566" width="22.7109375" style="75" customWidth="1"/>
    <col min="13567" max="13567" width="51.42578125" style="75" customWidth="1"/>
    <col min="13568" max="13568" width="16.140625" style="75" customWidth="1"/>
    <col min="13569" max="13818" width="9.28515625" style="75"/>
    <col min="13819" max="13819" width="12.28515625" style="75" customWidth="1"/>
    <col min="13820" max="13820" width="11.7109375" style="75" customWidth="1"/>
    <col min="13821" max="13821" width="12.5703125" style="75" customWidth="1"/>
    <col min="13822" max="13822" width="22.7109375" style="75" customWidth="1"/>
    <col min="13823" max="13823" width="51.42578125" style="75" customWidth="1"/>
    <col min="13824" max="13824" width="16.140625" style="75" customWidth="1"/>
    <col min="13825" max="14074" width="9.28515625" style="75"/>
    <col min="14075" max="14075" width="12.28515625" style="75" customWidth="1"/>
    <col min="14076" max="14076" width="11.7109375" style="75" customWidth="1"/>
    <col min="14077" max="14077" width="12.5703125" style="75" customWidth="1"/>
    <col min="14078" max="14078" width="22.7109375" style="75" customWidth="1"/>
    <col min="14079" max="14079" width="51.42578125" style="75" customWidth="1"/>
    <col min="14080" max="14080" width="16.140625" style="75" customWidth="1"/>
    <col min="14081" max="14330" width="9.28515625" style="75"/>
    <col min="14331" max="14331" width="12.28515625" style="75" customWidth="1"/>
    <col min="14332" max="14332" width="11.7109375" style="75" customWidth="1"/>
    <col min="14333" max="14333" width="12.5703125" style="75" customWidth="1"/>
    <col min="14334" max="14334" width="22.7109375" style="75" customWidth="1"/>
    <col min="14335" max="14335" width="51.42578125" style="75" customWidth="1"/>
    <col min="14336" max="14336" width="16.140625" style="75" customWidth="1"/>
    <col min="14337" max="14586" width="9.28515625" style="75"/>
    <col min="14587" max="14587" width="12.28515625" style="75" customWidth="1"/>
    <col min="14588" max="14588" width="11.7109375" style="75" customWidth="1"/>
    <col min="14589" max="14589" width="12.5703125" style="75" customWidth="1"/>
    <col min="14590" max="14590" width="22.7109375" style="75" customWidth="1"/>
    <col min="14591" max="14591" width="51.42578125" style="75" customWidth="1"/>
    <col min="14592" max="14592" width="16.140625" style="75" customWidth="1"/>
    <col min="14593" max="14842" width="9.28515625" style="75"/>
    <col min="14843" max="14843" width="12.28515625" style="75" customWidth="1"/>
    <col min="14844" max="14844" width="11.7109375" style="75" customWidth="1"/>
    <col min="14845" max="14845" width="12.5703125" style="75" customWidth="1"/>
    <col min="14846" max="14846" width="22.7109375" style="75" customWidth="1"/>
    <col min="14847" max="14847" width="51.42578125" style="75" customWidth="1"/>
    <col min="14848" max="14848" width="16.140625" style="75" customWidth="1"/>
    <col min="14849" max="15098" width="9.28515625" style="75"/>
    <col min="15099" max="15099" width="12.28515625" style="75" customWidth="1"/>
    <col min="15100" max="15100" width="11.7109375" style="75" customWidth="1"/>
    <col min="15101" max="15101" width="12.5703125" style="75" customWidth="1"/>
    <col min="15102" max="15102" width="22.7109375" style="75" customWidth="1"/>
    <col min="15103" max="15103" width="51.42578125" style="75" customWidth="1"/>
    <col min="15104" max="15104" width="16.140625" style="75" customWidth="1"/>
    <col min="15105" max="15354" width="9.28515625" style="75"/>
    <col min="15355" max="15355" width="12.28515625" style="75" customWidth="1"/>
    <col min="15356" max="15356" width="11.7109375" style="75" customWidth="1"/>
    <col min="15357" max="15357" width="12.5703125" style="75" customWidth="1"/>
    <col min="15358" max="15358" width="22.7109375" style="75" customWidth="1"/>
    <col min="15359" max="15359" width="51.42578125" style="75" customWidth="1"/>
    <col min="15360" max="15360" width="16.140625" style="75" customWidth="1"/>
    <col min="15361" max="15610" width="9.28515625" style="75"/>
    <col min="15611" max="15611" width="12.28515625" style="75" customWidth="1"/>
    <col min="15612" max="15612" width="11.7109375" style="75" customWidth="1"/>
    <col min="15613" max="15613" width="12.5703125" style="75" customWidth="1"/>
    <col min="15614" max="15614" width="22.7109375" style="75" customWidth="1"/>
    <col min="15615" max="15615" width="51.42578125" style="75" customWidth="1"/>
    <col min="15616" max="15616" width="16.140625" style="75" customWidth="1"/>
    <col min="15617" max="15866" width="9.28515625" style="75"/>
    <col min="15867" max="15867" width="12.28515625" style="75" customWidth="1"/>
    <col min="15868" max="15868" width="11.7109375" style="75" customWidth="1"/>
    <col min="15869" max="15869" width="12.5703125" style="75" customWidth="1"/>
    <col min="15870" max="15870" width="22.7109375" style="75" customWidth="1"/>
    <col min="15871" max="15871" width="51.42578125" style="75" customWidth="1"/>
    <col min="15872" max="15872" width="16.140625" style="75" customWidth="1"/>
    <col min="15873" max="16122" width="9.28515625" style="75"/>
    <col min="16123" max="16123" width="12.28515625" style="75" customWidth="1"/>
    <col min="16124" max="16124" width="11.7109375" style="75" customWidth="1"/>
    <col min="16125" max="16125" width="12.5703125" style="75" customWidth="1"/>
    <col min="16126" max="16126" width="22.7109375" style="75" customWidth="1"/>
    <col min="16127" max="16127" width="51.42578125" style="75" customWidth="1"/>
    <col min="16128" max="16128" width="16.140625" style="75" customWidth="1"/>
    <col min="16129" max="16384" width="9.28515625" style="75"/>
  </cols>
  <sheetData>
    <row r="1" spans="1:8" ht="15.75" x14ac:dyDescent="0.2">
      <c r="F1" s="899" t="s">
        <v>671</v>
      </c>
    </row>
    <row r="2" spans="1:8" ht="15.75" x14ac:dyDescent="0.2">
      <c r="F2" s="900" t="s">
        <v>612</v>
      </c>
    </row>
    <row r="3" spans="1:8" ht="15.75" x14ac:dyDescent="0.2">
      <c r="F3" s="901" t="s">
        <v>613</v>
      </c>
    </row>
    <row r="4" spans="1:8" ht="15.75" x14ac:dyDescent="0.2">
      <c r="F4" s="902" t="s">
        <v>525</v>
      </c>
    </row>
    <row r="5" spans="1:8" ht="15.75" x14ac:dyDescent="0.2">
      <c r="F5" s="900"/>
    </row>
    <row r="6" spans="1:8" ht="15.75" x14ac:dyDescent="0.2">
      <c r="E6" s="900"/>
      <c r="F6" s="900"/>
    </row>
    <row r="7" spans="1:8" ht="15.75" x14ac:dyDescent="0.2">
      <c r="E7" s="900"/>
      <c r="F7" s="900"/>
    </row>
    <row r="8" spans="1:8" ht="15.75" x14ac:dyDescent="0.2">
      <c r="E8" s="903"/>
      <c r="F8" s="900"/>
    </row>
    <row r="9" spans="1:8" ht="18.75" x14ac:dyDescent="0.3">
      <c r="A9" s="1280" t="s">
        <v>614</v>
      </c>
      <c r="B9" s="1280"/>
      <c r="C9" s="1280"/>
      <c r="D9" s="1280"/>
      <c r="E9" s="1280"/>
      <c r="F9" s="1280"/>
    </row>
    <row r="10" spans="1:8" ht="19.5" thickBot="1" x14ac:dyDescent="0.25">
      <c r="A10" s="904"/>
      <c r="B10" s="904"/>
      <c r="C10" s="904"/>
      <c r="D10" s="904"/>
      <c r="E10" s="904"/>
      <c r="F10" s="75"/>
      <c r="H10" s="904" t="s">
        <v>615</v>
      </c>
    </row>
    <row r="11" spans="1:8" x14ac:dyDescent="0.2">
      <c r="A11" s="1281" t="s">
        <v>616</v>
      </c>
      <c r="B11" s="1284" t="s">
        <v>617</v>
      </c>
      <c r="C11" s="1284" t="s">
        <v>273</v>
      </c>
      <c r="D11" s="1284" t="s">
        <v>618</v>
      </c>
      <c r="E11" s="1287" t="s">
        <v>619</v>
      </c>
      <c r="F11" s="1287" t="s">
        <v>620</v>
      </c>
      <c r="G11" s="1293" t="s">
        <v>621</v>
      </c>
      <c r="H11" s="1296" t="s">
        <v>465</v>
      </c>
    </row>
    <row r="12" spans="1:8" x14ac:dyDescent="0.2">
      <c r="A12" s="1282"/>
      <c r="B12" s="1285"/>
      <c r="C12" s="1285"/>
      <c r="D12" s="1285"/>
      <c r="E12" s="1288"/>
      <c r="F12" s="1288"/>
      <c r="G12" s="1294"/>
      <c r="H12" s="1297"/>
    </row>
    <row r="13" spans="1:8" x14ac:dyDescent="0.2">
      <c r="A13" s="1282"/>
      <c r="B13" s="1285"/>
      <c r="C13" s="1285"/>
      <c r="D13" s="1285"/>
      <c r="E13" s="1288"/>
      <c r="F13" s="1288"/>
      <c r="G13" s="1294"/>
      <c r="H13" s="1297"/>
    </row>
    <row r="14" spans="1:8" ht="13.5" thickBot="1" x14ac:dyDescent="0.25">
      <c r="A14" s="1283"/>
      <c r="B14" s="1286"/>
      <c r="C14" s="1286"/>
      <c r="D14" s="1286"/>
      <c r="E14" s="1289"/>
      <c r="F14" s="1289"/>
      <c r="G14" s="1295"/>
      <c r="H14" s="1298"/>
    </row>
    <row r="15" spans="1:8" s="85" customFormat="1" ht="16.5" thickBot="1" x14ac:dyDescent="0.3">
      <c r="A15" s="905" t="s">
        <v>282</v>
      </c>
      <c r="B15" s="905" t="s">
        <v>283</v>
      </c>
      <c r="C15" s="905" t="s">
        <v>284</v>
      </c>
      <c r="D15" s="905" t="s">
        <v>461</v>
      </c>
      <c r="E15" s="906">
        <v>5</v>
      </c>
      <c r="F15" s="906">
        <v>6</v>
      </c>
      <c r="G15" s="906">
        <v>7</v>
      </c>
      <c r="H15" s="906">
        <v>8</v>
      </c>
    </row>
    <row r="16" spans="1:8" s="912" customFormat="1" ht="38.450000000000003" customHeight="1" thickBot="1" x14ac:dyDescent="0.35">
      <c r="A16" s="907">
        <v>1200000</v>
      </c>
      <c r="B16" s="908"/>
      <c r="C16" s="909"/>
      <c r="D16" s="1299" t="s">
        <v>622</v>
      </c>
      <c r="E16" s="1299"/>
      <c r="F16" s="910">
        <f>F17</f>
        <v>347845</v>
      </c>
      <c r="G16" s="910">
        <f>G17</f>
        <v>347166.81999999995</v>
      </c>
      <c r="H16" s="911">
        <v>1</v>
      </c>
    </row>
    <row r="17" spans="1:10" s="916" customFormat="1" ht="38.450000000000003" customHeight="1" x14ac:dyDescent="0.3">
      <c r="A17" s="913">
        <v>1210000</v>
      </c>
      <c r="B17" s="914"/>
      <c r="C17" s="751"/>
      <c r="D17" s="1300" t="s">
        <v>622</v>
      </c>
      <c r="E17" s="1300"/>
      <c r="F17" s="915">
        <f>F18+F19+F20+F21+F22+F23+F24</f>
        <v>347845</v>
      </c>
      <c r="G17" s="915">
        <f>G18+G19+G20+G21+G22+G23+G24</f>
        <v>347166.81999999995</v>
      </c>
      <c r="H17" s="973">
        <v>1</v>
      </c>
    </row>
    <row r="18" spans="1:10" s="916" customFormat="1" ht="40.5" x14ac:dyDescent="0.3">
      <c r="A18" s="1301" t="s">
        <v>137</v>
      </c>
      <c r="B18" s="1303">
        <v>7461</v>
      </c>
      <c r="C18" s="1301" t="s">
        <v>139</v>
      </c>
      <c r="D18" s="1305" t="s">
        <v>623</v>
      </c>
      <c r="E18" s="917" t="s">
        <v>624</v>
      </c>
      <c r="F18" s="918">
        <v>199246</v>
      </c>
      <c r="G18" s="919">
        <v>198860.37</v>
      </c>
      <c r="H18" s="920">
        <v>1</v>
      </c>
    </row>
    <row r="19" spans="1:10" s="912" customFormat="1" ht="40.5" x14ac:dyDescent="0.3">
      <c r="A19" s="1301"/>
      <c r="B19" s="1303"/>
      <c r="C19" s="1301"/>
      <c r="D19" s="1305"/>
      <c r="E19" s="917" t="s">
        <v>625</v>
      </c>
      <c r="F19" s="918">
        <v>2590</v>
      </c>
      <c r="G19" s="919">
        <v>2583.0700000000002</v>
      </c>
      <c r="H19" s="920">
        <v>1</v>
      </c>
    </row>
    <row r="20" spans="1:10" s="912" customFormat="1" ht="60.75" x14ac:dyDescent="0.3">
      <c r="A20" s="1301"/>
      <c r="B20" s="1303"/>
      <c r="C20" s="1301"/>
      <c r="D20" s="1305"/>
      <c r="E20" s="917" t="s">
        <v>626</v>
      </c>
      <c r="F20" s="921">
        <v>116519</v>
      </c>
      <c r="G20" s="919">
        <v>116291.16</v>
      </c>
      <c r="H20" s="920">
        <v>1</v>
      </c>
    </row>
    <row r="21" spans="1:10" s="912" customFormat="1" ht="40.5" x14ac:dyDescent="0.3">
      <c r="A21" s="1301"/>
      <c r="B21" s="1303"/>
      <c r="C21" s="1301"/>
      <c r="D21" s="1305"/>
      <c r="E21" s="917" t="s">
        <v>627</v>
      </c>
      <c r="F21" s="921">
        <v>12947</v>
      </c>
      <c r="G21" s="919">
        <v>12921.17</v>
      </c>
      <c r="H21" s="920">
        <v>1</v>
      </c>
    </row>
    <row r="22" spans="1:10" s="912" customFormat="1" ht="40.5" x14ac:dyDescent="0.3">
      <c r="A22" s="1301"/>
      <c r="B22" s="1303"/>
      <c r="C22" s="1301"/>
      <c r="D22" s="1305"/>
      <c r="E22" s="917" t="s">
        <v>628</v>
      </c>
      <c r="F22" s="921">
        <v>6706</v>
      </c>
      <c r="G22" s="919">
        <v>6692.94</v>
      </c>
      <c r="H22" s="920">
        <v>1</v>
      </c>
    </row>
    <row r="23" spans="1:10" s="912" customFormat="1" ht="40.5" x14ac:dyDescent="0.3">
      <c r="A23" s="1301"/>
      <c r="B23" s="1303"/>
      <c r="C23" s="1301"/>
      <c r="D23" s="1305"/>
      <c r="E23" s="917" t="s">
        <v>629</v>
      </c>
      <c r="F23" s="918">
        <v>6601</v>
      </c>
      <c r="G23" s="919">
        <v>6588.24</v>
      </c>
      <c r="H23" s="920">
        <v>1</v>
      </c>
    </row>
    <row r="24" spans="1:10" s="912" customFormat="1" ht="41.25" thickBot="1" x14ac:dyDescent="0.35">
      <c r="A24" s="1302"/>
      <c r="B24" s="1304"/>
      <c r="C24" s="1302"/>
      <c r="D24" s="1306"/>
      <c r="E24" s="922" t="s">
        <v>630</v>
      </c>
      <c r="F24" s="923">
        <v>3236</v>
      </c>
      <c r="G24" s="924">
        <v>3229.87</v>
      </c>
      <c r="H24" s="925">
        <v>1</v>
      </c>
    </row>
    <row r="25" spans="1:10" s="912" customFormat="1" ht="21" thickBot="1" x14ac:dyDescent="0.35">
      <c r="A25" s="1290" t="s">
        <v>631</v>
      </c>
      <c r="B25" s="1291"/>
      <c r="C25" s="1291"/>
      <c r="D25" s="1291"/>
      <c r="E25" s="926"/>
      <c r="F25" s="927">
        <f>F16</f>
        <v>347845</v>
      </c>
      <c r="G25" s="927">
        <f>G16</f>
        <v>347166.81999999995</v>
      </c>
      <c r="H25" s="911">
        <v>1</v>
      </c>
    </row>
    <row r="26" spans="1:10" s="912" customFormat="1" ht="20.25" x14ac:dyDescent="0.3">
      <c r="A26" s="928"/>
      <c r="B26" s="929"/>
      <c r="C26" s="930"/>
      <c r="D26" s="931"/>
      <c r="E26" s="932"/>
      <c r="F26" s="933"/>
    </row>
    <row r="27" spans="1:10" s="935" customFormat="1" ht="18.75" x14ac:dyDescent="0.25">
      <c r="A27" s="934" t="s">
        <v>410</v>
      </c>
      <c r="C27" s="934"/>
      <c r="D27" s="934"/>
      <c r="E27" s="1292" t="s">
        <v>475</v>
      </c>
      <c r="F27" s="1292"/>
      <c r="G27" s="936"/>
      <c r="H27" s="75"/>
      <c r="I27" s="937"/>
      <c r="J27" s="938"/>
    </row>
    <row r="28" spans="1:10" s="945" customFormat="1" ht="17.45" customHeight="1" x14ac:dyDescent="0.25">
      <c r="A28" s="939"/>
      <c r="B28" s="940"/>
      <c r="C28" s="941"/>
      <c r="D28" s="942"/>
      <c r="E28" s="943"/>
      <c r="F28" s="944"/>
      <c r="H28" s="75"/>
    </row>
    <row r="30" spans="1:10" ht="15.6" customHeight="1" x14ac:dyDescent="0.25">
      <c r="A30" s="943"/>
      <c r="C30" s="940"/>
      <c r="D30" s="943"/>
    </row>
    <row r="31" spans="1:10" ht="15.6" customHeight="1" x14ac:dyDescent="0.25">
      <c r="A31" s="943"/>
      <c r="C31" s="943"/>
      <c r="D31" s="944"/>
      <c r="E31" s="946"/>
    </row>
    <row r="32" spans="1:10" ht="13.15" customHeight="1" x14ac:dyDescent="0.2"/>
    <row r="33" ht="13.15" customHeight="1" x14ac:dyDescent="0.2"/>
    <row r="34" ht="13.15" customHeight="1" x14ac:dyDescent="0.2"/>
    <row r="35" ht="13.15" customHeight="1" x14ac:dyDescent="0.2"/>
  </sheetData>
  <mergeCells count="17">
    <mergeCell ref="A25:D25"/>
    <mergeCell ref="E27:F27"/>
    <mergeCell ref="G11:G14"/>
    <mergeCell ref="H11:H14"/>
    <mergeCell ref="D16:E16"/>
    <mergeCell ref="D17:E17"/>
    <mergeCell ref="A18:A24"/>
    <mergeCell ref="B18:B24"/>
    <mergeCell ref="C18:C24"/>
    <mergeCell ref="D18:D24"/>
    <mergeCell ref="A9:F9"/>
    <mergeCell ref="A11:A14"/>
    <mergeCell ref="B11:B14"/>
    <mergeCell ref="C11:C14"/>
    <mergeCell ref="D11:D14"/>
    <mergeCell ref="E11:E14"/>
    <mergeCell ref="F11:F14"/>
  </mergeCells>
  <pageMargins left="0.70866141732283472" right="0.70866141732283472" top="0.74803149606299213" bottom="0.74803149606299213" header="0.31496062992125984" footer="0.31496062992125984"/>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10</vt:i4>
      </vt:variant>
    </vt:vector>
  </HeadingPairs>
  <TitlesOfParts>
    <vt:vector size="19" baseType="lpstr">
      <vt:lpstr>дод 1 Доходи </vt:lpstr>
      <vt:lpstr>дод 2 Джерела</vt:lpstr>
      <vt:lpstr>дод 3 Видатки</vt:lpstr>
      <vt:lpstr>дод 4 Кредитування</vt:lpstr>
      <vt:lpstr>дод 5 Трансферти</vt:lpstr>
      <vt:lpstr>дод 6 Програми</vt:lpstr>
      <vt:lpstr>дод 7 Бюдж розвитку</vt:lpstr>
      <vt:lpstr>дод 8 ФОНС </vt:lpstr>
      <vt:lpstr>дод 9 Дороги</vt:lpstr>
      <vt:lpstr>'дод 1 Доходи '!Заголовки_для_друку</vt:lpstr>
      <vt:lpstr>'дод 3 Видатки'!Заголовки_для_друку</vt:lpstr>
      <vt:lpstr>'дод 7 Бюдж розвитку'!Заголовки_для_друку</vt:lpstr>
      <vt:lpstr>'дод 1 Доходи '!Область_друку</vt:lpstr>
      <vt:lpstr>'дод 2 Джерела'!Область_друку</vt:lpstr>
      <vt:lpstr>'дод 3 Видатки'!Область_друку</vt:lpstr>
      <vt:lpstr>'дод 5 Трансферти'!Область_друку</vt:lpstr>
      <vt:lpstr>'дод 6 Програми'!Область_друку</vt:lpstr>
      <vt:lpstr>'дод 7 Бюдж розвитку'!Область_друку</vt:lpstr>
      <vt:lpstr>'дод 8 ФОНС '!Область_друку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2024-07-25T08:00:44Z</cp:lastPrinted>
  <dcterms:created xsi:type="dcterms:W3CDTF">2021-12-17T13:26:15Z</dcterms:created>
  <dcterms:modified xsi:type="dcterms:W3CDTF">2024-07-25T08:17:26Z</dcterms:modified>
</cp:coreProperties>
</file>