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xr:revisionPtr revIDLastSave="0" documentId="8_{D76E18EB-5B31-48C3-9E8B-212A087C5E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  <externalReference r:id="rId3"/>
  </externalReferences>
  <definedNames>
    <definedName name="_xlnm.Print_Area" localSheetId="0">Лист1!$A$1:$I$146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41" i="1" s="1"/>
  <c r="F61" i="1"/>
  <c r="E47" i="1"/>
  <c r="E111" i="1"/>
  <c r="E112" i="1"/>
  <c r="E110" i="1"/>
  <c r="E78" i="1" s="1"/>
  <c r="H78" i="1"/>
  <c r="H77" i="1"/>
  <c r="H74" i="1"/>
  <c r="H115" i="1"/>
  <c r="H48" i="1"/>
  <c r="I48" i="1"/>
  <c r="I97" i="1"/>
  <c r="H97" i="1"/>
  <c r="G110" i="1"/>
  <c r="H110" i="1"/>
  <c r="I110" i="1"/>
  <c r="F110" i="1"/>
  <c r="C115" i="1"/>
  <c r="G106" i="1"/>
  <c r="F106" i="1"/>
  <c r="H106" i="1"/>
  <c r="H57" i="1"/>
  <c r="I47" i="1"/>
  <c r="E48" i="1"/>
  <c r="E55" i="1" l="1"/>
  <c r="E56" i="1"/>
  <c r="E57" i="1"/>
  <c r="E52" i="1"/>
  <c r="E51" i="1"/>
  <c r="H54" i="1"/>
  <c r="H45" i="1" s="1"/>
  <c r="E45" i="1" s="1"/>
  <c r="H47" i="1"/>
  <c r="I92" i="1"/>
  <c r="F92" i="1"/>
  <c r="G92" i="1"/>
  <c r="E96" i="1"/>
  <c r="H95" i="1"/>
  <c r="H92" i="1" s="1"/>
  <c r="G48" i="1"/>
  <c r="G97" i="1"/>
  <c r="G91" i="1" s="1"/>
  <c r="H61" i="1" l="1"/>
  <c r="I91" i="1"/>
  <c r="H91" i="1"/>
  <c r="G82" i="1"/>
  <c r="E61" i="1" l="1"/>
  <c r="H116" i="1"/>
  <c r="I85" i="1"/>
  <c r="H85" i="1"/>
  <c r="I88" i="1"/>
  <c r="H88" i="1"/>
  <c r="G88" i="1"/>
  <c r="G85" i="1"/>
  <c r="H65" i="1" l="1"/>
  <c r="F65" i="1"/>
  <c r="I65" i="1"/>
  <c r="H67" i="1"/>
  <c r="I67" i="1"/>
  <c r="F67" i="1"/>
  <c r="G67" i="1"/>
  <c r="G70" i="1" l="1"/>
  <c r="G63" i="1" s="1"/>
  <c r="G64" i="1" s="1"/>
  <c r="H70" i="1"/>
  <c r="H63" i="1" s="1"/>
  <c r="I70" i="1"/>
  <c r="I63" i="1" s="1"/>
  <c r="F70" i="1"/>
  <c r="F63" i="1" s="1"/>
  <c r="F64" i="1" s="1"/>
  <c r="D140" i="1"/>
  <c r="D134" i="1"/>
  <c r="C134" i="1"/>
  <c r="D133" i="1"/>
  <c r="C133" i="1"/>
  <c r="C127" i="1"/>
  <c r="C140" i="1" s="1"/>
  <c r="C126" i="1"/>
  <c r="E125" i="1"/>
  <c r="D124" i="1"/>
  <c r="D126" i="1" s="1"/>
  <c r="C116" i="1"/>
  <c r="C124" i="1" s="1"/>
  <c r="D115" i="1"/>
  <c r="D114" i="1"/>
  <c r="D113" i="1"/>
  <c r="D112" i="1"/>
  <c r="D111" i="1"/>
  <c r="D110" i="1"/>
  <c r="E109" i="1"/>
  <c r="D109" i="1"/>
  <c r="C109" i="1"/>
  <c r="E108" i="1"/>
  <c r="D108" i="1"/>
  <c r="C108" i="1"/>
  <c r="E107" i="1"/>
  <c r="D107" i="1"/>
  <c r="C107" i="1"/>
  <c r="I106" i="1"/>
  <c r="E106" i="1" s="1"/>
  <c r="E105" i="1" s="1"/>
  <c r="D106" i="1"/>
  <c r="C106" i="1"/>
  <c r="H105" i="1"/>
  <c r="G105" i="1"/>
  <c r="F105" i="1"/>
  <c r="D105" i="1"/>
  <c r="C105" i="1"/>
  <c r="E104" i="1"/>
  <c r="D104" i="1"/>
  <c r="C104" i="1"/>
  <c r="E103" i="1"/>
  <c r="D103" i="1"/>
  <c r="I102" i="1"/>
  <c r="H102" i="1"/>
  <c r="H100" i="1" s="1"/>
  <c r="G102" i="1"/>
  <c r="G100" i="1" s="1"/>
  <c r="F102" i="1"/>
  <c r="D102" i="1"/>
  <c r="C102" i="1"/>
  <c r="D101" i="1"/>
  <c r="I100" i="1"/>
  <c r="D100" i="1"/>
  <c r="C100" i="1"/>
  <c r="E99" i="1"/>
  <c r="D99" i="1"/>
  <c r="C99" i="1"/>
  <c r="D98" i="1"/>
  <c r="E97" i="1"/>
  <c r="D97" i="1"/>
  <c r="C97" i="1"/>
  <c r="E95" i="1"/>
  <c r="D95" i="1"/>
  <c r="E94" i="1"/>
  <c r="D94" i="1"/>
  <c r="E93" i="1"/>
  <c r="E92" i="1" s="1"/>
  <c r="D93" i="1"/>
  <c r="C93" i="1"/>
  <c r="C92" i="1" s="1"/>
  <c r="D92" i="1"/>
  <c r="F91" i="1"/>
  <c r="D91" i="1"/>
  <c r="I90" i="1"/>
  <c r="F90" i="1"/>
  <c r="D90" i="1"/>
  <c r="D89" i="1"/>
  <c r="E88" i="1"/>
  <c r="D88" i="1"/>
  <c r="C88" i="1"/>
  <c r="E87" i="1"/>
  <c r="D87" i="1"/>
  <c r="E86" i="1"/>
  <c r="D86" i="1"/>
  <c r="H90" i="1"/>
  <c r="E85" i="1"/>
  <c r="E90" i="1" s="1"/>
  <c r="D85" i="1"/>
  <c r="C85" i="1"/>
  <c r="I84" i="1"/>
  <c r="I83" i="1" s="1"/>
  <c r="H84" i="1"/>
  <c r="H89" i="1" s="1"/>
  <c r="G84" i="1"/>
  <c r="G83" i="1" s="1"/>
  <c r="F84" i="1"/>
  <c r="F89" i="1" s="1"/>
  <c r="D84" i="1"/>
  <c r="C84" i="1"/>
  <c r="F83" i="1"/>
  <c r="D83" i="1"/>
  <c r="C83" i="1"/>
  <c r="E82" i="1"/>
  <c r="D82" i="1"/>
  <c r="C82" i="1"/>
  <c r="D81" i="1"/>
  <c r="C81" i="1"/>
  <c r="D80" i="1"/>
  <c r="C80" i="1"/>
  <c r="D78" i="1"/>
  <c r="E77" i="1"/>
  <c r="D77" i="1"/>
  <c r="E76" i="1"/>
  <c r="D76" i="1"/>
  <c r="C76" i="1"/>
  <c r="E75" i="1"/>
  <c r="D75" i="1"/>
  <c r="C75" i="1"/>
  <c r="C74" i="1" s="1"/>
  <c r="I74" i="1"/>
  <c r="G74" i="1"/>
  <c r="F74" i="1"/>
  <c r="D74" i="1"/>
  <c r="C70" i="1"/>
  <c r="E69" i="1"/>
  <c r="D69" i="1"/>
  <c r="D70" i="1" s="1"/>
  <c r="C69" i="1"/>
  <c r="D67" i="1"/>
  <c r="C67" i="1"/>
  <c r="E65" i="1"/>
  <c r="D65" i="1"/>
  <c r="C65" i="1"/>
  <c r="D64" i="1"/>
  <c r="C64" i="1"/>
  <c r="D63" i="1"/>
  <c r="C63" i="1"/>
  <c r="F60" i="1"/>
  <c r="H60" i="1" s="1"/>
  <c r="D60" i="1"/>
  <c r="C60" i="1"/>
  <c r="I59" i="1"/>
  <c r="E59" i="1" s="1"/>
  <c r="D59" i="1"/>
  <c r="C59" i="1"/>
  <c r="I58" i="1"/>
  <c r="E58" i="1" s="1"/>
  <c r="D58" i="1"/>
  <c r="C58" i="1"/>
  <c r="I57" i="1"/>
  <c r="D57" i="1"/>
  <c r="C57" i="1"/>
  <c r="D56" i="1"/>
  <c r="C56" i="1"/>
  <c r="D55" i="1"/>
  <c r="C55" i="1"/>
  <c r="D54" i="1"/>
  <c r="C54" i="1"/>
  <c r="E53" i="1"/>
  <c r="D53" i="1"/>
  <c r="C53" i="1"/>
  <c r="D52" i="1"/>
  <c r="C52" i="1"/>
  <c r="I51" i="1"/>
  <c r="H51" i="1"/>
  <c r="G51" i="1"/>
  <c r="F51" i="1"/>
  <c r="D51" i="1"/>
  <c r="C51" i="1"/>
  <c r="E50" i="1"/>
  <c r="C50" i="1"/>
  <c r="D48" i="1"/>
  <c r="C48" i="1"/>
  <c r="G47" i="1"/>
  <c r="F47" i="1"/>
  <c r="D47" i="1"/>
  <c r="C47" i="1"/>
  <c r="C41" i="1"/>
  <c r="E37" i="1"/>
  <c r="E35" i="1"/>
  <c r="E34" i="1"/>
  <c r="E33" i="1"/>
  <c r="E32" i="1"/>
  <c r="D32" i="1"/>
  <c r="E31" i="1"/>
  <c r="D31" i="1"/>
  <c r="I29" i="1"/>
  <c r="I41" i="1" s="1"/>
  <c r="G29" i="1"/>
  <c r="G41" i="1" s="1"/>
  <c r="F29" i="1"/>
  <c r="F41" i="1" s="1"/>
  <c r="D29" i="1"/>
  <c r="D41" i="1" s="1"/>
  <c r="C29" i="1"/>
  <c r="H83" i="1" l="1"/>
  <c r="H81" i="1" s="1"/>
  <c r="H80" i="1" s="1"/>
  <c r="E29" i="1"/>
  <c r="E41" i="1" s="1"/>
  <c r="F81" i="1"/>
  <c r="E102" i="1"/>
  <c r="E100" i="1" s="1"/>
  <c r="E74" i="1"/>
  <c r="E91" i="1"/>
  <c r="E84" i="1"/>
  <c r="E83" i="1" s="1"/>
  <c r="I105" i="1"/>
  <c r="I54" i="1" s="1"/>
  <c r="E54" i="1" s="1"/>
  <c r="G45" i="1"/>
  <c r="C78" i="1"/>
  <c r="I81" i="1"/>
  <c r="I80" i="1" s="1"/>
  <c r="I78" i="1" s="1"/>
  <c r="G81" i="1"/>
  <c r="G80" i="1" s="1"/>
  <c r="G78" i="1" s="1"/>
  <c r="C45" i="1"/>
  <c r="C61" i="1" s="1"/>
  <c r="E67" i="1"/>
  <c r="E70" i="1"/>
  <c r="I64" i="1"/>
  <c r="E63" i="1"/>
  <c r="C77" i="1"/>
  <c r="C91" i="1"/>
  <c r="F80" i="1"/>
  <c r="H64" i="1"/>
  <c r="F45" i="1"/>
  <c r="G89" i="1"/>
  <c r="D45" i="1"/>
  <c r="D61" i="1" s="1"/>
  <c r="D116" i="1" s="1"/>
  <c r="F77" i="1"/>
  <c r="G60" i="1"/>
  <c r="E89" i="1"/>
  <c r="I89" i="1"/>
  <c r="G90" i="1"/>
  <c r="F100" i="1"/>
  <c r="C129" i="1"/>
  <c r="E81" i="1" l="1"/>
  <c r="H124" i="1"/>
  <c r="H126" i="1" s="1"/>
  <c r="H127" i="1" s="1"/>
  <c r="I45" i="1"/>
  <c r="E64" i="1"/>
  <c r="I60" i="1"/>
  <c r="G77" i="1"/>
  <c r="G115" i="1" s="1"/>
  <c r="E80" i="1"/>
  <c r="F78" i="1"/>
  <c r="F115" i="1" s="1"/>
  <c r="G61" i="1"/>
  <c r="H129" i="1" l="1"/>
  <c r="H140" i="1"/>
  <c r="H133" i="1" s="1"/>
  <c r="F116" i="1"/>
  <c r="G116" i="1"/>
  <c r="I77" i="1"/>
  <c r="I115" i="1" s="1"/>
  <c r="E115" i="1" s="1"/>
  <c r="I61" i="1"/>
  <c r="G124" i="1" l="1"/>
  <c r="G126" i="1" s="1"/>
  <c r="G127" i="1" s="1"/>
  <c r="I116" i="1"/>
  <c r="I124" i="1" s="1"/>
  <c r="I126" i="1" s="1"/>
  <c r="I127" i="1" s="1"/>
  <c r="F124" i="1"/>
  <c r="H134" i="1"/>
  <c r="E116" i="1" l="1"/>
  <c r="E124" i="1" s="1"/>
  <c r="G140" i="1"/>
  <c r="G133" i="1" s="1"/>
  <c r="G129" i="1"/>
  <c r="I140" i="1"/>
  <c r="I133" i="1" s="1"/>
  <c r="I129" i="1"/>
  <c r="F126" i="1"/>
  <c r="F127" i="1" s="1"/>
  <c r="I134" i="1" l="1"/>
  <c r="G134" i="1"/>
  <c r="F129" i="1"/>
  <c r="F140" i="1"/>
  <c r="F134" i="1" s="1"/>
  <c r="E127" i="1"/>
  <c r="E134" i="1" l="1"/>
  <c r="F133" i="1"/>
  <c r="E133" i="1" s="1"/>
  <c r="E129" i="1"/>
  <c r="E140" i="1" s="1"/>
  <c r="E126" i="1"/>
</calcChain>
</file>

<file path=xl/sharedStrings.xml><?xml version="1.0" encoding="utf-8"?>
<sst xmlns="http://schemas.openxmlformats.org/spreadsheetml/2006/main" count="204" uniqueCount="172">
  <si>
    <t xml:space="preserve">Додаток </t>
  </si>
  <si>
    <t xml:space="preserve"> </t>
  </si>
  <si>
    <t>виконавчого комітету</t>
  </si>
  <si>
    <t>Южненської міської ради</t>
  </si>
  <si>
    <t>№____ від «___»________2024р.</t>
  </si>
  <si>
    <t>коди</t>
  </si>
  <si>
    <t>Підприємство                                                                                                              за ЄДРПОУ</t>
  </si>
  <si>
    <t>Організаційно-правова форма                                                                комунальне підприємство</t>
  </si>
  <si>
    <t>Територія                                                                                                                м. Южне</t>
  </si>
  <si>
    <t xml:space="preserve">Орган управління   створено рішенням Южненської міської ради від 19.03.1998 року № 295- ХХIV-XXII          </t>
  </si>
  <si>
    <t>Галузь                                                                                   житлово – комунальне господарство</t>
  </si>
  <si>
    <t>Вид економічної діяльності                                                                                            за  КВЕД</t>
  </si>
  <si>
    <t>90.03.0</t>
  </si>
  <si>
    <t>Одиниця виміру:                                                                                               тис. грн.</t>
  </si>
  <si>
    <t>Форма власності                                                                                            Комунальна</t>
  </si>
  <si>
    <t xml:space="preserve">Чисельність працівників                                                                                        54 </t>
  </si>
  <si>
    <t>Місцезнаходження                                                                 65481,  Одеська область, м. Южне,
                                                                                          проспект Григорівського десанту,26-А</t>
  </si>
  <si>
    <t>Прізвище та ініціали керівника                                                   Горівенко Андрій Валерійович</t>
  </si>
  <si>
    <r>
      <rPr>
        <b/>
        <sz val="10"/>
        <rFont val="Times New Roman"/>
        <family val="1"/>
        <charset val="204"/>
      </rPr>
      <t>ВІДКОРИГОВАНИЙ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</si>
  <si>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НА 2024 рік</t>
  </si>
  <si>
    <t>Основні фінансові показники підприємства</t>
  </si>
  <si>
    <t>І. Формування прибутку підприємства</t>
  </si>
  <si>
    <t xml:space="preserve">Код ряд-ка </t>
  </si>
  <si>
    <t>Довід-ка:</t>
  </si>
  <si>
    <t>Плано-</t>
  </si>
  <si>
    <t>У тому числі по кварталам</t>
  </si>
  <si>
    <t>вий рік</t>
  </si>
  <si>
    <t>факт мину-лого року</t>
  </si>
  <si>
    <t>фінан-совий план поточ-ного року</t>
  </si>
  <si>
    <t>усього</t>
  </si>
  <si>
    <t>І</t>
  </si>
  <si>
    <t>ІІ</t>
  </si>
  <si>
    <t>ІІІ</t>
  </si>
  <si>
    <t>ІV</t>
  </si>
  <si>
    <t>Доходи</t>
  </si>
  <si>
    <t>Дохід (виручка) від реалізації продукції (товарів, робіт, послуг)</t>
  </si>
  <si>
    <t>001</t>
  </si>
  <si>
    <t>За видами послуг:</t>
  </si>
  <si>
    <t>Прибирання службових приміщень</t>
  </si>
  <si>
    <t>Послуги з прибирання території</t>
  </si>
  <si>
    <t>Послуги з обрізки дерев</t>
  </si>
  <si>
    <t>Послуги з покосу трави</t>
  </si>
  <si>
    <t>Різні послуги (послуги трактора, автопідіймача, навантаження, розвантаження ті ін.)</t>
  </si>
  <si>
    <t>Перехідний залишок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</si>
  <si>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</si>
  <si>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</si>
  <si>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</si>
  <si>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</si>
  <si>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</si>
  <si>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</si>
  <si>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0"/>
        <color indexed="8"/>
        <rFont val="Times New Roman"/>
        <family val="1"/>
        <charset val="204"/>
      </rPr>
      <t>(розшифрування)</t>
    </r>
  </si>
  <si>
    <t>005</t>
  </si>
  <si>
    <t>Інші операційні доходи</t>
  </si>
  <si>
    <t>006</t>
  </si>
  <si>
    <t>(Пайові внески)</t>
  </si>
  <si>
    <r>
      <t xml:space="preserve">Інші фінансові доходи </t>
    </r>
    <r>
      <rPr>
        <i/>
        <sz val="10"/>
        <color indexed="8"/>
        <rFont val="Times New Roman"/>
        <family val="1"/>
        <charset val="204"/>
      </rPr>
      <t>(бюджет)</t>
    </r>
  </si>
  <si>
    <t>007</t>
  </si>
  <si>
    <t xml:space="preserve">Дохід із місцевого бюджету за цільовими програмами, </t>
  </si>
  <si>
    <t>007/1</t>
  </si>
  <si>
    <t>І. Програма реформування і розвитку житлово – комунального господарства Южненської міської територіальної громади на 2020-2024 роки:</t>
  </si>
  <si>
    <t>- загальний фонд</t>
  </si>
  <si>
    <t>Придбання обладнання і предметів довгострокового користування</t>
  </si>
  <si>
    <r>
      <t xml:space="preserve">- </t>
    </r>
    <r>
      <rPr>
        <i/>
        <sz val="10"/>
        <color indexed="8"/>
        <rFont val="Times New Roman"/>
        <family val="1"/>
        <charset val="204"/>
      </rPr>
      <t xml:space="preserve">спеціальний фонд  </t>
    </r>
  </si>
  <si>
    <t>ІІ. Екологічна програма заходів з охорони навколишнього природного середовища Южненської міської територіальної громади  на 2024 – 2026 роки</t>
  </si>
  <si>
    <t>1. Предмети (однолітні насадження та придбання контейнерів)</t>
  </si>
  <si>
    <t>2.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</si>
  <si>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на 2020-2024 роки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</si>
  <si>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</t>
    </r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</si>
  <si>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2021 по 2024 роки</t>
  </si>
  <si>
    <t>Інші доходи Амортизація</t>
  </si>
  <si>
    <t>008</t>
  </si>
  <si>
    <t>Усього доходів</t>
  </si>
  <si>
    <t>009</t>
  </si>
  <si>
    <r>
      <t>Витрати</t>
    </r>
    <r>
      <rPr>
        <sz val="10"/>
        <color indexed="8"/>
        <rFont val="Times New Roman"/>
        <family val="1"/>
        <charset val="204"/>
      </rPr>
      <t> </t>
    </r>
    <r>
      <rPr>
        <i/>
        <sz val="10"/>
        <color indexed="8"/>
        <rFont val="Times New Roman"/>
        <family val="1"/>
        <charset val="204"/>
      </rPr>
      <t> </t>
    </r>
  </si>
  <si>
    <r>
      <t>Собівартість реалізованої продукції (товарів, робіт та послуг)</t>
    </r>
    <r>
      <rPr>
        <i/>
        <sz val="10"/>
        <color indexed="8"/>
        <rFont val="Times New Roman"/>
        <family val="1"/>
        <charset val="204"/>
      </rPr>
      <t xml:space="preserve"> (розшифрування)</t>
    </r>
  </si>
  <si>
    <t>010</t>
  </si>
  <si>
    <r>
      <t>У тому числі витрати операційної діяльності:</t>
    </r>
    <r>
      <rPr>
        <sz val="10"/>
        <color indexed="8"/>
        <rFont val="Times New Roman"/>
        <family val="1"/>
        <charset val="204"/>
      </rPr>
      <t xml:space="preserve"> </t>
    </r>
  </si>
  <si>
    <t>011</t>
  </si>
  <si>
    <t>Матеріальні витрати</t>
  </si>
  <si>
    <t>012</t>
  </si>
  <si>
    <t>Витрати на оплату праці, з них:</t>
  </si>
  <si>
    <t>013</t>
  </si>
  <si>
    <t>- адміністративні</t>
  </si>
  <si>
    <t>-</t>
  </si>
  <si>
    <t xml:space="preserve">- загальновиробничі </t>
  </si>
  <si>
    <t>Витрати на соціальні заходи</t>
  </si>
  <si>
    <t>014</t>
  </si>
  <si>
    <r>
      <t xml:space="preserve">Витрати на збут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</si>
  <si>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015</t>
  </si>
  <si>
    <t>- </t>
  </si>
  <si>
    <t>Інші операційні витрати, в тому числі:</t>
  </si>
  <si>
    <t>016</t>
  </si>
  <si>
    <t>- оплата послуг (крім комунальних);</t>
  </si>
  <si>
    <t>- оплата комунальних послуг.</t>
  </si>
  <si>
    <t>Амортизація</t>
  </si>
  <si>
    <t>017</t>
  </si>
  <si>
    <r>
      <t xml:space="preserve">Інші фінансові витрати </t>
    </r>
    <r>
      <rPr>
        <i/>
        <sz val="10"/>
        <color indexed="8"/>
        <rFont val="Times New Roman"/>
        <family val="1"/>
        <charset val="204"/>
      </rPr>
      <t>(бюджет)</t>
    </r>
  </si>
  <si>
    <t>018</t>
  </si>
  <si>
    <t>Витрати за рахунок доходів  із місцевого бюджету за цільовими програмами, у т.ч.:</t>
  </si>
  <si>
    <t>018/1</t>
  </si>
  <si>
    <t>Витрати на оплату праці:</t>
  </si>
  <si>
    <t>-адміністративні</t>
  </si>
  <si>
    <t>-загальновиробничі</t>
  </si>
  <si>
    <t>-матеріальна допомога</t>
  </si>
  <si>
    <t>-громадські роботи</t>
  </si>
  <si>
    <t>Витрати на соціальні заходи:</t>
  </si>
  <si>
    <t>- загальновиробничі</t>
  </si>
  <si>
    <t>Інші витрати (комунальні послуги та інші послуги)</t>
  </si>
  <si>
    <t>Інші послуги</t>
  </si>
  <si>
    <t>-оплата послуг (крім комунальних)</t>
  </si>
  <si>
    <t>Поточний ремонт</t>
  </si>
  <si>
    <t>Утримання фонтанів</t>
  </si>
  <si>
    <t>-комунальні послуги та інші ком</t>
  </si>
  <si>
    <r>
      <t xml:space="preserve">- </t>
    </r>
    <r>
      <rPr>
        <b/>
        <i/>
        <sz val="10"/>
        <color indexed="8"/>
        <rFont val="Times New Roman"/>
        <family val="1"/>
        <charset val="204"/>
      </rPr>
      <t>спеціальний фонд</t>
    </r>
  </si>
  <si>
    <t>- у тому числі:</t>
  </si>
  <si>
    <t>1 Предмети (однолітні насадження, придбання контейнерів та інф. щитів)</t>
  </si>
  <si>
    <t>2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</si>
  <si>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 на 2020-2024 роки</t>
  </si>
  <si>
    <t>-заробітна плата</t>
  </si>
  <si>
    <t>-нарахування на зарплату</t>
  </si>
  <si>
    <t>-матеріали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</si>
  <si>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  )</t>
    </r>
  </si>
  <si>
    <r>
      <t xml:space="preserve">Інші витрати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</si>
  <si>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019</t>
  </si>
  <si>
    <t>Усього витрати</t>
  </si>
  <si>
    <t>020</t>
  </si>
  <si>
    <t>Фінансові результати діяльності:</t>
  </si>
  <si>
    <t>021</t>
  </si>
  <si>
    <t xml:space="preserve">Валовий </t>
  </si>
  <si>
    <t>022</t>
  </si>
  <si>
    <t>прибуток</t>
  </si>
  <si>
    <t>збиток</t>
  </si>
  <si>
    <t>Фінансовий результат від операційної діяльності:</t>
  </si>
  <si>
    <t>023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</si>
  <si>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</si>
  <si>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</si>
  <si>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 18%</t>
  </si>
  <si>
    <t>025</t>
  </si>
  <si>
    <t xml:space="preserve">Чистий  прибуток </t>
  </si>
  <si>
    <t>026</t>
  </si>
  <si>
    <t>у тому числі:</t>
  </si>
  <si>
    <t xml:space="preserve">прибуток </t>
  </si>
  <si>
    <t>026/1</t>
  </si>
  <si>
    <t>026/2</t>
  </si>
  <si>
    <t>ІІ.   Розподіл чистого прибутку</t>
  </si>
  <si>
    <r>
      <t>Фонд розвитку виробництва</t>
    </r>
    <r>
      <rPr>
        <b/>
        <sz val="10"/>
        <color indexed="8"/>
        <rFont val="Times New Roman"/>
        <family val="1"/>
        <charset val="204"/>
      </rPr>
      <t xml:space="preserve"> (%)  </t>
    </r>
  </si>
  <si>
    <t>027</t>
  </si>
  <si>
    <t>Фонд матеріально заохочення (%) - 20%</t>
  </si>
  <si>
    <t>028</t>
  </si>
  <si>
    <t>Фонд соціального розвитку (%) – 80%</t>
  </si>
  <si>
    <t>029</t>
  </si>
  <si>
    <t>030</t>
  </si>
  <si>
    <t>ІІІ Обов’язкові платежі підприємства</t>
  </si>
  <si>
    <t>Резервний фонд</t>
  </si>
  <si>
    <t>031</t>
  </si>
  <si>
    <r>
      <t xml:space="preserve">Інші фонди </t>
    </r>
    <r>
      <rPr>
        <b/>
        <i/>
        <sz val="10"/>
        <color indexed="8"/>
        <rFont val="Times New Roman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</si>
  <si>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</si>
  <si>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</si>
  <si>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</si>
  <si>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</si>
  <si>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</si>
  <si>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r>
      <t xml:space="preserve">інші платежі </t>
    </r>
    <r>
      <rPr>
        <i/>
        <sz val="10"/>
        <color indexed="8"/>
        <rFont val="Times New Roman"/>
        <family val="1"/>
        <charset val="204"/>
      </rPr>
      <t>(розшифрувати)</t>
    </r>
  </si>
  <si>
    <t>035</t>
  </si>
  <si>
    <t>Керуючий справами виконавчого комітету</t>
  </si>
  <si>
    <t>Владислав ТЕРЕЩЕНКО</t>
  </si>
  <si>
    <t>(підпис)</t>
  </si>
  <si>
    <t>Керівник підприємства</t>
  </si>
  <si>
    <t>Андрій ГОРІВЕНКО</t>
  </si>
  <si>
    <t>Головний економіст</t>
  </si>
  <si>
    <t>Вікторія ЗІЛІНСЬКА</t>
  </si>
  <si>
    <t>до проєкту рішення</t>
  </si>
  <si>
    <t>Ремонт фонтанів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</si>
</sst>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165" fontId="5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/>
    <xf numFmtId="1" fontId="1" fillId="0" borderId="1" xfId="0" applyNumberFormat="1" applyFont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/>
    <xf numFmtId="165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5" fontId="0" fillId="0" borderId="0" xfId="0" applyNumberFormat="1"/>
    <xf numFmtId="165" fontId="3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165" fontId="0" fillId="0" borderId="9" xfId="0" applyNumberFormat="1" applyBorder="1"/>
    <xf numFmtId="0" fontId="5" fillId="0" borderId="5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64" fontId="10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5" fontId="8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5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8" fillId="0" borderId="6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57;&#1042;&#1054;&#104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60;&#1080;&#1085;%20&#1087;&#1083;&#1072;&#1085;\&#1063;&#1077;&#1088;&#1074;&#1077;&#1085;&#1100;\&#1092;&#1080;&#1085;%20&#1087;&#1083;&#1072;&#1085;%20&#1050;&#1055;%20&#1045;&#1050;&#1054;&#1057;&#1045;&#1056;&#1042;&#1030;&#1057;%202023%20&#1095;&#1077;&#1088;&#1074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Й"/>
      <sheetName val="Тер"/>
      <sheetName val="Зов."/>
      <sheetName val="оп.З,О"/>
      <sheetName val="8340"/>
      <sheetName val="відлов"/>
      <sheetName val="Гр.Роб"/>
      <sheetName val="Свод"/>
      <sheetName val="Територія"/>
      <sheetName val="З.О"/>
      <sheetName val="О.З.О"/>
      <sheetName val="собаки"/>
      <sheetName val="квіти"/>
      <sheetName val="громад"/>
      <sheetName val="ФІН ПЛАН 2024"/>
      <sheetName val="ФП 2024 лютий"/>
      <sheetName val="ФП2023"/>
      <sheetName val="ФП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9">
          <cell r="E29">
            <v>184.99999999999997</v>
          </cell>
        </row>
        <row r="51">
          <cell r="E51">
            <v>390.8</v>
          </cell>
        </row>
        <row r="52">
          <cell r="E52">
            <v>200.8</v>
          </cell>
        </row>
        <row r="53">
          <cell r="E53">
            <v>190</v>
          </cell>
        </row>
        <row r="54">
          <cell r="E54">
            <v>137.71799999999999</v>
          </cell>
        </row>
        <row r="55">
          <cell r="E55">
            <v>137.71799999999999</v>
          </cell>
        </row>
        <row r="56">
          <cell r="E56">
            <v>0</v>
          </cell>
        </row>
        <row r="60">
          <cell r="E60">
            <v>10564.2</v>
          </cell>
        </row>
        <row r="63">
          <cell r="E63">
            <v>285.59539999999998</v>
          </cell>
        </row>
        <row r="64">
          <cell r="E64">
            <v>285.59539999999998</v>
          </cell>
        </row>
        <row r="65">
          <cell r="E65">
            <v>230</v>
          </cell>
        </row>
        <row r="67">
          <cell r="E67">
            <v>45.569999999999993</v>
          </cell>
        </row>
        <row r="69">
          <cell r="E69">
            <v>45.569999999999993</v>
          </cell>
        </row>
        <row r="74">
          <cell r="E74">
            <v>5.4</v>
          </cell>
        </row>
        <row r="75">
          <cell r="E75">
            <v>4.2</v>
          </cell>
        </row>
        <row r="76">
          <cell r="E76">
            <v>1.2</v>
          </cell>
        </row>
        <row r="77">
          <cell r="E77">
            <v>10564.2</v>
          </cell>
        </row>
        <row r="78">
          <cell r="E78">
            <v>24531.612000000001</v>
          </cell>
        </row>
        <row r="80">
          <cell r="E80">
            <v>24003.094000000001</v>
          </cell>
        </row>
        <row r="81">
          <cell r="E81">
            <v>24003.094000000001</v>
          </cell>
        </row>
        <row r="82">
          <cell r="E82">
            <v>871.37100000000009</v>
          </cell>
        </row>
        <row r="83">
          <cell r="E83">
            <v>12661.57</v>
          </cell>
        </row>
        <row r="84">
          <cell r="E84">
            <v>3369.1741199999997</v>
          </cell>
        </row>
        <row r="85">
          <cell r="E85">
            <v>9285.8548800000008</v>
          </cell>
        </row>
        <row r="86">
          <cell r="E86">
            <v>0</v>
          </cell>
        </row>
        <row r="87">
          <cell r="E87">
            <v>6.5410000000000004</v>
          </cell>
        </row>
        <row r="88">
          <cell r="E88">
            <v>2785.5450000000001</v>
          </cell>
        </row>
        <row r="89">
          <cell r="E89">
            <v>741.21830639999996</v>
          </cell>
        </row>
        <row r="90">
          <cell r="E90">
            <v>2042.8880736000001</v>
          </cell>
        </row>
        <row r="91">
          <cell r="E91">
            <v>7684.6080000000002</v>
          </cell>
        </row>
        <row r="92">
          <cell r="E92">
            <v>1843.498</v>
          </cell>
        </row>
        <row r="93">
          <cell r="E93">
            <v>136.107</v>
          </cell>
        </row>
        <row r="94">
          <cell r="E94">
            <v>1267.3910000000001</v>
          </cell>
        </row>
        <row r="95">
          <cell r="E95">
            <v>440</v>
          </cell>
        </row>
        <row r="96">
          <cell r="E96">
            <v>5841.11</v>
          </cell>
        </row>
        <row r="98">
          <cell r="E98">
            <v>0</v>
          </cell>
        </row>
        <row r="99">
          <cell r="E99">
            <v>390.8</v>
          </cell>
        </row>
        <row r="101">
          <cell r="E101">
            <v>390.8</v>
          </cell>
        </row>
        <row r="102">
          <cell r="E102">
            <v>200.79999999999998</v>
          </cell>
        </row>
        <row r="103">
          <cell r="E103">
            <v>190</v>
          </cell>
        </row>
        <row r="104">
          <cell r="E104">
            <v>137.71799999999999</v>
          </cell>
        </row>
        <row r="105">
          <cell r="E105">
            <v>137.71799999999999</v>
          </cell>
        </row>
        <row r="106">
          <cell r="E106">
            <v>50.625</v>
          </cell>
        </row>
        <row r="107">
          <cell r="E107">
            <v>11.138</v>
          </cell>
        </row>
        <row r="108">
          <cell r="E108">
            <v>75.954999999999998</v>
          </cell>
        </row>
        <row r="112">
          <cell r="E112">
            <v>0</v>
          </cell>
        </row>
        <row r="114">
          <cell r="E114">
            <v>35386.807399999998</v>
          </cell>
        </row>
        <row r="123">
          <cell r="E123">
            <v>9.4046000000007552</v>
          </cell>
        </row>
        <row r="132">
          <cell r="E132">
            <v>1.4652366800001178</v>
          </cell>
        </row>
        <row r="133">
          <cell r="E133">
            <v>5.860946720000471</v>
          </cell>
        </row>
      </sheetData>
      <sheetData sheetId="17">
        <row r="47">
          <cell r="F47">
            <v>16568.125180000003</v>
          </cell>
        </row>
        <row r="48">
          <cell r="F48">
            <v>16357.983180000001</v>
          </cell>
        </row>
        <row r="50">
          <cell r="F50">
            <v>210.142</v>
          </cell>
        </row>
        <row r="51">
          <cell r="F51">
            <v>41.142000000000003</v>
          </cell>
        </row>
        <row r="54">
          <cell r="F54">
            <v>41.142000000000003</v>
          </cell>
        </row>
        <row r="55">
          <cell r="F55">
            <v>0</v>
          </cell>
        </row>
        <row r="56">
          <cell r="F56">
            <v>61.679000000000002</v>
          </cell>
        </row>
        <row r="57">
          <cell r="F57">
            <v>61.679000000000002</v>
          </cell>
        </row>
        <row r="58">
          <cell r="F58">
            <v>0</v>
          </cell>
        </row>
        <row r="59">
          <cell r="F59">
            <v>10512.188330000001</v>
          </cell>
        </row>
        <row r="60">
          <cell r="F60">
            <v>27487.271510000002</v>
          </cell>
        </row>
        <row r="62">
          <cell r="F62">
            <v>289.904</v>
          </cell>
        </row>
        <row r="63">
          <cell r="F63">
            <v>289.904</v>
          </cell>
        </row>
        <row r="64">
          <cell r="F64">
            <v>221.44399999999999</v>
          </cell>
        </row>
        <row r="65">
          <cell r="F65">
            <v>46.07</v>
          </cell>
        </row>
        <row r="67">
          <cell r="F67">
            <v>46.07</v>
          </cell>
        </row>
        <row r="68">
          <cell r="F68">
            <v>10.130000000000001</v>
          </cell>
        </row>
        <row r="72">
          <cell r="F72">
            <v>12.26</v>
          </cell>
        </row>
        <row r="73">
          <cell r="F73">
            <v>0</v>
          </cell>
        </row>
        <row r="75">
          <cell r="F75">
            <v>16568.125180000003</v>
          </cell>
        </row>
        <row r="76">
          <cell r="F76">
            <v>16357.983180000001</v>
          </cell>
        </row>
        <row r="77">
          <cell r="F77">
            <v>1253.9399900000001</v>
          </cell>
        </row>
        <row r="78">
          <cell r="F78">
            <v>11254.939</v>
          </cell>
        </row>
        <row r="79">
          <cell r="F79">
            <v>2743.9717000000001</v>
          </cell>
        </row>
        <row r="80">
          <cell r="F80">
            <v>8010.7498400000004</v>
          </cell>
        </row>
        <row r="82">
          <cell r="F82">
            <v>2388.6818800000001</v>
          </cell>
        </row>
        <row r="86">
          <cell r="F86">
            <v>1331.49956</v>
          </cell>
        </row>
        <row r="88">
          <cell r="F88">
            <v>128.92275000000001</v>
          </cell>
        </row>
        <row r="89">
          <cell r="F89">
            <v>210.142</v>
          </cell>
        </row>
        <row r="90">
          <cell r="F90">
            <v>41.142000000000003</v>
          </cell>
        </row>
        <row r="92">
          <cell r="F92">
            <v>41.142000000000003</v>
          </cell>
        </row>
        <row r="94">
          <cell r="F94">
            <v>41.142000000000003</v>
          </cell>
        </row>
        <row r="95">
          <cell r="F95">
            <v>61.679000000000002</v>
          </cell>
        </row>
        <row r="96">
          <cell r="F96">
            <v>61.679000000000002</v>
          </cell>
        </row>
        <row r="98">
          <cell r="F98">
            <v>35.093519999999998</v>
          </cell>
        </row>
        <row r="99">
          <cell r="F99">
            <v>18.864999999999998</v>
          </cell>
        </row>
        <row r="100">
          <cell r="F100">
            <v>7.7205199999999996</v>
          </cell>
        </row>
        <row r="103">
          <cell r="F103">
            <v>14.23298000000068</v>
          </cell>
        </row>
        <row r="107">
          <cell r="F107">
            <v>2.6</v>
          </cell>
        </row>
        <row r="108">
          <cell r="F108">
            <v>11.6</v>
          </cell>
        </row>
        <row r="113">
          <cell r="F113">
            <v>2.2200000000000002</v>
          </cell>
        </row>
        <row r="114">
          <cell r="F114">
            <v>8.8800000000000008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31">
          <cell r="E31">
            <v>30</v>
          </cell>
        </row>
        <row r="32">
          <cell r="E32">
            <v>6.3</v>
          </cell>
        </row>
        <row r="47">
          <cell r="E47">
            <v>24003.094000000001</v>
          </cell>
        </row>
        <row r="48">
          <cell r="E48">
            <v>24003.094000000001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3"/>
  <sheetViews>
    <sheetView tabSelected="1" view="pageBreakPreview" zoomScale="70" zoomScaleNormal="70" zoomScaleSheetLayoutView="70" workbookViewId="0">
      <selection activeCell="G48" sqref="G48:I48"/>
    </sheetView>
  </sheetViews>
  <sheetFormatPr defaultColWidth="8.85546875" defaultRowHeight="15" x14ac:dyDescent="0.25"/>
  <cols>
    <col min="1" max="1" width="30.28515625" customWidth="1"/>
    <col min="2" max="2" width="7.28515625" customWidth="1"/>
    <col min="3" max="3" width="10.7109375" style="15" bestFit="1" customWidth="1"/>
    <col min="4" max="4" width="10.7109375" style="15" customWidth="1"/>
    <col min="5" max="5" width="11.28515625" style="59" bestFit="1" customWidth="1"/>
    <col min="6" max="6" width="10" style="15" bestFit="1" customWidth="1"/>
    <col min="7" max="7" width="10.42578125" style="15" bestFit="1" customWidth="1"/>
    <col min="8" max="8" width="11.5703125" style="15" customWidth="1"/>
    <col min="9" max="9" width="12.5703125" style="15" customWidth="1"/>
    <col min="10" max="10" width="26.85546875" customWidth="1"/>
    <col min="11" max="11" width="16" customWidth="1"/>
    <col min="12" max="12" width="14.85546875" customWidth="1"/>
    <col min="14" max="14" width="6.85546875" customWidth="1"/>
    <col min="15" max="15" width="5.85546875" customWidth="1"/>
    <col min="16" max="16" width="2.7109375" customWidth="1"/>
    <col min="17" max="17" width="17.28515625" customWidth="1"/>
    <col min="19" max="19" width="11" bestFit="1" customWidth="1"/>
  </cols>
  <sheetData>
    <row r="1" spans="1:9" x14ac:dyDescent="0.25">
      <c r="A1" s="60"/>
      <c r="B1" s="60"/>
      <c r="C1" s="60"/>
      <c r="D1" s="60"/>
      <c r="E1" s="60"/>
      <c r="F1" s="61" t="s">
        <v>0</v>
      </c>
      <c r="G1" s="61"/>
      <c r="H1" s="61"/>
      <c r="I1" s="61"/>
    </row>
    <row r="2" spans="1:9" ht="15" customHeight="1" x14ac:dyDescent="0.25">
      <c r="A2" s="64"/>
      <c r="B2" s="64"/>
      <c r="C2" s="64"/>
      <c r="D2" s="64"/>
      <c r="E2" s="64"/>
      <c r="F2" s="65" t="s">
        <v>170</v>
      </c>
      <c r="G2" s="65"/>
      <c r="H2" s="65"/>
      <c r="I2" s="65"/>
    </row>
    <row r="3" spans="1:9" x14ac:dyDescent="0.25">
      <c r="A3" s="60"/>
      <c r="B3" s="60"/>
      <c r="C3" s="60"/>
      <c r="D3" s="60"/>
      <c r="E3" s="60"/>
      <c r="F3" s="61" t="s">
        <v>2</v>
      </c>
      <c r="G3" s="61"/>
      <c r="H3" s="61"/>
      <c r="I3" s="61"/>
    </row>
    <row r="4" spans="1:9" x14ac:dyDescent="0.25">
      <c r="A4" s="60"/>
      <c r="B4" s="60"/>
      <c r="C4" s="60"/>
      <c r="D4" s="60"/>
      <c r="E4" s="60"/>
      <c r="F4" s="61" t="s">
        <v>3</v>
      </c>
      <c r="G4" s="61"/>
      <c r="H4" s="61"/>
      <c r="I4" s="61"/>
    </row>
    <row r="5" spans="1:9" ht="16.5" customHeight="1" x14ac:dyDescent="0.25">
      <c r="A5" s="60"/>
      <c r="B5" s="60"/>
      <c r="C5" s="60"/>
      <c r="D5" s="60"/>
      <c r="E5" s="61" t="s">
        <v>4</v>
      </c>
      <c r="F5" s="61"/>
      <c r="G5" s="61"/>
      <c r="H5" s="61"/>
      <c r="I5" s="61"/>
    </row>
    <row r="6" spans="1:9" x14ac:dyDescent="0.25">
      <c r="A6" s="62"/>
      <c r="B6" s="62"/>
      <c r="C6" s="62"/>
      <c r="D6" s="62"/>
      <c r="E6" s="62"/>
      <c r="F6" s="62"/>
      <c r="G6" s="62"/>
      <c r="H6" s="62"/>
      <c r="I6" s="62"/>
    </row>
    <row r="7" spans="1:9" x14ac:dyDescent="0.25">
      <c r="A7" s="63"/>
      <c r="B7" s="63"/>
      <c r="C7" s="63"/>
      <c r="D7" s="63"/>
      <c r="E7" s="63"/>
      <c r="F7" s="63"/>
      <c r="G7" s="63"/>
      <c r="H7" s="63"/>
      <c r="I7" s="2" t="s">
        <v>5</v>
      </c>
    </row>
    <row r="8" spans="1:9" x14ac:dyDescent="0.25">
      <c r="A8" s="68" t="s">
        <v>6</v>
      </c>
      <c r="B8" s="69"/>
      <c r="C8" s="69"/>
      <c r="D8" s="69"/>
      <c r="E8" s="69"/>
      <c r="F8" s="69"/>
      <c r="G8" s="69"/>
      <c r="H8" s="70"/>
      <c r="I8" s="3">
        <v>23990212</v>
      </c>
    </row>
    <row r="9" spans="1:9" x14ac:dyDescent="0.25">
      <c r="A9" s="66"/>
      <c r="B9" s="66"/>
      <c r="C9" s="66"/>
      <c r="D9" s="66"/>
      <c r="E9" s="66"/>
      <c r="F9" s="66"/>
      <c r="G9" s="66"/>
      <c r="H9" s="66"/>
      <c r="I9" s="2"/>
    </row>
    <row r="10" spans="1:9" x14ac:dyDescent="0.25">
      <c r="A10" s="66"/>
      <c r="B10" s="66"/>
      <c r="C10" s="66"/>
      <c r="D10" s="66"/>
      <c r="E10" s="66"/>
      <c r="F10" s="66"/>
      <c r="G10" s="66"/>
      <c r="H10" s="66"/>
      <c r="I10" s="2"/>
    </row>
    <row r="11" spans="1:9" x14ac:dyDescent="0.25">
      <c r="A11" s="66" t="s">
        <v>7</v>
      </c>
      <c r="B11" s="66"/>
      <c r="C11" s="66"/>
      <c r="D11" s="66"/>
      <c r="E11" s="66"/>
      <c r="F11" s="66"/>
      <c r="G11" s="66"/>
      <c r="H11" s="66"/>
      <c r="I11" s="2"/>
    </row>
    <row r="12" spans="1:9" x14ac:dyDescent="0.25">
      <c r="A12" s="66" t="s">
        <v>8</v>
      </c>
      <c r="B12" s="66"/>
      <c r="C12" s="66"/>
      <c r="D12" s="66"/>
      <c r="E12" s="66"/>
      <c r="F12" s="66"/>
      <c r="G12" s="66"/>
      <c r="H12" s="66"/>
      <c r="I12" s="2"/>
    </row>
    <row r="13" spans="1:9" ht="28.5" customHeight="1" x14ac:dyDescent="0.25">
      <c r="A13" s="67" t="s">
        <v>9</v>
      </c>
      <c r="B13" s="67"/>
      <c r="C13" s="67"/>
      <c r="D13" s="67"/>
      <c r="E13" s="67"/>
      <c r="F13" s="67"/>
      <c r="G13" s="67"/>
      <c r="H13" s="67"/>
      <c r="I13" s="2"/>
    </row>
    <row r="14" spans="1:9" x14ac:dyDescent="0.25">
      <c r="A14" s="66" t="s">
        <v>10</v>
      </c>
      <c r="B14" s="66"/>
      <c r="C14" s="66"/>
      <c r="D14" s="66"/>
      <c r="E14" s="66"/>
      <c r="F14" s="66"/>
      <c r="G14" s="66"/>
      <c r="H14" s="66"/>
      <c r="I14" s="2"/>
    </row>
    <row r="15" spans="1:9" x14ac:dyDescent="0.25">
      <c r="A15" s="66" t="s">
        <v>11</v>
      </c>
      <c r="B15" s="66"/>
      <c r="C15" s="66"/>
      <c r="D15" s="66"/>
      <c r="E15" s="66"/>
      <c r="F15" s="66"/>
      <c r="G15" s="66"/>
      <c r="H15" s="66"/>
      <c r="I15" s="2" t="s">
        <v>12</v>
      </c>
    </row>
    <row r="16" spans="1:9" x14ac:dyDescent="0.25">
      <c r="A16" s="66" t="s">
        <v>13</v>
      </c>
      <c r="B16" s="66"/>
      <c r="C16" s="66"/>
      <c r="D16" s="66"/>
      <c r="E16" s="66"/>
      <c r="F16" s="66"/>
      <c r="G16" s="66"/>
      <c r="H16" s="66"/>
      <c r="I16" s="2"/>
    </row>
    <row r="17" spans="1:11" x14ac:dyDescent="0.25">
      <c r="A17" s="66" t="s">
        <v>14</v>
      </c>
      <c r="B17" s="66"/>
      <c r="C17" s="66"/>
      <c r="D17" s="66"/>
      <c r="E17" s="66"/>
      <c r="F17" s="66"/>
      <c r="G17" s="66"/>
      <c r="H17" s="66"/>
      <c r="I17" s="2"/>
    </row>
    <row r="18" spans="1:11" x14ac:dyDescent="0.25">
      <c r="A18" s="66" t="s">
        <v>15</v>
      </c>
      <c r="B18" s="66"/>
      <c r="C18" s="66"/>
      <c r="D18" s="66"/>
      <c r="E18" s="66"/>
      <c r="F18" s="66"/>
      <c r="G18" s="66"/>
      <c r="H18" s="66"/>
      <c r="I18" s="2"/>
    </row>
    <row r="19" spans="1:11" ht="28.5" customHeight="1" x14ac:dyDescent="0.25">
      <c r="A19" s="67" t="s">
        <v>16</v>
      </c>
      <c r="B19" s="66"/>
      <c r="C19" s="66"/>
      <c r="D19" s="66"/>
      <c r="E19" s="66"/>
      <c r="F19" s="66"/>
      <c r="G19" s="66"/>
      <c r="H19" s="66"/>
      <c r="I19" s="2"/>
    </row>
    <row r="20" spans="1:11" x14ac:dyDescent="0.25">
      <c r="A20" s="66" t="s">
        <v>17</v>
      </c>
      <c r="B20" s="66"/>
      <c r="C20" s="66"/>
      <c r="D20" s="66"/>
      <c r="E20" s="66"/>
      <c r="F20" s="66"/>
      <c r="G20" s="66"/>
      <c r="H20" s="66"/>
      <c r="I20" s="2"/>
    </row>
    <row r="21" spans="1:11" ht="27" customHeight="1" x14ac:dyDescent="0.25">
      <c r="A21" s="71" t="s">
        <v>18</v>
      </c>
      <c r="B21" s="71"/>
      <c r="C21" s="71"/>
      <c r="D21" s="71"/>
      <c r="E21" s="71"/>
      <c r="F21" s="71"/>
      <c r="G21" s="71"/>
      <c r="H21" s="71"/>
      <c r="I21" s="71"/>
    </row>
    <row r="22" spans="1:11" ht="15" customHeight="1" x14ac:dyDescent="0.25">
      <c r="A22" s="72" t="s">
        <v>19</v>
      </c>
      <c r="B22" s="73"/>
      <c r="C22" s="73"/>
      <c r="D22" s="73"/>
      <c r="E22" s="73"/>
      <c r="F22" s="73"/>
      <c r="G22" s="73"/>
      <c r="H22" s="73"/>
      <c r="I22" s="74"/>
    </row>
    <row r="23" spans="1:11" ht="18.75" customHeight="1" x14ac:dyDescent="0.25">
      <c r="A23" s="72" t="s">
        <v>20</v>
      </c>
      <c r="B23" s="73"/>
      <c r="C23" s="73"/>
      <c r="D23" s="73"/>
      <c r="E23" s="73"/>
      <c r="F23" s="73"/>
      <c r="G23" s="73"/>
      <c r="H23" s="73"/>
      <c r="I23" s="74"/>
    </row>
    <row r="24" spans="1:11" x14ac:dyDescent="0.25">
      <c r="A24" s="71" t="s">
        <v>21</v>
      </c>
      <c r="B24" s="71"/>
      <c r="C24" s="71"/>
      <c r="D24" s="71"/>
      <c r="E24" s="75"/>
      <c r="F24" s="71"/>
      <c r="G24" s="71"/>
      <c r="H24" s="71"/>
      <c r="I24" s="71"/>
    </row>
    <row r="25" spans="1:11" x14ac:dyDescent="0.25">
      <c r="A25" s="76"/>
      <c r="B25" s="76" t="s">
        <v>22</v>
      </c>
      <c r="C25" s="77" t="s">
        <v>23</v>
      </c>
      <c r="D25" s="78" t="s">
        <v>23</v>
      </c>
      <c r="E25" s="49" t="s">
        <v>24</v>
      </c>
      <c r="F25" s="79" t="s">
        <v>25</v>
      </c>
      <c r="G25" s="80"/>
      <c r="H25" s="80"/>
      <c r="I25" s="80"/>
    </row>
    <row r="26" spans="1:11" x14ac:dyDescent="0.25">
      <c r="A26" s="76"/>
      <c r="B26" s="76"/>
      <c r="C26" s="77"/>
      <c r="D26" s="78"/>
      <c r="E26" s="50" t="s">
        <v>26</v>
      </c>
      <c r="F26" s="79"/>
      <c r="G26" s="80"/>
      <c r="H26" s="80"/>
      <c r="I26" s="80"/>
    </row>
    <row r="27" spans="1:11" ht="51" x14ac:dyDescent="0.25">
      <c r="A27" s="76"/>
      <c r="B27" s="76"/>
      <c r="C27" s="4" t="s">
        <v>27</v>
      </c>
      <c r="D27" s="4" t="s">
        <v>28</v>
      </c>
      <c r="E27" s="50" t="s">
        <v>29</v>
      </c>
      <c r="F27" s="4" t="s">
        <v>30</v>
      </c>
      <c r="G27" s="4" t="s">
        <v>31</v>
      </c>
      <c r="H27" s="4" t="s">
        <v>32</v>
      </c>
      <c r="I27" s="4" t="s">
        <v>33</v>
      </c>
    </row>
    <row r="28" spans="1:11" x14ac:dyDescent="0.25">
      <c r="A28" s="81" t="s">
        <v>34</v>
      </c>
      <c r="B28" s="81"/>
      <c r="C28" s="81"/>
      <c r="D28" s="81"/>
      <c r="E28" s="81"/>
      <c r="F28" s="81"/>
      <c r="G28" s="81"/>
      <c r="H28" s="81"/>
      <c r="I28" s="81"/>
    </row>
    <row r="29" spans="1:11" ht="25.5" x14ac:dyDescent="0.25">
      <c r="A29" s="5" t="s">
        <v>35</v>
      </c>
      <c r="B29" s="82" t="s">
        <v>36</v>
      </c>
      <c r="C29" s="6">
        <f>SUM(C31:C35)</f>
        <v>188.73700000000002</v>
      </c>
      <c r="D29" s="6">
        <f>[1]ФП2023!E29</f>
        <v>184.99999999999997</v>
      </c>
      <c r="E29" s="51">
        <f>SUM(F29:I29)</f>
        <v>268</v>
      </c>
      <c r="F29" s="7">
        <f>SUM(F31:F35)</f>
        <v>42.9</v>
      </c>
      <c r="G29" s="7">
        <f>SUM(G31:G35)</f>
        <v>63.1</v>
      </c>
      <c r="H29" s="7">
        <f>SUM(H31:H35)</f>
        <v>73.599999999999994</v>
      </c>
      <c r="I29" s="7">
        <f>SUM(I31:I35)</f>
        <v>88.4</v>
      </c>
      <c r="J29" s="8"/>
    </row>
    <row r="30" spans="1:11" x14ac:dyDescent="0.25">
      <c r="A30" s="9" t="s">
        <v>37</v>
      </c>
      <c r="B30" s="83"/>
      <c r="C30" s="6"/>
      <c r="D30" s="6"/>
      <c r="E30" s="51"/>
      <c r="F30" s="7"/>
      <c r="G30" s="7"/>
      <c r="H30" s="7"/>
      <c r="I30" s="7"/>
      <c r="J30" s="8"/>
    </row>
    <row r="31" spans="1:11" ht="27.75" customHeight="1" x14ac:dyDescent="0.25">
      <c r="A31" s="5" t="s">
        <v>38</v>
      </c>
      <c r="B31" s="83"/>
      <c r="C31" s="6">
        <v>26.620999999999999</v>
      </c>
      <c r="D31" s="6">
        <f>[2]Лист1!$E$31</f>
        <v>30</v>
      </c>
      <c r="E31" s="51">
        <f>SUM(F31:I31)</f>
        <v>30</v>
      </c>
      <c r="F31" s="6">
        <v>7.4</v>
      </c>
      <c r="G31" s="6">
        <v>7.6</v>
      </c>
      <c r="H31" s="6">
        <v>7.6</v>
      </c>
      <c r="I31" s="6">
        <v>7.4</v>
      </c>
      <c r="J31" s="8"/>
      <c r="K31" s="10"/>
    </row>
    <row r="32" spans="1:11" ht="16.5" customHeight="1" x14ac:dyDescent="0.25">
      <c r="A32" s="5" t="s">
        <v>39</v>
      </c>
      <c r="B32" s="83"/>
      <c r="C32" s="6">
        <v>12.374000000000001</v>
      </c>
      <c r="D32" s="6">
        <f>[2]Лист1!$E$32</f>
        <v>6.3</v>
      </c>
      <c r="E32" s="51">
        <f>SUM(F32:I32)</f>
        <v>3</v>
      </c>
      <c r="F32" s="6">
        <v>0.5</v>
      </c>
      <c r="G32" s="6">
        <v>0.5</v>
      </c>
      <c r="H32" s="6">
        <v>1</v>
      </c>
      <c r="I32" s="6">
        <v>1</v>
      </c>
      <c r="J32" s="8"/>
      <c r="K32" s="10"/>
    </row>
    <row r="33" spans="1:17" ht="16.5" customHeight="1" x14ac:dyDescent="0.25">
      <c r="A33" s="5" t="s">
        <v>40</v>
      </c>
      <c r="B33" s="83"/>
      <c r="C33" s="6">
        <v>36</v>
      </c>
      <c r="D33" s="6">
        <v>70</v>
      </c>
      <c r="E33" s="51">
        <f>SUM(F33:I33)</f>
        <v>110</v>
      </c>
      <c r="F33" s="6">
        <v>25</v>
      </c>
      <c r="G33" s="6">
        <v>25</v>
      </c>
      <c r="H33" s="6">
        <v>30</v>
      </c>
      <c r="I33" s="6">
        <v>30</v>
      </c>
      <c r="J33" s="8"/>
      <c r="K33" s="10"/>
    </row>
    <row r="34" spans="1:17" ht="16.5" customHeight="1" x14ac:dyDescent="0.25">
      <c r="A34" s="5" t="s">
        <v>41</v>
      </c>
      <c r="B34" s="83"/>
      <c r="C34" s="6">
        <v>16.942</v>
      </c>
      <c r="D34" s="6">
        <v>49.8</v>
      </c>
      <c r="E34" s="51">
        <f>SUM(F34:I34)</f>
        <v>10</v>
      </c>
      <c r="F34" s="6">
        <v>0</v>
      </c>
      <c r="G34" s="6">
        <v>5</v>
      </c>
      <c r="H34" s="6">
        <v>5</v>
      </c>
      <c r="I34" s="6">
        <v>0</v>
      </c>
      <c r="J34" s="8"/>
      <c r="K34" s="10"/>
    </row>
    <row r="35" spans="1:17" ht="45.75" customHeight="1" x14ac:dyDescent="0.25">
      <c r="A35" s="5" t="s">
        <v>42</v>
      </c>
      <c r="B35" s="84"/>
      <c r="C35" s="6">
        <v>96.8</v>
      </c>
      <c r="D35" s="6">
        <v>28.9</v>
      </c>
      <c r="E35" s="51">
        <f>SUM(F35:I35)</f>
        <v>115</v>
      </c>
      <c r="F35" s="6">
        <v>10</v>
      </c>
      <c r="G35" s="6">
        <v>25</v>
      </c>
      <c r="H35" s="6">
        <v>30</v>
      </c>
      <c r="I35" s="6">
        <v>50</v>
      </c>
      <c r="J35" s="8"/>
      <c r="K35" s="10"/>
    </row>
    <row r="36" spans="1:17" x14ac:dyDescent="0.25">
      <c r="A36" s="5" t="s">
        <v>43</v>
      </c>
      <c r="B36" s="11"/>
      <c r="C36" s="6">
        <v>39.9</v>
      </c>
      <c r="D36" s="6"/>
      <c r="E36" s="51"/>
      <c r="F36" s="6"/>
      <c r="G36" s="6"/>
      <c r="H36" s="6"/>
      <c r="I36" s="6"/>
      <c r="J36" s="8"/>
      <c r="K36" s="10"/>
    </row>
    <row r="37" spans="1:17" ht="15.75" customHeight="1" x14ac:dyDescent="0.25">
      <c r="A37" s="5" t="s">
        <v>44</v>
      </c>
      <c r="B37" s="12" t="s">
        <v>45</v>
      </c>
      <c r="C37" s="6">
        <v>0</v>
      </c>
      <c r="D37" s="6">
        <v>0</v>
      </c>
      <c r="E37" s="51">
        <f>SUM(F37:I37)</f>
        <v>0</v>
      </c>
      <c r="F37" s="7">
        <v>0</v>
      </c>
      <c r="G37" s="7">
        <v>0</v>
      </c>
      <c r="H37" s="7">
        <v>0</v>
      </c>
      <c r="I37" s="7">
        <v>0</v>
      </c>
      <c r="J37" s="8"/>
      <c r="K37" s="10"/>
    </row>
    <row r="38" spans="1:17" ht="21.75" customHeight="1" x14ac:dyDescent="0.25">
      <c r="A38" s="5" t="s">
        <v>46</v>
      </c>
      <c r="B38" s="12" t="s">
        <v>47</v>
      </c>
      <c r="C38" s="6">
        <v>0</v>
      </c>
      <c r="D38" s="6">
        <v>0</v>
      </c>
      <c r="E38" s="51">
        <v>0</v>
      </c>
      <c r="F38" s="6">
        <v>0</v>
      </c>
      <c r="G38" s="6">
        <v>0</v>
      </c>
      <c r="H38" s="6">
        <v>0</v>
      </c>
      <c r="I38" s="6">
        <v>0</v>
      </c>
      <c r="J38" s="8"/>
      <c r="K38" s="10"/>
    </row>
    <row r="39" spans="1:17" ht="16.5" customHeight="1" x14ac:dyDescent="0.25">
      <c r="A39" s="85" t="s">
        <v>48</v>
      </c>
      <c r="B39" s="86" t="s">
        <v>49</v>
      </c>
      <c r="C39" s="87">
        <v>0</v>
      </c>
      <c r="D39" s="87">
        <v>0</v>
      </c>
      <c r="E39" s="88">
        <v>0</v>
      </c>
      <c r="F39" s="87">
        <v>0</v>
      </c>
      <c r="G39" s="87">
        <v>0</v>
      </c>
      <c r="H39" s="87">
        <v>0</v>
      </c>
      <c r="I39" s="87">
        <v>0</v>
      </c>
      <c r="J39" s="8"/>
      <c r="K39" s="10"/>
    </row>
    <row r="40" spans="1:17" ht="9.75" customHeight="1" x14ac:dyDescent="0.25">
      <c r="A40" s="85"/>
      <c r="B40" s="86"/>
      <c r="C40" s="87"/>
      <c r="D40" s="87"/>
      <c r="E40" s="88"/>
      <c r="F40" s="87"/>
      <c r="G40" s="87"/>
      <c r="H40" s="87"/>
      <c r="I40" s="87"/>
      <c r="J40" s="8"/>
      <c r="K40" s="10"/>
    </row>
    <row r="41" spans="1:17" ht="21" customHeight="1" x14ac:dyDescent="0.25">
      <c r="A41" s="81" t="s">
        <v>50</v>
      </c>
      <c r="B41" s="86" t="s">
        <v>51</v>
      </c>
      <c r="C41" s="87">
        <f>C43</f>
        <v>115.4</v>
      </c>
      <c r="D41" s="87">
        <f t="shared" ref="D41:I41" si="0">D29</f>
        <v>184.99999999999997</v>
      </c>
      <c r="E41" s="89">
        <f t="shared" si="0"/>
        <v>268</v>
      </c>
      <c r="F41" s="87">
        <f>F29</f>
        <v>42.9</v>
      </c>
      <c r="G41" s="87">
        <f>G29</f>
        <v>63.1</v>
      </c>
      <c r="H41" s="87">
        <f>H29</f>
        <v>73.599999999999994</v>
      </c>
      <c r="I41" s="87">
        <f t="shared" si="0"/>
        <v>88.4</v>
      </c>
      <c r="J41" s="8"/>
      <c r="K41" s="10"/>
    </row>
    <row r="42" spans="1:17" ht="30.6" customHeight="1" x14ac:dyDescent="0.25">
      <c r="A42" s="81"/>
      <c r="B42" s="86"/>
      <c r="C42" s="87"/>
      <c r="D42" s="87"/>
      <c r="E42" s="89"/>
      <c r="F42" s="87"/>
      <c r="G42" s="87"/>
      <c r="H42" s="87"/>
      <c r="I42" s="87"/>
      <c r="J42" s="8"/>
      <c r="K42" s="10"/>
    </row>
    <row r="43" spans="1:17" ht="14.25" customHeight="1" x14ac:dyDescent="0.25">
      <c r="A43" s="5" t="s">
        <v>52</v>
      </c>
      <c r="B43" s="86" t="s">
        <v>53</v>
      </c>
      <c r="C43" s="87">
        <v>115.4</v>
      </c>
      <c r="D43" s="87">
        <v>115.4</v>
      </c>
      <c r="E43" s="88">
        <v>194.49700000000001</v>
      </c>
      <c r="F43" s="90">
        <v>48.624000000000002</v>
      </c>
      <c r="G43" s="90">
        <v>48.624000000000002</v>
      </c>
      <c r="H43" s="90">
        <v>48.624000000000002</v>
      </c>
      <c r="I43" s="90">
        <v>48.625</v>
      </c>
      <c r="J43" s="8"/>
      <c r="K43" s="10"/>
    </row>
    <row r="44" spans="1:17" ht="17.25" customHeight="1" x14ac:dyDescent="0.25">
      <c r="A44" s="5" t="s">
        <v>54</v>
      </c>
      <c r="B44" s="86"/>
      <c r="C44" s="87"/>
      <c r="D44" s="87"/>
      <c r="E44" s="88"/>
      <c r="F44" s="90"/>
      <c r="G44" s="90"/>
      <c r="H44" s="90"/>
      <c r="I44" s="90"/>
      <c r="J44" s="8"/>
      <c r="K44" s="10"/>
    </row>
    <row r="45" spans="1:17" ht="21" customHeight="1" x14ac:dyDescent="0.25">
      <c r="A45" s="5" t="s">
        <v>55</v>
      </c>
      <c r="B45" s="12" t="s">
        <v>56</v>
      </c>
      <c r="C45" s="6">
        <f>C47+C51+C54</f>
        <v>16670.946180000003</v>
      </c>
      <c r="D45" s="6">
        <f>D47+D51+D54</f>
        <v>24531.612000000001</v>
      </c>
      <c r="E45" s="51">
        <f>SUM(F45:I45)</f>
        <v>30710.774000000001</v>
      </c>
      <c r="F45" s="7">
        <f>F47+F51+F54+F57</f>
        <v>6425.0339999999997</v>
      </c>
      <c r="G45" s="7">
        <f>G47+G51+G54+G57</f>
        <v>6810.09</v>
      </c>
      <c r="H45" s="7">
        <f>H47+H51+H54+H57</f>
        <v>11328.538999999999</v>
      </c>
      <c r="I45" s="7">
        <f>I47+I51+I54+I57</f>
        <v>6147.1109999999999</v>
      </c>
      <c r="J45" s="8"/>
      <c r="K45" s="10"/>
    </row>
    <row r="46" spans="1:17" ht="30" customHeight="1" x14ac:dyDescent="0.25">
      <c r="A46" s="5" t="s">
        <v>57</v>
      </c>
      <c r="B46" s="91" t="s">
        <v>58</v>
      </c>
      <c r="C46" s="6"/>
      <c r="D46" s="6"/>
      <c r="E46" s="51"/>
      <c r="F46" s="7"/>
      <c r="G46" s="6"/>
      <c r="H46" s="6"/>
      <c r="I46" s="13"/>
      <c r="J46" s="8"/>
      <c r="K46" s="10"/>
    </row>
    <row r="47" spans="1:17" ht="77.25" customHeight="1" x14ac:dyDescent="0.25">
      <c r="A47" s="9" t="s">
        <v>59</v>
      </c>
      <c r="B47" s="92"/>
      <c r="C47" s="6">
        <f>[1]ФП2022!F47</f>
        <v>16568.125180000003</v>
      </c>
      <c r="D47" s="6">
        <f>[2]Лист1!$E$47</f>
        <v>24003.094000000001</v>
      </c>
      <c r="E47" s="51">
        <f>F47+G47+H47+I47</f>
        <v>29711.84</v>
      </c>
      <c r="F47" s="7">
        <f>F48+F50</f>
        <v>6425.0339999999997</v>
      </c>
      <c r="G47" s="7">
        <f>G48+G50</f>
        <v>6640.64</v>
      </c>
      <c r="H47" s="7">
        <f>H48+H50</f>
        <v>10499.055</v>
      </c>
      <c r="I47" s="7">
        <f>I48+I50</f>
        <v>6147.1109999999999</v>
      </c>
      <c r="J47" s="20"/>
      <c r="K47" s="16"/>
      <c r="L47" s="14"/>
      <c r="Q47" s="15"/>
    </row>
    <row r="48" spans="1:17" ht="19.5" customHeight="1" x14ac:dyDescent="0.25">
      <c r="A48" s="9" t="s">
        <v>60</v>
      </c>
      <c r="B48" s="92"/>
      <c r="C48" s="6">
        <f>[1]ФП2022!F48</f>
        <v>16357.983180000001</v>
      </c>
      <c r="D48" s="6">
        <f>[2]Лист1!$E$48</f>
        <v>24003.094000000001</v>
      </c>
      <c r="E48" s="52">
        <f>F48+G48+H48+I48</f>
        <v>24751.84</v>
      </c>
      <c r="F48" s="6">
        <v>6425.0339999999997</v>
      </c>
      <c r="G48" s="106">
        <f>6128.613+478.735+33.292</f>
        <v>6640.64</v>
      </c>
      <c r="H48" s="106">
        <f>4744.675+7.777+370.242+322.174+94.187</f>
        <v>5539.0550000000003</v>
      </c>
      <c r="I48" s="106">
        <f>4428.803+4.495+1713.813</f>
        <v>6147.1109999999999</v>
      </c>
      <c r="J48" s="8"/>
      <c r="K48" s="16"/>
    </row>
    <row r="49" spans="1:21" ht="28.5" customHeight="1" x14ac:dyDescent="0.25">
      <c r="A49" s="5" t="s">
        <v>61</v>
      </c>
      <c r="B49" s="92"/>
      <c r="C49" s="6"/>
      <c r="D49" s="6"/>
      <c r="E49" s="51"/>
      <c r="F49" s="7"/>
      <c r="G49" s="6"/>
      <c r="H49" s="6"/>
      <c r="I49" s="13"/>
      <c r="J49" s="8"/>
      <c r="K49" s="10"/>
    </row>
    <row r="50" spans="1:21" ht="20.25" customHeight="1" x14ac:dyDescent="0.25">
      <c r="A50" s="5" t="s">
        <v>62</v>
      </c>
      <c r="B50" s="92"/>
      <c r="C50" s="6">
        <f>[1]ФП2022!F50</f>
        <v>210.142</v>
      </c>
      <c r="D50" s="6">
        <v>0</v>
      </c>
      <c r="E50" s="52">
        <f>F50+G50+H50+I50</f>
        <v>4960</v>
      </c>
      <c r="F50" s="6">
        <v>0</v>
      </c>
      <c r="G50" s="6">
        <v>0</v>
      </c>
      <c r="H50" s="6">
        <v>4960</v>
      </c>
      <c r="I50" s="6">
        <v>0</v>
      </c>
      <c r="J50" s="8"/>
      <c r="K50" s="10"/>
    </row>
    <row r="51" spans="1:21" ht="80.25" customHeight="1" x14ac:dyDescent="0.25">
      <c r="A51" s="9" t="s">
        <v>63</v>
      </c>
      <c r="B51" s="92"/>
      <c r="C51" s="6">
        <f>[1]ФП2022!F51</f>
        <v>41.142000000000003</v>
      </c>
      <c r="D51" s="6">
        <f>[1]ФП2023!E51</f>
        <v>390.8</v>
      </c>
      <c r="E51" s="51">
        <f>SUM(F51:I51)</f>
        <v>249.447</v>
      </c>
      <c r="F51" s="7">
        <f>F52+F53</f>
        <v>0</v>
      </c>
      <c r="G51" s="7">
        <f>G52+G53</f>
        <v>169.45</v>
      </c>
      <c r="H51" s="7">
        <f>H52+H53</f>
        <v>79.997</v>
      </c>
      <c r="I51" s="7">
        <f>I52+I53</f>
        <v>0</v>
      </c>
      <c r="J51" s="8"/>
      <c r="K51" s="10"/>
    </row>
    <row r="52" spans="1:21" ht="26.25" customHeight="1" x14ac:dyDescent="0.25">
      <c r="A52" s="5" t="s">
        <v>64</v>
      </c>
      <c r="B52" s="92"/>
      <c r="C52" s="6">
        <f>[1]ФП2022!F54</f>
        <v>41.142000000000003</v>
      </c>
      <c r="D52" s="6">
        <f>[1]ФП2023!E52</f>
        <v>200.8</v>
      </c>
      <c r="E52" s="52">
        <f>SUM(F52:I52)</f>
        <v>210.34699999999998</v>
      </c>
      <c r="F52" s="6">
        <v>0</v>
      </c>
      <c r="G52" s="6">
        <v>169.45</v>
      </c>
      <c r="H52" s="6">
        <v>40.896999999999998</v>
      </c>
      <c r="I52" s="6">
        <v>0</v>
      </c>
      <c r="J52" s="8"/>
      <c r="K52" s="10"/>
    </row>
    <row r="53" spans="1:21" ht="42" customHeight="1" x14ac:dyDescent="0.25">
      <c r="A53" s="5" t="s">
        <v>65</v>
      </c>
      <c r="B53" s="92"/>
      <c r="C53" s="6">
        <f>[1]ФП2022!F55</f>
        <v>0</v>
      </c>
      <c r="D53" s="6">
        <f>[1]ФП2023!E53</f>
        <v>190</v>
      </c>
      <c r="E53" s="52">
        <f>SUM(F53:I53)</f>
        <v>39.1</v>
      </c>
      <c r="F53" s="6">
        <v>0</v>
      </c>
      <c r="G53" s="6">
        <v>0</v>
      </c>
      <c r="H53" s="6">
        <v>39.1</v>
      </c>
      <c r="I53" s="6">
        <v>0</v>
      </c>
      <c r="J53" s="8"/>
      <c r="K53" s="10"/>
    </row>
    <row r="54" spans="1:21" ht="67.5" customHeight="1" x14ac:dyDescent="0.25">
      <c r="A54" s="9" t="s">
        <v>66</v>
      </c>
      <c r="B54" s="92"/>
      <c r="C54" s="6">
        <f>[1]ФП2022!F56</f>
        <v>61.679000000000002</v>
      </c>
      <c r="D54" s="6">
        <f>[1]ФП2023!E54</f>
        <v>137.71799999999999</v>
      </c>
      <c r="E54" s="51">
        <f>F54+G54+H54+I54</f>
        <v>27.986999999999998</v>
      </c>
      <c r="F54" s="7">
        <v>0</v>
      </c>
      <c r="G54" s="7">
        <v>0</v>
      </c>
      <c r="H54" s="7">
        <f>H55+H56</f>
        <v>27.986999999999998</v>
      </c>
      <c r="I54" s="7">
        <f>I105</f>
        <v>0</v>
      </c>
      <c r="J54" s="8"/>
      <c r="K54" s="10"/>
    </row>
    <row r="55" spans="1:21" ht="20.25" customHeight="1" x14ac:dyDescent="0.25">
      <c r="A55" s="9" t="s">
        <v>60</v>
      </c>
      <c r="B55" s="92"/>
      <c r="C55" s="6">
        <f>[1]ФП2022!F57</f>
        <v>61.679000000000002</v>
      </c>
      <c r="D55" s="6">
        <f>[1]ФП2023!E55</f>
        <v>137.71799999999999</v>
      </c>
      <c r="E55" s="51">
        <f t="shared" ref="E55:E59" si="1">F55+G55+H55+I55</f>
        <v>27.986999999999998</v>
      </c>
      <c r="F55" s="7">
        <v>0</v>
      </c>
      <c r="G55" s="7">
        <v>0</v>
      </c>
      <c r="H55" s="105">
        <v>27.986999999999998</v>
      </c>
      <c r="I55" s="7">
        <v>0</v>
      </c>
      <c r="J55" s="8"/>
      <c r="K55" s="10"/>
      <c r="L55" s="48"/>
    </row>
    <row r="56" spans="1:21" ht="18" customHeight="1" x14ac:dyDescent="0.25">
      <c r="A56" s="5" t="s">
        <v>67</v>
      </c>
      <c r="B56" s="92"/>
      <c r="C56" s="6">
        <f>[1]ФП2022!F58</f>
        <v>0</v>
      </c>
      <c r="D56" s="6">
        <f>[1]ФП2023!E56</f>
        <v>0</v>
      </c>
      <c r="E56" s="51">
        <f t="shared" si="1"/>
        <v>0</v>
      </c>
      <c r="F56" s="7">
        <v>0</v>
      </c>
      <c r="G56" s="7">
        <v>0</v>
      </c>
      <c r="H56" s="105">
        <v>0</v>
      </c>
      <c r="I56" s="7">
        <v>0</v>
      </c>
      <c r="J56" s="8"/>
      <c r="K56" s="10"/>
    </row>
    <row r="57" spans="1:21" ht="84.6" customHeight="1" x14ac:dyDescent="0.25">
      <c r="A57" s="9" t="s">
        <v>68</v>
      </c>
      <c r="B57" s="92"/>
      <c r="C57" s="6">
        <f>[1]ФП2022!F59</f>
        <v>10512.188330000001</v>
      </c>
      <c r="D57" s="6">
        <f>[1]ФП2023!E57</f>
        <v>0</v>
      </c>
      <c r="E57" s="51">
        <f t="shared" si="1"/>
        <v>721.5</v>
      </c>
      <c r="F57" s="6"/>
      <c r="G57" s="6"/>
      <c r="H57" s="106">
        <f>H58+H59</f>
        <v>721.5</v>
      </c>
      <c r="I57" s="7">
        <f>I107</f>
        <v>0</v>
      </c>
      <c r="J57" s="8"/>
      <c r="K57" s="10"/>
    </row>
    <row r="58" spans="1:21" ht="18" customHeight="1" x14ac:dyDescent="0.25">
      <c r="A58" s="9" t="s">
        <v>60</v>
      </c>
      <c r="B58" s="92"/>
      <c r="C58" s="6">
        <f>[1]ФП2022!F60</f>
        <v>27487.271510000002</v>
      </c>
      <c r="D58" s="6">
        <f>[1]ФП2023!E58</f>
        <v>0</v>
      </c>
      <c r="E58" s="51">
        <f t="shared" si="1"/>
        <v>721.5</v>
      </c>
      <c r="F58" s="6"/>
      <c r="G58" s="6"/>
      <c r="H58" s="106">
        <v>721.5</v>
      </c>
      <c r="I58" s="7">
        <f>I108</f>
        <v>0</v>
      </c>
      <c r="J58" s="8"/>
      <c r="K58" s="10"/>
    </row>
    <row r="59" spans="1:21" ht="18" customHeight="1" x14ac:dyDescent="0.25">
      <c r="A59" s="5" t="s">
        <v>67</v>
      </c>
      <c r="B59" s="93"/>
      <c r="C59" s="6">
        <f>[1]ФП2022!F61</f>
        <v>0</v>
      </c>
      <c r="D59" s="6">
        <f>[1]ФП2023!E59</f>
        <v>0</v>
      </c>
      <c r="E59" s="51">
        <f t="shared" si="1"/>
        <v>0</v>
      </c>
      <c r="F59" s="6"/>
      <c r="G59" s="6"/>
      <c r="H59" s="6"/>
      <c r="I59" s="7">
        <f>I109</f>
        <v>0</v>
      </c>
      <c r="J59" s="8"/>
      <c r="K59" s="10"/>
    </row>
    <row r="60" spans="1:21" ht="19.5" customHeight="1" x14ac:dyDescent="0.25">
      <c r="A60" s="17" t="s">
        <v>69</v>
      </c>
      <c r="B60" s="12" t="s">
        <v>70</v>
      </c>
      <c r="C60" s="6">
        <f>[1]ФП2022!F59</f>
        <v>10512.188330000001</v>
      </c>
      <c r="D60" s="6">
        <f>[1]ФП2023!E60</f>
        <v>10564.2</v>
      </c>
      <c r="E60" s="51">
        <v>12189.516</v>
      </c>
      <c r="F60" s="7">
        <f>E60/4</f>
        <v>3047.3789999999999</v>
      </c>
      <c r="G60" s="7">
        <f>F60</f>
        <v>3047.3789999999999</v>
      </c>
      <c r="H60" s="7">
        <f>F60</f>
        <v>3047.3789999999999</v>
      </c>
      <c r="I60" s="7">
        <f>G60</f>
        <v>3047.3789999999999</v>
      </c>
      <c r="J60" s="8"/>
      <c r="K60" s="10"/>
    </row>
    <row r="61" spans="1:21" ht="29.25" customHeight="1" x14ac:dyDescent="0.25">
      <c r="A61" s="18" t="s">
        <v>71</v>
      </c>
      <c r="B61" s="12" t="s">
        <v>72</v>
      </c>
      <c r="C61" s="6">
        <f>C60+C43+C41+C45</f>
        <v>27413.934510000003</v>
      </c>
      <c r="D61" s="6">
        <f>D60+D45+D43+D41</f>
        <v>35396.212000000007</v>
      </c>
      <c r="E61" s="51">
        <f>F61+G61+H61+I61</f>
        <v>43362.786999999997</v>
      </c>
      <c r="F61" s="7">
        <f>F60+F45+F43+F41</f>
        <v>9563.9369999999999</v>
      </c>
      <c r="G61" s="7">
        <f>G43+G45+G60+G41</f>
        <v>9969.1930000000011</v>
      </c>
      <c r="H61" s="7">
        <f>H43+H45+H60+H41</f>
        <v>14498.141999999998</v>
      </c>
      <c r="I61" s="7">
        <f>I43+I45+I60+I41</f>
        <v>9331.5149999999994</v>
      </c>
      <c r="J61" s="20"/>
      <c r="K61" s="19"/>
      <c r="L61" s="19"/>
      <c r="M61" s="19"/>
    </row>
    <row r="62" spans="1:21" x14ac:dyDescent="0.25">
      <c r="A62" s="81" t="s">
        <v>73</v>
      </c>
      <c r="B62" s="81"/>
      <c r="C62" s="81"/>
      <c r="D62" s="81"/>
      <c r="E62" s="81"/>
      <c r="F62" s="81"/>
      <c r="G62" s="81"/>
      <c r="H62" s="81"/>
      <c r="I62" s="81"/>
      <c r="J62" s="8"/>
      <c r="K62" s="19"/>
      <c r="L62" s="19"/>
      <c r="M62" s="19"/>
    </row>
    <row r="63" spans="1:21" ht="43.5" customHeight="1" x14ac:dyDescent="0.25">
      <c r="A63" s="5" t="s">
        <v>74</v>
      </c>
      <c r="B63" s="12" t="s">
        <v>75</v>
      </c>
      <c r="C63" s="7">
        <f>[1]ФП2022!F62</f>
        <v>289.904</v>
      </c>
      <c r="D63" s="7">
        <f>[1]ФП2023!E63</f>
        <v>285.59539999999998</v>
      </c>
      <c r="E63" s="51">
        <f>SUM(F63:I63)</f>
        <v>444.40502000000004</v>
      </c>
      <c r="F63" s="7">
        <f>F65+F67+F70</f>
        <v>87</v>
      </c>
      <c r="G63" s="7">
        <f>G65+G67+G70</f>
        <v>106.9</v>
      </c>
      <c r="H63" s="7">
        <f>H65+H67+H70</f>
        <v>117.18599999999999</v>
      </c>
      <c r="I63" s="7">
        <f>I65+I67+I70</f>
        <v>133.31901999999999</v>
      </c>
      <c r="J63" s="20"/>
      <c r="K63" s="10"/>
    </row>
    <row r="64" spans="1:21" ht="25.5" x14ac:dyDescent="0.25">
      <c r="A64" s="9" t="s">
        <v>76</v>
      </c>
      <c r="B64" s="12" t="s">
        <v>77</v>
      </c>
      <c r="C64" s="6">
        <f>[1]ФП2022!F63</f>
        <v>289.904</v>
      </c>
      <c r="D64" s="6">
        <f>[1]ФП2023!E64</f>
        <v>285.59539999999998</v>
      </c>
      <c r="E64" s="52">
        <f>F64+G64+H64+I64</f>
        <v>444.40502000000004</v>
      </c>
      <c r="F64" s="6">
        <f>F63</f>
        <v>87</v>
      </c>
      <c r="G64" s="6">
        <f>G63</f>
        <v>106.9</v>
      </c>
      <c r="H64" s="6">
        <f>H63</f>
        <v>117.18599999999999</v>
      </c>
      <c r="I64" s="6">
        <f>I63</f>
        <v>133.31901999999999</v>
      </c>
      <c r="J64" s="8"/>
      <c r="R64" s="15"/>
      <c r="S64" s="15"/>
      <c r="T64" s="15"/>
      <c r="U64" s="15"/>
    </row>
    <row r="65" spans="1:23" ht="17.25" customHeight="1" x14ac:dyDescent="0.25">
      <c r="A65" s="85" t="s">
        <v>78</v>
      </c>
      <c r="B65" s="86" t="s">
        <v>79</v>
      </c>
      <c r="C65" s="87">
        <f>[1]ФП2022!F64</f>
        <v>221.44399999999999</v>
      </c>
      <c r="D65" s="87">
        <f>[1]ФП2023!E65</f>
        <v>230</v>
      </c>
      <c r="E65" s="88">
        <f>SUM(F65:I66)</f>
        <v>270.62700000000001</v>
      </c>
      <c r="F65" s="87">
        <f>25.2+40+3.5</f>
        <v>68.7</v>
      </c>
      <c r="G65" s="87">
        <v>45.9</v>
      </c>
      <c r="H65" s="87">
        <f>69.8+10+31.83-3-5-40-10-3.3</f>
        <v>50.33</v>
      </c>
      <c r="I65" s="87">
        <f>65.1+35+18-27.203+14.8</f>
        <v>105.69699999999999</v>
      </c>
      <c r="J65" s="20"/>
      <c r="K65" s="19"/>
    </row>
    <row r="66" spans="1:23" ht="3.75" customHeight="1" x14ac:dyDescent="0.25">
      <c r="A66" s="85"/>
      <c r="B66" s="86"/>
      <c r="C66" s="87"/>
      <c r="D66" s="87"/>
      <c r="E66" s="88"/>
      <c r="F66" s="87"/>
      <c r="G66" s="87"/>
      <c r="H66" s="87"/>
      <c r="I66" s="87"/>
      <c r="J66" s="8"/>
    </row>
    <row r="67" spans="1:23" x14ac:dyDescent="0.25">
      <c r="A67" s="5" t="s">
        <v>80</v>
      </c>
      <c r="B67" s="86" t="s">
        <v>81</v>
      </c>
      <c r="C67" s="6">
        <f>[1]ФП2022!F65</f>
        <v>46.07</v>
      </c>
      <c r="D67" s="6">
        <f>[1]ФП2023!E67</f>
        <v>45.569999999999993</v>
      </c>
      <c r="E67" s="51">
        <f>E69</f>
        <v>142.441</v>
      </c>
      <c r="F67" s="7">
        <f t="shared" ref="F67:H67" si="2">F69</f>
        <v>15</v>
      </c>
      <c r="G67" s="7">
        <f t="shared" si="2"/>
        <v>50</v>
      </c>
      <c r="H67" s="7">
        <f t="shared" si="2"/>
        <v>54.8</v>
      </c>
      <c r="I67" s="7">
        <f>I69</f>
        <v>22.640999999999998</v>
      </c>
      <c r="J67" s="20"/>
      <c r="K67" s="19"/>
    </row>
    <row r="68" spans="1:23" ht="16.5" customHeight="1" x14ac:dyDescent="0.25">
      <c r="A68" s="9" t="s">
        <v>82</v>
      </c>
      <c r="B68" s="86"/>
      <c r="C68" s="13"/>
      <c r="D68" s="6" t="s">
        <v>83</v>
      </c>
      <c r="E68" s="51" t="s">
        <v>83</v>
      </c>
      <c r="F68" s="7" t="s">
        <v>83</v>
      </c>
      <c r="G68" s="7" t="s">
        <v>83</v>
      </c>
      <c r="H68" s="7" t="s">
        <v>83</v>
      </c>
      <c r="I68" s="7" t="s">
        <v>83</v>
      </c>
      <c r="J68" s="8"/>
    </row>
    <row r="69" spans="1:23" ht="18" customHeight="1" x14ac:dyDescent="0.25">
      <c r="A69" s="9" t="s">
        <v>84</v>
      </c>
      <c r="B69" s="86"/>
      <c r="C69" s="6">
        <f>[1]ФП2022!F67</f>
        <v>46.07</v>
      </c>
      <c r="D69" s="6">
        <f>[1]ФП2023!E69</f>
        <v>45.569999999999993</v>
      </c>
      <c r="E69" s="51">
        <f>SUM(F69:I69)</f>
        <v>142.441</v>
      </c>
      <c r="F69" s="6">
        <v>15</v>
      </c>
      <c r="G69" s="6">
        <v>50</v>
      </c>
      <c r="H69" s="6">
        <v>54.8</v>
      </c>
      <c r="I69" s="6">
        <v>22.640999999999998</v>
      </c>
      <c r="J69" s="8"/>
      <c r="K69" s="1"/>
      <c r="L69" s="19"/>
    </row>
    <row r="70" spans="1:23" ht="14.25" customHeight="1" x14ac:dyDescent="0.25">
      <c r="A70" s="85" t="s">
        <v>85</v>
      </c>
      <c r="B70" s="86" t="s">
        <v>86</v>
      </c>
      <c r="C70" s="87">
        <f>[1]ФП2022!F68</f>
        <v>10.130000000000001</v>
      </c>
      <c r="D70" s="87">
        <f>D69*0.22</f>
        <v>10.025399999999999</v>
      </c>
      <c r="E70" s="88">
        <f>F70+G70+H70+I70</f>
        <v>31.337020000000003</v>
      </c>
      <c r="F70" s="90">
        <f>F69*0.22</f>
        <v>3.3</v>
      </c>
      <c r="G70" s="90">
        <f t="shared" ref="G70:I70" si="3">G69*0.22</f>
        <v>11</v>
      </c>
      <c r="H70" s="90">
        <f t="shared" si="3"/>
        <v>12.055999999999999</v>
      </c>
      <c r="I70" s="90">
        <f t="shared" si="3"/>
        <v>4.98102</v>
      </c>
      <c r="J70" s="8"/>
    </row>
    <row r="71" spans="1:23" ht="7.5" customHeight="1" x14ac:dyDescent="0.25">
      <c r="A71" s="85"/>
      <c r="B71" s="86"/>
      <c r="C71" s="87"/>
      <c r="D71" s="87"/>
      <c r="E71" s="88"/>
      <c r="F71" s="90"/>
      <c r="G71" s="90"/>
      <c r="H71" s="90"/>
      <c r="I71" s="90"/>
      <c r="J71" s="8"/>
    </row>
    <row r="72" spans="1:23" ht="13.5" hidden="1" customHeight="1" x14ac:dyDescent="0.25">
      <c r="A72" s="21"/>
      <c r="C72" s="19"/>
      <c r="D72" s="19"/>
      <c r="E72" s="53"/>
      <c r="F72" s="19"/>
      <c r="G72" s="19"/>
      <c r="H72" s="19"/>
      <c r="I72" s="22"/>
      <c r="J72" s="8"/>
    </row>
    <row r="73" spans="1:23" ht="21" customHeight="1" x14ac:dyDescent="0.25">
      <c r="A73" s="5" t="s">
        <v>87</v>
      </c>
      <c r="B73" s="12" t="s">
        <v>88</v>
      </c>
      <c r="C73" s="6" t="s">
        <v>89</v>
      </c>
      <c r="D73" s="6" t="s">
        <v>89</v>
      </c>
      <c r="E73" s="51" t="s">
        <v>83</v>
      </c>
      <c r="F73" s="6" t="s">
        <v>83</v>
      </c>
      <c r="G73" s="6" t="s">
        <v>83</v>
      </c>
      <c r="H73" s="6"/>
      <c r="I73" s="6" t="s">
        <v>83</v>
      </c>
      <c r="J73" s="8"/>
    </row>
    <row r="74" spans="1:23" ht="33.75" customHeight="1" x14ac:dyDescent="0.25">
      <c r="A74" s="5" t="s">
        <v>90</v>
      </c>
      <c r="B74" s="86" t="s">
        <v>91</v>
      </c>
      <c r="C74" s="7">
        <f>C75</f>
        <v>12.26</v>
      </c>
      <c r="D74" s="7">
        <f>[1]ФП2023!E74</f>
        <v>5.4</v>
      </c>
      <c r="E74" s="51">
        <f>F74+G74+H74+I74</f>
        <v>5.9</v>
      </c>
      <c r="F74" s="7">
        <f>F75+F76</f>
        <v>1.8</v>
      </c>
      <c r="G74" s="7">
        <f>G75+G76</f>
        <v>1.4000000000000001</v>
      </c>
      <c r="H74" s="7">
        <f>H75+H76</f>
        <v>1.4000000000000001</v>
      </c>
      <c r="I74" s="7">
        <f>I75+I76</f>
        <v>1.3</v>
      </c>
      <c r="J74" s="8"/>
    </row>
    <row r="75" spans="1:23" ht="27" customHeight="1" x14ac:dyDescent="0.25">
      <c r="A75" s="5" t="s">
        <v>92</v>
      </c>
      <c r="B75" s="86"/>
      <c r="C75" s="6">
        <f>[1]ФП2022!F72</f>
        <v>12.26</v>
      </c>
      <c r="D75" s="6">
        <f>[1]ФП2023!E75</f>
        <v>4.2</v>
      </c>
      <c r="E75" s="51">
        <f>F75+G75+H75+I75</f>
        <v>4.7</v>
      </c>
      <c r="F75" s="6">
        <v>1.5</v>
      </c>
      <c r="G75" s="6">
        <v>1.1000000000000001</v>
      </c>
      <c r="H75" s="6">
        <v>1.1000000000000001</v>
      </c>
      <c r="I75" s="6">
        <v>1</v>
      </c>
      <c r="J75" s="8"/>
    </row>
    <row r="76" spans="1:23" ht="24" customHeight="1" x14ac:dyDescent="0.25">
      <c r="A76" s="5" t="s">
        <v>93</v>
      </c>
      <c r="B76" s="86"/>
      <c r="C76" s="6">
        <f>[1]ФП2022!F73</f>
        <v>0</v>
      </c>
      <c r="D76" s="6">
        <f>[1]ФП2023!E76</f>
        <v>1.2</v>
      </c>
      <c r="E76" s="51">
        <f>F76+G76+H76+I76</f>
        <v>1.2</v>
      </c>
      <c r="F76" s="6">
        <v>0.3</v>
      </c>
      <c r="G76" s="6">
        <v>0.3</v>
      </c>
      <c r="H76" s="6">
        <v>0.3</v>
      </c>
      <c r="I76" s="6">
        <v>0.3</v>
      </c>
      <c r="J76" s="8"/>
    </row>
    <row r="77" spans="1:23" ht="24" customHeight="1" x14ac:dyDescent="0.25">
      <c r="A77" s="5" t="s">
        <v>94</v>
      </c>
      <c r="B77" s="12" t="s">
        <v>95</v>
      </c>
      <c r="C77" s="6">
        <f>C60</f>
        <v>10512.188330000001</v>
      </c>
      <c r="D77" s="6">
        <f>[1]ФП2023!E77</f>
        <v>10564.2</v>
      </c>
      <c r="E77" s="52">
        <f>E60</f>
        <v>12189.516</v>
      </c>
      <c r="F77" s="6">
        <f>F60</f>
        <v>3047.3789999999999</v>
      </c>
      <c r="G77" s="6">
        <f>G60</f>
        <v>3047.3789999999999</v>
      </c>
      <c r="H77" s="6">
        <f>H60</f>
        <v>3047.3789999999999</v>
      </c>
      <c r="I77" s="6">
        <f>I60</f>
        <v>3047.3789999999999</v>
      </c>
      <c r="J77" s="8"/>
    </row>
    <row r="78" spans="1:23" ht="33" customHeight="1" x14ac:dyDescent="0.25">
      <c r="A78" s="5" t="s">
        <v>96</v>
      </c>
      <c r="B78" s="12" t="s">
        <v>97</v>
      </c>
      <c r="C78" s="6">
        <f>C80+C100+C105</f>
        <v>16670.946180000003</v>
      </c>
      <c r="D78" s="6">
        <f>[1]ФП2023!E78</f>
        <v>24531.612000000001</v>
      </c>
      <c r="E78" s="51">
        <f>E80+E102+E105+E110</f>
        <v>30710.774000000001</v>
      </c>
      <c r="F78" s="7">
        <f>F80+F102+F105+F110</f>
        <v>6425.0339999999997</v>
      </c>
      <c r="G78" s="7">
        <f>G80+G102+G105+G110</f>
        <v>6810.0899999999992</v>
      </c>
      <c r="H78" s="7">
        <f>H80+H102+H105+H110</f>
        <v>11328.538999999999</v>
      </c>
      <c r="I78" s="7">
        <f>I80+I102+I105+I110</f>
        <v>6147.1109999999999</v>
      </c>
      <c r="J78" s="8"/>
      <c r="S78" s="15"/>
      <c r="T78" s="15"/>
      <c r="U78" s="15"/>
      <c r="V78" s="15"/>
      <c r="W78" s="15"/>
    </row>
    <row r="79" spans="1:23" ht="51" customHeight="1" x14ac:dyDescent="0.25">
      <c r="A79" s="5" t="s">
        <v>98</v>
      </c>
      <c r="B79" s="23" t="s">
        <v>99</v>
      </c>
      <c r="C79" s="13"/>
      <c r="D79" s="13"/>
      <c r="E79" s="51"/>
      <c r="F79" s="7"/>
      <c r="G79" s="6"/>
      <c r="H79" s="6"/>
      <c r="I79" s="24"/>
      <c r="J79" s="8"/>
    </row>
    <row r="80" spans="1:23" ht="79.5" customHeight="1" x14ac:dyDescent="0.25">
      <c r="A80" s="9" t="s">
        <v>59</v>
      </c>
      <c r="B80" s="25"/>
      <c r="C80" s="13">
        <f>[1]ФП2022!F75</f>
        <v>16568.125180000003</v>
      </c>
      <c r="D80" s="13">
        <f>[1]ФП2023!E80</f>
        <v>24003.094000000001</v>
      </c>
      <c r="E80" s="51">
        <f>F80+G80+H80+I80</f>
        <v>29711.84</v>
      </c>
      <c r="F80" s="7">
        <f>F81+F99</f>
        <v>6425.0339999999997</v>
      </c>
      <c r="G80" s="7">
        <f>G81+G99</f>
        <v>6640.6399999999994</v>
      </c>
      <c r="H80" s="7">
        <f>H81+H99</f>
        <v>10499.055</v>
      </c>
      <c r="I80" s="7">
        <f>I81+I99</f>
        <v>6147.1109999999999</v>
      </c>
      <c r="J80" s="8"/>
      <c r="K80" s="10"/>
      <c r="L80" s="14"/>
      <c r="S80" s="15"/>
      <c r="T80" s="15"/>
      <c r="U80" s="15"/>
      <c r="V80" s="15"/>
      <c r="W80" s="15"/>
    </row>
    <row r="81" spans="1:16" ht="19.5" customHeight="1" x14ac:dyDescent="0.25">
      <c r="A81" s="26" t="s">
        <v>60</v>
      </c>
      <c r="B81" s="25"/>
      <c r="C81" s="13">
        <f>[1]ФП2022!F76</f>
        <v>16357.983180000001</v>
      </c>
      <c r="D81" s="13">
        <f>[1]ФП2023!E81</f>
        <v>24003.094000000001</v>
      </c>
      <c r="E81" s="51">
        <f>F81+G81+H81+I81</f>
        <v>24751.84</v>
      </c>
      <c r="F81" s="7">
        <f>F82+F83+F88+F91</f>
        <v>6425.0339999999997</v>
      </c>
      <c r="G81" s="7">
        <f>G82+G83+G88+G91</f>
        <v>6640.6399999999994</v>
      </c>
      <c r="H81" s="7">
        <f>H82+H83+H88+H91</f>
        <v>5539.0549999999994</v>
      </c>
      <c r="I81" s="7">
        <f>I82+I83+I88+I91</f>
        <v>6147.1109999999999</v>
      </c>
      <c r="J81" s="8"/>
    </row>
    <row r="82" spans="1:16" ht="21.75" customHeight="1" x14ac:dyDescent="0.25">
      <c r="A82" s="5" t="s">
        <v>78</v>
      </c>
      <c r="B82" s="25"/>
      <c r="C82" s="13">
        <f>[1]ФП2022!F77</f>
        <v>1253.9399900000001</v>
      </c>
      <c r="D82" s="13">
        <f>[1]ФП2023!E82</f>
        <v>871.37100000000009</v>
      </c>
      <c r="E82" s="51">
        <f>SUM(F82:I82)</f>
        <v>1357.2630000000001</v>
      </c>
      <c r="F82" s="7">
        <v>420.589</v>
      </c>
      <c r="G82" s="7">
        <f>889.147+30.027</f>
        <v>919.17400000000009</v>
      </c>
      <c r="H82" s="7">
        <v>17.5</v>
      </c>
      <c r="I82" s="7">
        <v>0</v>
      </c>
      <c r="J82" s="20"/>
      <c r="K82" s="19"/>
      <c r="L82" s="19"/>
      <c r="M82" s="19"/>
      <c r="N82" s="19"/>
      <c r="O82" s="19"/>
      <c r="P82" s="19"/>
    </row>
    <row r="83" spans="1:16" x14ac:dyDescent="0.25">
      <c r="A83" s="5" t="s">
        <v>100</v>
      </c>
      <c r="B83" s="25"/>
      <c r="C83" s="13">
        <f>[1]ФП2022!F78</f>
        <v>11254.939</v>
      </c>
      <c r="D83" s="13">
        <f>[1]ФП2023!E83</f>
        <v>12661.57</v>
      </c>
      <c r="E83" s="51">
        <f>SUM(E84:E87)</f>
        <v>14332.091</v>
      </c>
      <c r="F83" s="7">
        <f>F84+F85+F86+F87</f>
        <v>3663.5859999999998</v>
      </c>
      <c r="G83" s="7">
        <f>G84+G85+G86+G87</f>
        <v>3823.8829999999998</v>
      </c>
      <c r="H83" s="7">
        <f>H84+H85+H86+H87</f>
        <v>3521.8949999999995</v>
      </c>
      <c r="I83" s="7">
        <f>I84+I85+I86+I87</f>
        <v>3322.7269999999999</v>
      </c>
      <c r="J83" s="20"/>
      <c r="K83" s="19"/>
      <c r="L83" s="19"/>
      <c r="M83" s="19"/>
      <c r="N83" s="19"/>
      <c r="O83" s="19"/>
      <c r="P83" s="19"/>
    </row>
    <row r="84" spans="1:16" x14ac:dyDescent="0.25">
      <c r="A84" s="5" t="s">
        <v>101</v>
      </c>
      <c r="B84" s="25"/>
      <c r="C84" s="13">
        <f>[1]ФП2022!F79+193.331</f>
        <v>2937.3027000000002</v>
      </c>
      <c r="D84" s="13">
        <f>[1]ФП2023!E84</f>
        <v>3369.1741199999997</v>
      </c>
      <c r="E84" s="52">
        <f>F84+G84+H84+I84</f>
        <v>4388.6459999999997</v>
      </c>
      <c r="F84" s="6">
        <f>952.494+105.294</f>
        <v>1057.788</v>
      </c>
      <c r="G84" s="6">
        <f>890.475+448.462</f>
        <v>1338.9369999999999</v>
      </c>
      <c r="H84" s="6">
        <f>882.3+191.656</f>
        <v>1073.9559999999999</v>
      </c>
      <c r="I84" s="6">
        <f>868.65+49.315</f>
        <v>917.96499999999992</v>
      </c>
      <c r="J84" s="20"/>
      <c r="K84" s="19"/>
      <c r="L84" s="19"/>
      <c r="M84" s="19"/>
      <c r="N84" s="19"/>
      <c r="O84" s="19"/>
      <c r="P84" s="19"/>
    </row>
    <row r="85" spans="1:16" ht="12.75" customHeight="1" x14ac:dyDescent="0.25">
      <c r="A85" s="5" t="s">
        <v>102</v>
      </c>
      <c r="B85" s="25"/>
      <c r="C85" s="13">
        <f>[1]ФП2022!F80-6.344+67.296+239.59</f>
        <v>8311.2918399999999</v>
      </c>
      <c r="D85" s="13">
        <f>[1]ФП2023!E85</f>
        <v>9285.8548800000008</v>
      </c>
      <c r="E85" s="52">
        <f>F85+G85+H85+I85</f>
        <v>9936.4989999999998</v>
      </c>
      <c r="F85" s="6">
        <v>2605.7979999999998</v>
      </c>
      <c r="G85" s="6">
        <f>2433+45</f>
        <v>2478</v>
      </c>
      <c r="H85" s="6">
        <f>2427+20.939</f>
        <v>2447.9389999999999</v>
      </c>
      <c r="I85" s="6">
        <f>2404.762</f>
        <v>2404.7620000000002</v>
      </c>
      <c r="J85" s="20"/>
      <c r="K85" s="19"/>
      <c r="L85" s="19"/>
      <c r="M85" s="19"/>
      <c r="N85" s="19"/>
      <c r="O85" s="19"/>
      <c r="P85" s="19"/>
    </row>
    <row r="86" spans="1:16" ht="18.75" hidden="1" customHeight="1" x14ac:dyDescent="0.25">
      <c r="A86" s="27" t="s">
        <v>103</v>
      </c>
      <c r="B86" s="25"/>
      <c r="C86" s="13">
        <v>0</v>
      </c>
      <c r="D86" s="13">
        <f>[1]ФП2023!E86</f>
        <v>0</v>
      </c>
      <c r="E86" s="52">
        <f>F86+G86+H86+I86</f>
        <v>0</v>
      </c>
      <c r="F86" s="6"/>
      <c r="G86" s="6"/>
      <c r="H86" s="6"/>
      <c r="I86" s="6"/>
      <c r="J86" s="20"/>
      <c r="K86" s="19"/>
      <c r="L86" s="19"/>
      <c r="M86" s="19"/>
      <c r="N86" s="19"/>
      <c r="O86" s="19"/>
      <c r="P86" s="19"/>
    </row>
    <row r="87" spans="1:16" x14ac:dyDescent="0.25">
      <c r="A87" s="27" t="s">
        <v>104</v>
      </c>
      <c r="B87" s="25"/>
      <c r="C87" s="13">
        <v>6.3440000000000003</v>
      </c>
      <c r="D87" s="13">
        <f>[1]ФП2023!E87</f>
        <v>6.5410000000000004</v>
      </c>
      <c r="E87" s="52">
        <f>F87+G87+H87+I87</f>
        <v>6.9459999999999997</v>
      </c>
      <c r="F87" s="6">
        <v>0</v>
      </c>
      <c r="G87" s="6">
        <v>6.9459999999999997</v>
      </c>
      <c r="H87" s="6">
        <v>0</v>
      </c>
      <c r="I87" s="6">
        <v>0</v>
      </c>
      <c r="J87" s="20"/>
      <c r="K87" s="19"/>
      <c r="L87" s="19"/>
      <c r="M87" s="19"/>
      <c r="N87" s="19"/>
      <c r="O87" s="19"/>
      <c r="P87" s="19"/>
    </row>
    <row r="88" spans="1:16" ht="14.25" customHeight="1" x14ac:dyDescent="0.25">
      <c r="A88" s="5" t="s">
        <v>105</v>
      </c>
      <c r="B88" s="25"/>
      <c r="C88" s="6">
        <f>[1]ФП2022!F82</f>
        <v>2388.6818800000001</v>
      </c>
      <c r="D88" s="13">
        <f>[1]ФП2023!E88</f>
        <v>2785.5450000000001</v>
      </c>
      <c r="E88" s="51">
        <f>F88+G88+H88+I88</f>
        <v>3153.0600000000004</v>
      </c>
      <c r="F88" s="7">
        <v>805.99099999999999</v>
      </c>
      <c r="G88" s="7">
        <f>841.253</f>
        <v>841.25300000000004</v>
      </c>
      <c r="H88" s="7">
        <f>774.816</f>
        <v>774.81600000000003</v>
      </c>
      <c r="I88" s="7">
        <f>731</f>
        <v>731</v>
      </c>
      <c r="J88" s="20"/>
      <c r="K88" s="19"/>
      <c r="L88" s="19"/>
      <c r="M88" s="19"/>
      <c r="N88" s="19"/>
      <c r="O88" s="19"/>
      <c r="P88" s="19"/>
    </row>
    <row r="89" spans="1:16" ht="18" hidden="1" customHeight="1" x14ac:dyDescent="0.25">
      <c r="A89" s="5" t="s">
        <v>82</v>
      </c>
      <c r="B89" s="25"/>
      <c r="C89" s="6">
        <v>444.1</v>
      </c>
      <c r="D89" s="13">
        <f>[1]ФП2023!E89</f>
        <v>741.21830639999996</v>
      </c>
      <c r="E89" s="52">
        <f t="shared" ref="E89:I90" si="4">E84*0.22</f>
        <v>965.50211999999999</v>
      </c>
      <c r="F89" s="6">
        <f t="shared" si="4"/>
        <v>232.71335999999999</v>
      </c>
      <c r="G89" s="6">
        <f t="shared" si="4"/>
        <v>294.56613999999996</v>
      </c>
      <c r="H89" s="6">
        <f t="shared" si="4"/>
        <v>236.27031999999997</v>
      </c>
      <c r="I89" s="6">
        <f t="shared" si="4"/>
        <v>201.95229999999998</v>
      </c>
      <c r="J89" s="20"/>
      <c r="K89" s="19"/>
      <c r="L89" s="19"/>
      <c r="M89" s="19"/>
      <c r="N89" s="19"/>
      <c r="O89" s="19"/>
      <c r="P89" s="19"/>
    </row>
    <row r="90" spans="1:16" ht="25.5" hidden="1" customHeight="1" x14ac:dyDescent="0.25">
      <c r="A90" s="5" t="s">
        <v>106</v>
      </c>
      <c r="B90" s="25"/>
      <c r="C90" s="6">
        <v>1506.5</v>
      </c>
      <c r="D90" s="13">
        <f>[1]ФП2023!E90</f>
        <v>2042.8880736000001</v>
      </c>
      <c r="E90" s="52">
        <f t="shared" si="4"/>
        <v>2186.0297799999998</v>
      </c>
      <c r="F90" s="6">
        <f t="shared" si="4"/>
        <v>573.27555999999993</v>
      </c>
      <c r="G90" s="6">
        <f t="shared" si="4"/>
        <v>545.16</v>
      </c>
      <c r="H90" s="6">
        <f t="shared" si="4"/>
        <v>538.54657999999995</v>
      </c>
      <c r="I90" s="6">
        <f t="shared" si="4"/>
        <v>529.04764</v>
      </c>
      <c r="J90" s="20"/>
      <c r="K90" s="19"/>
      <c r="L90" s="19"/>
      <c r="M90" s="19"/>
      <c r="N90" s="19"/>
      <c r="O90" s="19"/>
      <c r="P90" s="19"/>
    </row>
    <row r="91" spans="1:16" ht="25.5" x14ac:dyDescent="0.25">
      <c r="A91" s="18" t="s">
        <v>107</v>
      </c>
      <c r="B91" s="25"/>
      <c r="C91" s="7">
        <f>C93+C97</f>
        <v>1460.4223099999999</v>
      </c>
      <c r="D91" s="13">
        <f>[1]ФП2023!E91</f>
        <v>7684.6080000000002</v>
      </c>
      <c r="E91" s="51">
        <f>F91+G91+H91+I91</f>
        <v>5909.4259999999995</v>
      </c>
      <c r="F91" s="7">
        <f>F93+F97+F94</f>
        <v>1534.8679999999999</v>
      </c>
      <c r="G91" s="7">
        <f>G93+G97+G94+G95+G96</f>
        <v>1056.33</v>
      </c>
      <c r="H91" s="7">
        <f>H93+H97+H94+H95+H96</f>
        <v>1224.8440000000001</v>
      </c>
      <c r="I91" s="7">
        <f>I93+I97+I94+I95+I96</f>
        <v>2093.384</v>
      </c>
      <c r="J91" s="20"/>
      <c r="K91" s="19"/>
      <c r="L91" s="19"/>
      <c r="M91" s="19"/>
      <c r="N91" s="19"/>
      <c r="O91" s="19"/>
      <c r="P91" s="19"/>
    </row>
    <row r="92" spans="1:16" x14ac:dyDescent="0.25">
      <c r="A92" s="28" t="s">
        <v>108</v>
      </c>
      <c r="B92" s="29"/>
      <c r="C92" s="30">
        <f>SUM(C93+C94+C95)</f>
        <v>128.92275000000001</v>
      </c>
      <c r="D92" s="13">
        <f>[1]ФП2023!E92</f>
        <v>1843.498</v>
      </c>
      <c r="E92" s="54">
        <f>SUM(E93+E94+E95+E96)</f>
        <v>1407.3729999999998</v>
      </c>
      <c r="F92" s="30">
        <f t="shared" ref="F92:G92" si="5">SUM(F93+F94+F95+F96)</f>
        <v>40.347999999999999</v>
      </c>
      <c r="G92" s="30">
        <f t="shared" si="5"/>
        <v>570.59900000000005</v>
      </c>
      <c r="H92" s="30">
        <f>SUM(H93+H94+H95+H96)</f>
        <v>760.56500000000005</v>
      </c>
      <c r="I92" s="30">
        <f>SUM(I93+I94+I95+I96)</f>
        <v>35.860999999999997</v>
      </c>
      <c r="J92" s="20"/>
      <c r="K92" s="19"/>
      <c r="L92" s="19"/>
      <c r="M92" s="19"/>
      <c r="N92" s="19"/>
      <c r="O92" s="19"/>
      <c r="P92" s="19"/>
    </row>
    <row r="93" spans="1:16" ht="25.5" x14ac:dyDescent="0.25">
      <c r="A93" s="31" t="s">
        <v>109</v>
      </c>
      <c r="B93" s="25"/>
      <c r="C93" s="32">
        <f>[1]ФП2022!F88</f>
        <v>128.92275000000001</v>
      </c>
      <c r="D93" s="13">
        <f>[1]ФП2023!E93</f>
        <v>136.107</v>
      </c>
      <c r="E93" s="55">
        <f>F93+G93+H93+I93</f>
        <v>236.22199999999998</v>
      </c>
      <c r="F93" s="32">
        <v>40.347999999999999</v>
      </c>
      <c r="G93" s="32">
        <v>91.864000000000004</v>
      </c>
      <c r="H93" s="32">
        <v>68.149000000000001</v>
      </c>
      <c r="I93" s="32">
        <v>35.860999999999997</v>
      </c>
      <c r="J93" s="20"/>
      <c r="K93" s="19"/>
      <c r="L93" s="19"/>
      <c r="M93" s="19"/>
      <c r="N93" s="19"/>
      <c r="O93" s="19"/>
      <c r="P93" s="19"/>
    </row>
    <row r="94" spans="1:16" x14ac:dyDescent="0.25">
      <c r="A94" s="9" t="s">
        <v>110</v>
      </c>
      <c r="B94" s="5"/>
      <c r="C94" s="6">
        <v>0</v>
      </c>
      <c r="D94" s="13">
        <f>[1]ФП2023!E94</f>
        <v>1267.3910000000001</v>
      </c>
      <c r="E94" s="52">
        <f>F94+G94+H94+I94</f>
        <v>478.73500000000001</v>
      </c>
      <c r="F94" s="6">
        <v>0</v>
      </c>
      <c r="G94" s="6">
        <v>478.73500000000001</v>
      </c>
      <c r="H94" s="6">
        <v>0</v>
      </c>
      <c r="I94" s="6">
        <v>0</v>
      </c>
      <c r="J94" s="20"/>
      <c r="K94" s="19"/>
      <c r="L94" s="19"/>
      <c r="M94" s="19"/>
      <c r="N94" s="19"/>
      <c r="O94" s="19"/>
      <c r="P94" s="19"/>
    </row>
    <row r="95" spans="1:16" x14ac:dyDescent="0.25">
      <c r="A95" s="9" t="s">
        <v>111</v>
      </c>
      <c r="B95" s="5"/>
      <c r="C95" s="6">
        <v>0</v>
      </c>
      <c r="D95" s="13">
        <f>[1]ФП2023!E95</f>
        <v>440</v>
      </c>
      <c r="E95" s="52">
        <f>F95+G95+H95+I95</f>
        <v>322.17399999999998</v>
      </c>
      <c r="F95" s="6">
        <v>0</v>
      </c>
      <c r="G95" s="6">
        <v>0</v>
      </c>
      <c r="H95" s="6">
        <f>322.174</f>
        <v>322.17399999999998</v>
      </c>
      <c r="I95" s="6">
        <v>0</v>
      </c>
      <c r="J95" s="20"/>
      <c r="K95" s="19"/>
      <c r="L95" s="19"/>
      <c r="M95" s="19"/>
      <c r="N95" s="19"/>
      <c r="O95" s="19"/>
      <c r="P95" s="19"/>
    </row>
    <row r="96" spans="1:16" x14ac:dyDescent="0.25">
      <c r="A96" s="9" t="s">
        <v>171</v>
      </c>
      <c r="B96" s="25"/>
      <c r="C96" s="6">
        <v>0</v>
      </c>
      <c r="D96" s="13">
        <v>0</v>
      </c>
      <c r="E96" s="52">
        <f>F96+G96+H96+I96</f>
        <v>370.24200000000002</v>
      </c>
      <c r="F96" s="47">
        <v>0</v>
      </c>
      <c r="G96" s="47">
        <v>0</v>
      </c>
      <c r="H96" s="47">
        <v>370.24200000000002</v>
      </c>
      <c r="I96" s="47">
        <v>0</v>
      </c>
      <c r="J96" s="20"/>
      <c r="K96" s="19"/>
      <c r="L96" s="19"/>
      <c r="M96" s="19"/>
      <c r="N96" s="19"/>
      <c r="O96" s="19"/>
      <c r="P96" s="19"/>
    </row>
    <row r="97" spans="1:23" ht="27" customHeight="1" x14ac:dyDescent="0.25">
      <c r="A97" s="33" t="s">
        <v>112</v>
      </c>
      <c r="B97" s="25"/>
      <c r="C97" s="34">
        <f>[1]ФП2022!F86</f>
        <v>1331.49956</v>
      </c>
      <c r="D97" s="13">
        <f>[1]ФП2023!E96</f>
        <v>5841.11</v>
      </c>
      <c r="E97" s="56">
        <f>F97+G97+H97+I97</f>
        <v>4502.0529999999999</v>
      </c>
      <c r="F97" s="34">
        <v>1494.52</v>
      </c>
      <c r="G97" s="107">
        <f>482.466+3.265</f>
        <v>485.73099999999999</v>
      </c>
      <c r="H97" s="107">
        <f>362.315+7.777+94.187</f>
        <v>464.279</v>
      </c>
      <c r="I97" s="107">
        <f>339.215+4.495+1713.813</f>
        <v>2057.5230000000001</v>
      </c>
      <c r="J97" s="20"/>
      <c r="K97" s="19"/>
      <c r="L97" s="19"/>
      <c r="M97" s="19"/>
      <c r="N97" s="19"/>
      <c r="O97" s="19"/>
      <c r="P97" s="19"/>
    </row>
    <row r="98" spans="1:23" ht="36" customHeight="1" x14ac:dyDescent="0.25">
      <c r="A98" s="5" t="s">
        <v>61</v>
      </c>
      <c r="B98" s="25"/>
      <c r="C98" s="6"/>
      <c r="D98" s="13">
        <f>[1]ФП2023!E97</f>
        <v>0</v>
      </c>
      <c r="E98" s="52"/>
      <c r="F98" s="6"/>
      <c r="G98" s="106"/>
      <c r="H98" s="106"/>
      <c r="I98" s="106"/>
      <c r="J98" s="20"/>
      <c r="K98" s="19"/>
      <c r="L98" s="19"/>
      <c r="M98" s="19"/>
      <c r="N98" s="19"/>
      <c r="O98" s="19"/>
      <c r="P98" s="19"/>
    </row>
    <row r="99" spans="1:23" ht="19.5" customHeight="1" x14ac:dyDescent="0.25">
      <c r="A99" s="18" t="s">
        <v>113</v>
      </c>
      <c r="B99" s="25"/>
      <c r="C99" s="6">
        <f>[1]ФП2022!F89</f>
        <v>210.142</v>
      </c>
      <c r="D99" s="13">
        <f>[1]ФП2023!E98</f>
        <v>0</v>
      </c>
      <c r="E99" s="51">
        <f>F99+G99+H99+I99</f>
        <v>4960</v>
      </c>
      <c r="F99" s="7">
        <v>0</v>
      </c>
      <c r="G99" s="105">
        <v>0</v>
      </c>
      <c r="H99" s="105">
        <v>4960</v>
      </c>
      <c r="I99" s="105">
        <v>0</v>
      </c>
      <c r="J99" s="20"/>
      <c r="K99" s="19"/>
      <c r="L99" s="19"/>
      <c r="M99" s="19"/>
      <c r="N99" s="19"/>
      <c r="O99" s="19"/>
      <c r="P99" s="19"/>
    </row>
    <row r="100" spans="1:23" ht="81.75" customHeight="1" x14ac:dyDescent="0.25">
      <c r="A100" s="9" t="s">
        <v>63</v>
      </c>
      <c r="B100" s="25"/>
      <c r="C100" s="7">
        <f>[1]ФП2022!F90</f>
        <v>41.142000000000003</v>
      </c>
      <c r="D100" s="13">
        <f>[1]ФП2023!E99</f>
        <v>390.8</v>
      </c>
      <c r="E100" s="51">
        <f>E102</f>
        <v>249.447</v>
      </c>
      <c r="F100" s="7">
        <f>F102</f>
        <v>0</v>
      </c>
      <c r="G100" s="105">
        <f>G102</f>
        <v>169.45</v>
      </c>
      <c r="H100" s="105">
        <f>H102</f>
        <v>79.997</v>
      </c>
      <c r="I100" s="105">
        <f>I102</f>
        <v>0</v>
      </c>
      <c r="J100" s="20"/>
      <c r="K100" s="19"/>
      <c r="L100" s="19"/>
      <c r="M100" s="19"/>
      <c r="N100" s="19"/>
      <c r="O100" s="19"/>
      <c r="P100" s="19"/>
    </row>
    <row r="101" spans="1:23" x14ac:dyDescent="0.25">
      <c r="A101" s="9" t="s">
        <v>114</v>
      </c>
      <c r="B101" s="25"/>
      <c r="C101" s="6"/>
      <c r="D101" s="13">
        <f>[1]ФП2023!E100</f>
        <v>0</v>
      </c>
      <c r="E101" s="52"/>
      <c r="F101" s="6"/>
      <c r="G101" s="106"/>
      <c r="H101" s="106"/>
      <c r="I101" s="106"/>
      <c r="J101" s="20"/>
      <c r="K101" s="19"/>
      <c r="L101" s="19"/>
      <c r="M101" s="19"/>
      <c r="N101" s="19"/>
      <c r="O101" s="19"/>
      <c r="P101" s="19"/>
    </row>
    <row r="102" spans="1:23" ht="15.75" customHeight="1" x14ac:dyDescent="0.25">
      <c r="A102" s="5" t="s">
        <v>62</v>
      </c>
      <c r="B102" s="25"/>
      <c r="C102" s="6">
        <f>[1]ФП2022!F92</f>
        <v>41.142000000000003</v>
      </c>
      <c r="D102" s="13">
        <f>[1]ФП2023!E101</f>
        <v>390.8</v>
      </c>
      <c r="E102" s="51">
        <f>SUM(F102:I102)</f>
        <v>249.447</v>
      </c>
      <c r="F102" s="7">
        <f>F103+F104</f>
        <v>0</v>
      </c>
      <c r="G102" s="105">
        <f>G103+G104</f>
        <v>169.45</v>
      </c>
      <c r="H102" s="105">
        <f>H103+H104</f>
        <v>79.997</v>
      </c>
      <c r="I102" s="105">
        <f>I103+I104</f>
        <v>0</v>
      </c>
      <c r="J102" s="20"/>
      <c r="K102" s="19"/>
      <c r="L102" s="19"/>
      <c r="M102" s="19"/>
      <c r="N102" s="19"/>
      <c r="O102" s="19"/>
      <c r="P102" s="19"/>
      <c r="S102" s="15"/>
      <c r="T102" s="15"/>
      <c r="U102" s="15"/>
      <c r="V102" s="15"/>
      <c r="W102" s="15"/>
    </row>
    <row r="103" spans="1:23" ht="38.25" x14ac:dyDescent="0.25">
      <c r="A103" s="5" t="s">
        <v>115</v>
      </c>
      <c r="B103" s="25"/>
      <c r="C103" s="6">
        <v>0</v>
      </c>
      <c r="D103" s="13">
        <f>[1]ФП2023!E102</f>
        <v>200.79999999999998</v>
      </c>
      <c r="E103" s="52">
        <f>F103+H103+I103+G103</f>
        <v>210.34699999999998</v>
      </c>
      <c r="F103" s="6">
        <v>0</v>
      </c>
      <c r="G103" s="106">
        <v>169.45</v>
      </c>
      <c r="H103" s="106">
        <v>40.896999999999998</v>
      </c>
      <c r="I103" s="106">
        <v>0</v>
      </c>
      <c r="J103" s="20"/>
      <c r="K103" s="19"/>
      <c r="L103" s="19"/>
      <c r="M103" s="19"/>
      <c r="N103" s="19"/>
      <c r="O103" s="19"/>
      <c r="P103" s="19"/>
      <c r="S103" s="15"/>
      <c r="T103" s="15"/>
      <c r="U103" s="15"/>
      <c r="V103" s="15"/>
      <c r="W103" s="15"/>
    </row>
    <row r="104" spans="1:23" ht="33.75" customHeight="1" x14ac:dyDescent="0.25">
      <c r="A104" s="5" t="s">
        <v>116</v>
      </c>
      <c r="B104" s="25"/>
      <c r="C104" s="6">
        <f>[1]ФП2022!F94</f>
        <v>41.142000000000003</v>
      </c>
      <c r="D104" s="13">
        <f>[1]ФП2023!E103</f>
        <v>190</v>
      </c>
      <c r="E104" s="52">
        <f>F104+H104+I104+G104</f>
        <v>39.1</v>
      </c>
      <c r="F104" s="6">
        <v>0</v>
      </c>
      <c r="G104" s="106">
        <v>0</v>
      </c>
      <c r="H104" s="106">
        <v>39.1</v>
      </c>
      <c r="I104" s="106">
        <v>0</v>
      </c>
      <c r="J104" s="20"/>
      <c r="K104" s="19"/>
      <c r="L104" s="19"/>
      <c r="M104" s="19"/>
      <c r="N104" s="19"/>
      <c r="O104" s="19"/>
      <c r="P104" s="19"/>
      <c r="S104" s="15"/>
      <c r="T104" s="15"/>
      <c r="U104" s="15"/>
      <c r="V104" s="15"/>
      <c r="W104" s="15"/>
    </row>
    <row r="105" spans="1:23" ht="60.75" customHeight="1" x14ac:dyDescent="0.25">
      <c r="A105" s="35" t="s">
        <v>117</v>
      </c>
      <c r="B105" s="25"/>
      <c r="C105" s="6">
        <f>[1]ФП2022!F95</f>
        <v>61.679000000000002</v>
      </c>
      <c r="D105" s="13">
        <f>[1]ФП2023!E104</f>
        <v>137.71799999999999</v>
      </c>
      <c r="E105" s="51">
        <f>E106+E113</f>
        <v>27.987000000000002</v>
      </c>
      <c r="F105" s="7">
        <f>F106+F113</f>
        <v>0</v>
      </c>
      <c r="G105" s="105">
        <f>G106+G113</f>
        <v>0</v>
      </c>
      <c r="H105" s="105">
        <f>H106+H113</f>
        <v>27.987000000000002</v>
      </c>
      <c r="I105" s="105">
        <f>I106+I113</f>
        <v>0</v>
      </c>
      <c r="J105" s="20"/>
      <c r="K105" s="19"/>
      <c r="L105" s="19"/>
      <c r="M105" s="19"/>
      <c r="N105" s="19"/>
      <c r="O105" s="19"/>
      <c r="P105" s="19"/>
    </row>
    <row r="106" spans="1:23" ht="15.75" customHeight="1" x14ac:dyDescent="0.25">
      <c r="A106" s="9" t="s">
        <v>60</v>
      </c>
      <c r="B106" s="25"/>
      <c r="C106" s="6">
        <f>[1]ФП2022!F96</f>
        <v>61.679000000000002</v>
      </c>
      <c r="D106" s="13">
        <f>[1]ФП2023!E105</f>
        <v>137.71799999999999</v>
      </c>
      <c r="E106" s="52">
        <f>F106+G106+H106+I106</f>
        <v>27.987000000000002</v>
      </c>
      <c r="F106" s="6">
        <f>F107+F108+F109</f>
        <v>0</v>
      </c>
      <c r="G106" s="106">
        <f>G107+G108+G109</f>
        <v>0</v>
      </c>
      <c r="H106" s="106">
        <f>H107+H108+H109</f>
        <v>27.987000000000002</v>
      </c>
      <c r="I106" s="106">
        <f>I107+I108+I109</f>
        <v>0</v>
      </c>
      <c r="J106" s="20"/>
      <c r="K106" s="19"/>
      <c r="L106" s="19"/>
      <c r="M106" s="19"/>
      <c r="N106" s="19"/>
      <c r="O106" s="19"/>
      <c r="P106" s="19"/>
    </row>
    <row r="107" spans="1:23" x14ac:dyDescent="0.25">
      <c r="A107" s="5" t="s">
        <v>118</v>
      </c>
      <c r="B107" s="25"/>
      <c r="C107" s="6">
        <f>[1]ФП2022!F98</f>
        <v>35.093519999999998</v>
      </c>
      <c r="D107" s="13">
        <f>[1]ФП2023!E106</f>
        <v>50.625</v>
      </c>
      <c r="E107" s="52">
        <f>G107+H107+I107</f>
        <v>14.276999999999999</v>
      </c>
      <c r="F107" s="6">
        <v>0</v>
      </c>
      <c r="G107" s="106">
        <v>0</v>
      </c>
      <c r="H107" s="106">
        <v>14.276999999999999</v>
      </c>
      <c r="I107" s="106">
        <v>0</v>
      </c>
      <c r="J107" s="20"/>
      <c r="K107" s="19"/>
      <c r="L107" s="19"/>
      <c r="M107" s="19"/>
      <c r="N107" s="19"/>
      <c r="O107" s="19"/>
      <c r="P107" s="19"/>
    </row>
    <row r="108" spans="1:23" x14ac:dyDescent="0.25">
      <c r="A108" s="5" t="s">
        <v>119</v>
      </c>
      <c r="B108" s="25"/>
      <c r="C108" s="6">
        <f>[1]ФП2022!F100</f>
        <v>7.7205199999999996</v>
      </c>
      <c r="D108" s="13">
        <f>[1]ФП2023!E107</f>
        <v>11.138</v>
      </c>
      <c r="E108" s="52">
        <f>G108+H108+I108</f>
        <v>3.141</v>
      </c>
      <c r="F108" s="6">
        <v>0</v>
      </c>
      <c r="G108" s="106">
        <v>0</v>
      </c>
      <c r="H108" s="106">
        <v>3.141</v>
      </c>
      <c r="I108" s="106">
        <v>0</v>
      </c>
      <c r="J108" s="20"/>
      <c r="K108" s="19"/>
      <c r="L108" s="19"/>
      <c r="M108" s="19"/>
      <c r="N108" s="19"/>
      <c r="O108" s="19"/>
      <c r="P108" s="19"/>
    </row>
    <row r="109" spans="1:23" x14ac:dyDescent="0.25">
      <c r="A109" s="27" t="s">
        <v>120</v>
      </c>
      <c r="B109" s="25"/>
      <c r="C109" s="6">
        <f>[1]ФП2022!F99</f>
        <v>18.864999999999998</v>
      </c>
      <c r="D109" s="13">
        <f>[1]ФП2023!E108</f>
        <v>75.954999999999998</v>
      </c>
      <c r="E109" s="52">
        <f>G109+H109+I109+F109</f>
        <v>10.569000000000001</v>
      </c>
      <c r="F109" s="6">
        <v>0</v>
      </c>
      <c r="G109" s="106">
        <v>0</v>
      </c>
      <c r="H109" s="106">
        <v>10.569000000000001</v>
      </c>
      <c r="I109" s="106">
        <v>0</v>
      </c>
      <c r="J109" s="20"/>
      <c r="K109" s="19"/>
      <c r="L109" s="19"/>
      <c r="M109" s="19"/>
      <c r="N109" s="19"/>
      <c r="O109" s="19"/>
      <c r="P109" s="19"/>
    </row>
    <row r="110" spans="1:23" ht="76.5" customHeight="1" x14ac:dyDescent="0.25">
      <c r="A110" s="9" t="s">
        <v>68</v>
      </c>
      <c r="B110" s="25"/>
      <c r="C110" s="13"/>
      <c r="D110" s="13">
        <f>[1]ФП2023!E109</f>
        <v>0</v>
      </c>
      <c r="E110" s="52">
        <f>SUM(F110:I110)</f>
        <v>721.5</v>
      </c>
      <c r="F110" s="6">
        <f>F111+F112+F113</f>
        <v>0</v>
      </c>
      <c r="G110" s="106">
        <f t="shared" ref="G110:I110" si="6">G111+G112+G113</f>
        <v>0</v>
      </c>
      <c r="H110" s="106">
        <f t="shared" si="6"/>
        <v>721.5</v>
      </c>
      <c r="I110" s="106">
        <f t="shared" si="6"/>
        <v>0</v>
      </c>
      <c r="J110" s="20"/>
      <c r="K110" s="19"/>
      <c r="L110" s="19"/>
      <c r="M110" s="19"/>
      <c r="N110" s="19"/>
      <c r="O110" s="19"/>
      <c r="P110" s="19"/>
    </row>
    <row r="111" spans="1:23" ht="15" customHeight="1" x14ac:dyDescent="0.25">
      <c r="A111" s="9" t="s">
        <v>60</v>
      </c>
      <c r="B111" s="25"/>
      <c r="C111" s="13"/>
      <c r="D111" s="13">
        <f>[1]ФП2023!E110</f>
        <v>0</v>
      </c>
      <c r="E111" s="52">
        <f t="shared" ref="E111:E112" si="7">SUM(F111:I111)</f>
        <v>721.5</v>
      </c>
      <c r="F111" s="6"/>
      <c r="G111" s="106"/>
      <c r="H111" s="106">
        <v>721.5</v>
      </c>
      <c r="I111" s="106"/>
      <c r="J111" s="20"/>
      <c r="K111" s="19"/>
      <c r="L111" s="19"/>
      <c r="M111" s="19"/>
      <c r="N111" s="19"/>
      <c r="O111" s="19"/>
      <c r="P111" s="19"/>
    </row>
    <row r="112" spans="1:23" ht="15" customHeight="1" x14ac:dyDescent="0.25">
      <c r="A112" s="5" t="s">
        <v>67</v>
      </c>
      <c r="B112" s="36"/>
      <c r="C112" s="13"/>
      <c r="D112" s="13">
        <f>[1]ФП2023!E111</f>
        <v>0</v>
      </c>
      <c r="E112" s="52">
        <f t="shared" si="7"/>
        <v>0</v>
      </c>
      <c r="F112" s="6"/>
      <c r="G112" s="106"/>
      <c r="H112" s="106"/>
      <c r="I112" s="106"/>
      <c r="J112" s="20"/>
      <c r="K112" s="19"/>
      <c r="L112" s="19"/>
      <c r="M112" s="19"/>
      <c r="N112" s="19"/>
      <c r="O112" s="19"/>
      <c r="P112" s="19"/>
    </row>
    <row r="113" spans="1:16" ht="15" customHeight="1" x14ac:dyDescent="0.25">
      <c r="A113" s="5" t="s">
        <v>121</v>
      </c>
      <c r="B113" s="25"/>
      <c r="C113" s="6">
        <v>0</v>
      </c>
      <c r="D113" s="13">
        <f>[1]ФП2023!E112</f>
        <v>0</v>
      </c>
      <c r="E113" s="52">
        <v>0</v>
      </c>
      <c r="F113" s="6">
        <v>0</v>
      </c>
      <c r="G113" s="106">
        <v>0</v>
      </c>
      <c r="H113" s="106">
        <v>0</v>
      </c>
      <c r="I113" s="106">
        <v>0</v>
      </c>
      <c r="J113" s="20"/>
      <c r="K113" s="19"/>
      <c r="L113" s="19"/>
      <c r="M113" s="19"/>
      <c r="N113" s="19"/>
      <c r="O113" s="19"/>
      <c r="P113" s="19"/>
    </row>
    <row r="114" spans="1:16" x14ac:dyDescent="0.25">
      <c r="A114" s="5" t="s">
        <v>122</v>
      </c>
      <c r="B114" s="12" t="s">
        <v>123</v>
      </c>
      <c r="C114" s="6"/>
      <c r="D114" s="13">
        <f>[1]ФП2023!E113</f>
        <v>0</v>
      </c>
      <c r="E114" s="52"/>
      <c r="F114" s="24"/>
      <c r="G114" s="108"/>
      <c r="H114" s="108"/>
      <c r="I114" s="108"/>
      <c r="J114" s="20"/>
      <c r="K114" s="19"/>
      <c r="L114" s="19"/>
      <c r="M114" s="19"/>
      <c r="N114" s="19"/>
      <c r="O114" s="19"/>
      <c r="P114" s="19"/>
    </row>
    <row r="115" spans="1:16" ht="26.25" customHeight="1" x14ac:dyDescent="0.25">
      <c r="A115" s="18" t="s">
        <v>124</v>
      </c>
      <c r="B115" s="12" t="s">
        <v>125</v>
      </c>
      <c r="C115" s="6">
        <f>C78+C77+C63</f>
        <v>27473.038510000002</v>
      </c>
      <c r="D115" s="13">
        <f>[1]ФП2023!E114</f>
        <v>35386.807399999998</v>
      </c>
      <c r="E115" s="51">
        <f>SUM(F115:I115)</f>
        <v>43350.595019999993</v>
      </c>
      <c r="F115" s="7">
        <f>F63+F77+F78+F74</f>
        <v>9561.2129999999997</v>
      </c>
      <c r="G115" s="105">
        <f>G63+G77+G78+G74</f>
        <v>9965.7689999999984</v>
      </c>
      <c r="H115" s="105">
        <f>H63+H77+H78+H74</f>
        <v>14494.503999999999</v>
      </c>
      <c r="I115" s="105">
        <f>I63+I77+I78+I74</f>
        <v>9329.1090199999999</v>
      </c>
      <c r="J115" s="8"/>
    </row>
    <row r="116" spans="1:16" ht="24" customHeight="1" x14ac:dyDescent="0.25">
      <c r="A116" s="37" t="s">
        <v>126</v>
      </c>
      <c r="B116" s="12" t="s">
        <v>127</v>
      </c>
      <c r="C116" s="6">
        <f>[1]ФП2022!F103</f>
        <v>14.23298000000068</v>
      </c>
      <c r="D116" s="38">
        <f>D61-D115</f>
        <v>9.4046000000089407</v>
      </c>
      <c r="E116" s="51">
        <f>F116+G116+H116+I116</f>
        <v>12.191980000001422</v>
      </c>
      <c r="F116" s="7">
        <f>F61-F115</f>
        <v>2.7240000000001601</v>
      </c>
      <c r="G116" s="7">
        <f>G61-G115</f>
        <v>3.4240000000027067</v>
      </c>
      <c r="H116" s="7">
        <f>H61-H115</f>
        <v>3.6379999999990105</v>
      </c>
      <c r="I116" s="7">
        <f>I61-I115</f>
        <v>2.4059799999995448</v>
      </c>
      <c r="J116" s="20"/>
      <c r="K116" s="15"/>
    </row>
    <row r="117" spans="1:16" ht="12.75" customHeight="1" x14ac:dyDescent="0.25">
      <c r="A117" s="23" t="s">
        <v>128</v>
      </c>
      <c r="B117" s="94" t="s">
        <v>129</v>
      </c>
      <c r="C117" s="95"/>
      <c r="D117" s="96"/>
      <c r="E117" s="99"/>
      <c r="F117" s="100"/>
      <c r="G117" s="100"/>
      <c r="H117" s="100"/>
      <c r="I117" s="100"/>
      <c r="J117" s="8"/>
      <c r="K117" s="15"/>
      <c r="L117" s="15"/>
      <c r="M117" s="15"/>
      <c r="N117" s="15"/>
      <c r="O117" s="15"/>
    </row>
    <row r="118" spans="1:16" ht="17.25" customHeight="1" x14ac:dyDescent="0.25">
      <c r="A118" s="5" t="s">
        <v>130</v>
      </c>
      <c r="B118" s="94"/>
      <c r="C118" s="95"/>
      <c r="D118" s="97"/>
      <c r="E118" s="99"/>
      <c r="F118" s="100"/>
      <c r="G118" s="100"/>
      <c r="H118" s="100"/>
      <c r="I118" s="100"/>
      <c r="J118" s="8"/>
      <c r="K118" s="15"/>
      <c r="L118" s="15"/>
      <c r="M118" s="15"/>
      <c r="N118" s="15"/>
      <c r="O118" s="15"/>
    </row>
    <row r="119" spans="1:16" x14ac:dyDescent="0.25">
      <c r="A119" s="5" t="s">
        <v>131</v>
      </c>
      <c r="B119" s="94"/>
      <c r="C119" s="95"/>
      <c r="D119" s="98"/>
      <c r="E119" s="99"/>
      <c r="F119" s="100"/>
      <c r="G119" s="100"/>
      <c r="H119" s="100"/>
      <c r="I119" s="100"/>
      <c r="J119" s="8"/>
    </row>
    <row r="120" spans="1:16" ht="25.5" x14ac:dyDescent="0.25">
      <c r="A120" s="25" t="s">
        <v>132</v>
      </c>
      <c r="B120" s="94" t="s">
        <v>133</v>
      </c>
      <c r="C120" s="95"/>
      <c r="D120" s="96"/>
      <c r="E120" s="99"/>
      <c r="F120" s="100"/>
      <c r="G120" s="100"/>
      <c r="H120" s="100"/>
      <c r="I120" s="100"/>
      <c r="J120" s="8"/>
    </row>
    <row r="121" spans="1:16" x14ac:dyDescent="0.25">
      <c r="A121" s="5" t="s">
        <v>130</v>
      </c>
      <c r="B121" s="94"/>
      <c r="C121" s="95"/>
      <c r="D121" s="97"/>
      <c r="E121" s="99"/>
      <c r="F121" s="100"/>
      <c r="G121" s="100"/>
      <c r="H121" s="100"/>
      <c r="I121" s="100"/>
      <c r="J121" s="8"/>
      <c r="K121" s="15"/>
      <c r="L121" s="15"/>
      <c r="M121" s="15"/>
      <c r="N121" s="15"/>
      <c r="O121" s="15"/>
    </row>
    <row r="122" spans="1:16" x14ac:dyDescent="0.25">
      <c r="A122" s="5" t="s">
        <v>131</v>
      </c>
      <c r="B122" s="94"/>
      <c r="C122" s="95"/>
      <c r="D122" s="98"/>
      <c r="E122" s="99"/>
      <c r="F122" s="100"/>
      <c r="G122" s="100"/>
      <c r="H122" s="100"/>
      <c r="I122" s="100"/>
      <c r="J122" s="8"/>
    </row>
    <row r="123" spans="1:16" ht="45.75" customHeight="1" x14ac:dyDescent="0.25">
      <c r="A123" s="23" t="s">
        <v>134</v>
      </c>
      <c r="B123" s="94" t="s">
        <v>135</v>
      </c>
      <c r="C123" s="6"/>
      <c r="D123" s="38"/>
      <c r="E123" s="51"/>
      <c r="F123" s="6"/>
      <c r="G123" s="6"/>
      <c r="H123" s="6"/>
      <c r="I123" s="6"/>
      <c r="J123" s="8"/>
    </row>
    <row r="124" spans="1:16" x14ac:dyDescent="0.25">
      <c r="A124" s="5" t="s">
        <v>130</v>
      </c>
      <c r="B124" s="94"/>
      <c r="C124" s="6">
        <f>C116</f>
        <v>14.23298000000068</v>
      </c>
      <c r="D124" s="6">
        <f>[1]ФП2023!E123</f>
        <v>9.4046000000007552</v>
      </c>
      <c r="E124" s="52">
        <f>E116</f>
        <v>12.191980000001422</v>
      </c>
      <c r="F124" s="6">
        <f>F116</f>
        <v>2.7240000000001601</v>
      </c>
      <c r="G124" s="6">
        <f>G116</f>
        <v>3.4240000000027067</v>
      </c>
      <c r="H124" s="6">
        <f>H116</f>
        <v>3.6379999999990105</v>
      </c>
      <c r="I124" s="6">
        <f>I116</f>
        <v>2.4059799999995448</v>
      </c>
      <c r="J124" s="8"/>
    </row>
    <row r="125" spans="1:16" x14ac:dyDescent="0.25">
      <c r="A125" s="5" t="s">
        <v>131</v>
      </c>
      <c r="B125" s="94"/>
      <c r="C125" s="6">
        <v>0</v>
      </c>
      <c r="D125" s="38">
        <v>0</v>
      </c>
      <c r="E125" s="51">
        <f>F125+G125+H125+I125</f>
        <v>0</v>
      </c>
      <c r="F125" s="6">
        <v>0</v>
      </c>
      <c r="G125" s="6">
        <v>0</v>
      </c>
      <c r="H125" s="6">
        <v>0</v>
      </c>
      <c r="I125" s="6">
        <v>0</v>
      </c>
      <c r="J125" s="8"/>
    </row>
    <row r="126" spans="1:16" ht="25.5" x14ac:dyDescent="0.25">
      <c r="A126" s="25" t="s">
        <v>136</v>
      </c>
      <c r="B126" s="12" t="s">
        <v>137</v>
      </c>
      <c r="C126" s="6">
        <f>[1]ФП2022!F107</f>
        <v>2.6</v>
      </c>
      <c r="D126" s="6">
        <f>D124*18%</f>
        <v>1.6928280000001359</v>
      </c>
      <c r="E126" s="51">
        <f>E124-E127</f>
        <v>2.1945564000002555</v>
      </c>
      <c r="F126" s="7">
        <f>F124*0.18</f>
        <v>0.49032000000002879</v>
      </c>
      <c r="G126" s="7">
        <f>G124*0.18</f>
        <v>0.61632000000048714</v>
      </c>
      <c r="H126" s="7">
        <f>H124*0.18</f>
        <v>0.6548399999998219</v>
      </c>
      <c r="I126" s="7">
        <f>I124*0.18</f>
        <v>0.43307639999991804</v>
      </c>
      <c r="J126" s="8"/>
    </row>
    <row r="127" spans="1:16" x14ac:dyDescent="0.25">
      <c r="A127" s="37" t="s">
        <v>138</v>
      </c>
      <c r="B127" s="94" t="s">
        <v>139</v>
      </c>
      <c r="C127" s="87">
        <f>[1]ФП2022!F108</f>
        <v>11.6</v>
      </c>
      <c r="D127" s="96">
        <v>7.7119999999999997</v>
      </c>
      <c r="E127" s="88">
        <f>SUM(F127:I128)</f>
        <v>9.9974236000011665</v>
      </c>
      <c r="F127" s="90">
        <f>F124-F126</f>
        <v>2.2336800000001311</v>
      </c>
      <c r="G127" s="90">
        <f>G124-G126</f>
        <v>2.8076800000022195</v>
      </c>
      <c r="H127" s="90">
        <f>H124-H126</f>
        <v>2.9831599999991885</v>
      </c>
      <c r="I127" s="90">
        <f>I124-I126</f>
        <v>1.9729035999996267</v>
      </c>
      <c r="J127" s="8"/>
    </row>
    <row r="128" spans="1:16" ht="15.75" customHeight="1" x14ac:dyDescent="0.25">
      <c r="A128" s="39" t="s">
        <v>140</v>
      </c>
      <c r="B128" s="94"/>
      <c r="C128" s="87"/>
      <c r="D128" s="98"/>
      <c r="E128" s="88"/>
      <c r="F128" s="90"/>
      <c r="G128" s="90"/>
      <c r="H128" s="90"/>
      <c r="I128" s="90"/>
      <c r="J128" s="8"/>
    </row>
    <row r="129" spans="1:15" x14ac:dyDescent="0.25">
      <c r="A129" s="36" t="s">
        <v>141</v>
      </c>
      <c r="B129" s="12" t="s">
        <v>142</v>
      </c>
      <c r="C129" s="6">
        <f>C127</f>
        <v>11.6</v>
      </c>
      <c r="D129" s="38">
        <v>7.7119999999999997</v>
      </c>
      <c r="E129" s="51">
        <f>E127</f>
        <v>9.9974236000011665</v>
      </c>
      <c r="F129" s="7">
        <f>F127</f>
        <v>2.2336800000001311</v>
      </c>
      <c r="G129" s="7">
        <f>G127</f>
        <v>2.8076800000022195</v>
      </c>
      <c r="H129" s="7">
        <f>H127</f>
        <v>2.9831599999991885</v>
      </c>
      <c r="I129" s="7">
        <f>I127</f>
        <v>1.9729035999996267</v>
      </c>
      <c r="J129" s="8"/>
    </row>
    <row r="130" spans="1:15" x14ac:dyDescent="0.25">
      <c r="A130" s="5" t="s">
        <v>131</v>
      </c>
      <c r="B130" s="12" t="s">
        <v>143</v>
      </c>
      <c r="C130" s="4"/>
      <c r="D130" s="40"/>
      <c r="E130" s="58"/>
      <c r="F130" s="41"/>
      <c r="G130" s="41"/>
      <c r="H130" s="41"/>
      <c r="I130" s="41"/>
      <c r="J130" s="8"/>
    </row>
    <row r="131" spans="1:15" ht="15" customHeight="1" x14ac:dyDescent="0.25">
      <c r="A131" s="71" t="s">
        <v>144</v>
      </c>
      <c r="B131" s="71"/>
      <c r="C131" s="71"/>
      <c r="D131" s="71"/>
      <c r="E131" s="71"/>
      <c r="F131" s="71"/>
      <c r="G131" s="71"/>
      <c r="H131" s="71"/>
      <c r="I131" s="71"/>
      <c r="J131" s="8"/>
    </row>
    <row r="132" spans="1:15" ht="20.25" customHeight="1" x14ac:dyDescent="0.25">
      <c r="A132" s="5" t="s">
        <v>145</v>
      </c>
      <c r="B132" s="12" t="s">
        <v>146</v>
      </c>
      <c r="C132" s="4"/>
      <c r="D132" s="4"/>
      <c r="E132" s="58"/>
      <c r="F132" s="42"/>
      <c r="G132" s="42"/>
      <c r="H132" s="42"/>
      <c r="I132" s="42"/>
      <c r="J132" s="8"/>
    </row>
    <row r="133" spans="1:15" ht="25.5" x14ac:dyDescent="0.25">
      <c r="A133" s="13" t="s">
        <v>147</v>
      </c>
      <c r="B133" s="6" t="s">
        <v>148</v>
      </c>
      <c r="C133" s="6">
        <f>[1]ФП2022!F113</f>
        <v>2.2200000000000002</v>
      </c>
      <c r="D133" s="6">
        <f>[1]ФП2023!E132</f>
        <v>1.4652366800001178</v>
      </c>
      <c r="E133" s="51">
        <f>SUM(F133:I133)</f>
        <v>1.8995104840002215</v>
      </c>
      <c r="F133" s="6">
        <f>(F127-F140)*0.2</f>
        <v>0.42439920000002496</v>
      </c>
      <c r="G133" s="6">
        <f>(G127-G140)*0.2</f>
        <v>0.53345920000042168</v>
      </c>
      <c r="H133" s="6">
        <f>(H127-H140)*0.2</f>
        <v>0.56680039999984577</v>
      </c>
      <c r="I133" s="6">
        <f>(I127-I140)*0.2</f>
        <v>0.37485168399992913</v>
      </c>
      <c r="J133" s="8"/>
    </row>
    <row r="134" spans="1:15" ht="25.5" customHeight="1" x14ac:dyDescent="0.25">
      <c r="A134" s="13" t="s">
        <v>149</v>
      </c>
      <c r="B134" s="6" t="s">
        <v>150</v>
      </c>
      <c r="C134" s="6">
        <f>[1]ФП2022!F114</f>
        <v>8.8800000000000008</v>
      </c>
      <c r="D134" s="6">
        <f>[1]ФП2023!E133</f>
        <v>5.860946720000471</v>
      </c>
      <c r="E134" s="51">
        <f>SUM(F134:I134)</f>
        <v>7.598041936000886</v>
      </c>
      <c r="F134" s="6">
        <f>(F127-F140)*0.8</f>
        <v>1.6975968000000998</v>
      </c>
      <c r="G134" s="6">
        <f>(G127-G140)*0.8</f>
        <v>2.1338368000016867</v>
      </c>
      <c r="H134" s="6">
        <f>(H127-H140)*0.8</f>
        <v>2.2672015999993831</v>
      </c>
      <c r="I134" s="6">
        <f>(I127-I140)*0.8</f>
        <v>1.4994067359997165</v>
      </c>
      <c r="J134" s="8"/>
    </row>
    <row r="135" spans="1:15" ht="43.5" customHeight="1" x14ac:dyDescent="0.25">
      <c r="A135" s="24" t="s">
        <v>1</v>
      </c>
      <c r="B135" s="6" t="s">
        <v>151</v>
      </c>
      <c r="C135" s="6"/>
      <c r="D135" s="6"/>
      <c r="E135" s="57"/>
      <c r="F135" s="24"/>
      <c r="G135" s="24"/>
      <c r="H135" s="24"/>
      <c r="I135" s="24"/>
    </row>
    <row r="136" spans="1:15" ht="15.75" customHeight="1" x14ac:dyDescent="0.25">
      <c r="A136" s="90" t="s">
        <v>152</v>
      </c>
      <c r="B136" s="90"/>
      <c r="C136" s="90"/>
      <c r="D136" s="90"/>
      <c r="E136" s="90"/>
      <c r="F136" s="90"/>
      <c r="G136" s="90"/>
      <c r="H136" s="90"/>
      <c r="I136" s="90"/>
    </row>
    <row r="137" spans="1:15" ht="16.5" customHeight="1" x14ac:dyDescent="0.25">
      <c r="A137" s="24" t="s">
        <v>153</v>
      </c>
      <c r="B137" s="6" t="s">
        <v>154</v>
      </c>
      <c r="C137" s="6"/>
      <c r="D137" s="6"/>
      <c r="E137" s="57"/>
      <c r="F137" s="7"/>
      <c r="G137" s="7"/>
      <c r="H137" s="7"/>
      <c r="I137" s="7"/>
      <c r="K137" s="15"/>
      <c r="L137" s="15"/>
      <c r="M137" s="15"/>
      <c r="N137" s="15"/>
      <c r="O137" s="15"/>
    </row>
    <row r="138" spans="1:15" ht="16.5" customHeight="1" x14ac:dyDescent="0.25">
      <c r="A138" s="24" t="s">
        <v>155</v>
      </c>
      <c r="B138" s="6" t="s">
        <v>156</v>
      </c>
      <c r="C138" s="6"/>
      <c r="D138" s="6"/>
      <c r="E138" s="57"/>
      <c r="F138" s="43"/>
      <c r="G138" s="43"/>
      <c r="H138" s="43"/>
      <c r="I138" s="43"/>
    </row>
    <row r="139" spans="1:15" ht="24.75" customHeight="1" x14ac:dyDescent="0.25">
      <c r="A139" s="24" t="s">
        <v>157</v>
      </c>
      <c r="B139" s="6" t="s">
        <v>158</v>
      </c>
      <c r="C139" s="43"/>
      <c r="D139" s="43"/>
      <c r="E139" s="57"/>
      <c r="F139" s="43"/>
      <c r="G139" s="43"/>
      <c r="H139" s="43"/>
      <c r="I139" s="43"/>
      <c r="K139" s="15"/>
      <c r="L139" s="15"/>
      <c r="M139" s="15"/>
      <c r="N139" s="15"/>
      <c r="O139" s="15"/>
    </row>
    <row r="140" spans="1:15" x14ac:dyDescent="0.25">
      <c r="A140" s="13" t="s">
        <v>159</v>
      </c>
      <c r="B140" s="6" t="s">
        <v>160</v>
      </c>
      <c r="C140" s="6">
        <f>C127*0.05</f>
        <v>0.57999999999999996</v>
      </c>
      <c r="D140" s="6">
        <f>D127*0.05</f>
        <v>0.3856</v>
      </c>
      <c r="E140" s="51">
        <f>E129*5%</f>
        <v>0.49987118000005837</v>
      </c>
      <c r="F140" s="7">
        <f>F127*0.05</f>
        <v>0.11168400000000656</v>
      </c>
      <c r="G140" s="7">
        <f>G127*0.05</f>
        <v>0.14038400000011098</v>
      </c>
      <c r="H140" s="7">
        <f>H127*0.05</f>
        <v>0.14915799999995943</v>
      </c>
      <c r="I140" s="7">
        <f>I127*0.05</f>
        <v>9.8645179999981347E-2</v>
      </c>
    </row>
    <row r="141" spans="1:15" ht="14.45" customHeight="1" x14ac:dyDescent="0.25">
      <c r="A141" s="5" t="s">
        <v>161</v>
      </c>
      <c r="B141" s="12" t="s">
        <v>162</v>
      </c>
      <c r="C141" s="4"/>
      <c r="D141" s="4"/>
      <c r="E141" s="58"/>
      <c r="F141" s="41"/>
      <c r="G141" s="41"/>
      <c r="H141" s="41"/>
      <c r="I141" s="41"/>
    </row>
    <row r="142" spans="1:15" ht="12.6" hidden="1" customHeight="1" x14ac:dyDescent="0.25">
      <c r="A142" s="101"/>
      <c r="B142" s="101"/>
      <c r="C142" s="101"/>
      <c r="D142" s="101"/>
      <c r="E142" s="101"/>
      <c r="F142" s="101"/>
      <c r="G142" s="101"/>
      <c r="H142" s="101"/>
      <c r="I142" s="101"/>
      <c r="K142" s="15"/>
      <c r="L142" s="15"/>
      <c r="M142" s="15"/>
      <c r="N142" s="15"/>
      <c r="O142" s="15"/>
    </row>
    <row r="143" spans="1:15" ht="16.149999999999999" hidden="1" customHeight="1" x14ac:dyDescent="0.25">
      <c r="A143" s="101"/>
      <c r="B143" s="101"/>
      <c r="C143" s="101"/>
      <c r="D143" s="101"/>
      <c r="E143" s="101"/>
      <c r="F143" s="101"/>
      <c r="G143" s="101"/>
      <c r="H143" s="101"/>
      <c r="I143" s="101"/>
    </row>
    <row r="144" spans="1:15" ht="15.75" customHeight="1" x14ac:dyDescent="0.25">
      <c r="A144" s="104"/>
      <c r="B144" s="104"/>
      <c r="C144" s="104"/>
      <c r="D144" s="104"/>
      <c r="E144" s="104"/>
      <c r="F144" s="104"/>
      <c r="G144" s="104"/>
      <c r="H144" s="104"/>
      <c r="I144" s="104"/>
    </row>
    <row r="145" spans="1:15" ht="30" x14ac:dyDescent="0.25">
      <c r="A145" s="44" t="s">
        <v>163</v>
      </c>
      <c r="B145" s="45"/>
      <c r="C145" s="103" t="s">
        <v>164</v>
      </c>
      <c r="D145" s="103"/>
      <c r="E145" s="103"/>
      <c r="F145" s="103"/>
      <c r="G145" s="103"/>
      <c r="H145" s="103"/>
      <c r="I145" s="103"/>
    </row>
    <row r="146" spans="1:15" ht="15" customHeight="1" x14ac:dyDescent="0.25">
      <c r="G146" s="102" t="s">
        <v>165</v>
      </c>
      <c r="H146" s="102"/>
      <c r="I146" s="102"/>
    </row>
    <row r="147" spans="1:15" ht="0.6" customHeight="1" x14ac:dyDescent="0.25">
      <c r="G147" s="46"/>
      <c r="H147" s="46"/>
      <c r="I147" s="46"/>
    </row>
    <row r="148" spans="1:15" hidden="1" x14ac:dyDescent="0.25">
      <c r="A148" s="45" t="s">
        <v>166</v>
      </c>
      <c r="B148" s="45"/>
      <c r="C148" s="103" t="s">
        <v>167</v>
      </c>
      <c r="D148" s="103"/>
      <c r="E148" s="103"/>
      <c r="F148" s="103"/>
      <c r="G148" s="103"/>
      <c r="H148" s="103"/>
      <c r="I148" s="103"/>
      <c r="K148" s="15"/>
      <c r="L148" s="15"/>
      <c r="M148" s="15"/>
      <c r="N148" s="15"/>
      <c r="O148" s="15"/>
    </row>
    <row r="149" spans="1:15" hidden="1" x14ac:dyDescent="0.25">
      <c r="G149" s="102" t="s">
        <v>165</v>
      </c>
      <c r="H149" s="102"/>
      <c r="I149" s="102"/>
    </row>
    <row r="150" spans="1:15" hidden="1" x14ac:dyDescent="0.25"/>
    <row r="151" spans="1:15" hidden="1" x14ac:dyDescent="0.25">
      <c r="A151" s="45" t="s">
        <v>168</v>
      </c>
      <c r="B151" s="45"/>
      <c r="C151" s="103" t="s">
        <v>169</v>
      </c>
      <c r="D151" s="103"/>
      <c r="E151" s="103"/>
      <c r="F151" s="103"/>
      <c r="G151" s="103"/>
      <c r="H151" s="103"/>
      <c r="I151" s="103"/>
    </row>
    <row r="152" spans="1:15" hidden="1" x14ac:dyDescent="0.25">
      <c r="G152" s="102" t="s">
        <v>165</v>
      </c>
      <c r="H152" s="102"/>
      <c r="I152" s="102"/>
    </row>
    <row r="153" spans="1:15" hidden="1" x14ac:dyDescent="0.25"/>
  </sheetData>
  <mergeCells count="122">
    <mergeCell ref="G149:I149"/>
    <mergeCell ref="C151:F151"/>
    <mergeCell ref="G151:I151"/>
    <mergeCell ref="G152:I152"/>
    <mergeCell ref="A144:I144"/>
    <mergeCell ref="C145:F145"/>
    <mergeCell ref="G145:I145"/>
    <mergeCell ref="G146:I146"/>
    <mergeCell ref="C148:F148"/>
    <mergeCell ref="G148:I148"/>
    <mergeCell ref="A131:I131"/>
    <mergeCell ref="A136:I136"/>
    <mergeCell ref="A142:I143"/>
    <mergeCell ref="B123:B125"/>
    <mergeCell ref="B127:B128"/>
    <mergeCell ref="C127:C128"/>
    <mergeCell ref="D127:D128"/>
    <mergeCell ref="E127:E128"/>
    <mergeCell ref="F127:F128"/>
    <mergeCell ref="B120:B122"/>
    <mergeCell ref="C120:C122"/>
    <mergeCell ref="D120:D122"/>
    <mergeCell ref="E120:E122"/>
    <mergeCell ref="F120:F122"/>
    <mergeCell ref="G120:G122"/>
    <mergeCell ref="H120:H122"/>
    <mergeCell ref="I120:I122"/>
    <mergeCell ref="G127:G128"/>
    <mergeCell ref="H127:H128"/>
    <mergeCell ref="I127:I128"/>
    <mergeCell ref="I70:I71"/>
    <mergeCell ref="B74:B76"/>
    <mergeCell ref="B117:B119"/>
    <mergeCell ref="C117:C119"/>
    <mergeCell ref="D117:D119"/>
    <mergeCell ref="E117:E119"/>
    <mergeCell ref="F117:F119"/>
    <mergeCell ref="G117:G119"/>
    <mergeCell ref="H117:H119"/>
    <mergeCell ref="I117:I119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ekose</dc:creator>
  <cp:lastModifiedBy>User</cp:lastModifiedBy>
  <cp:lastPrinted>2024-08-15T09:59:25Z</cp:lastPrinted>
  <dcterms:created xsi:type="dcterms:W3CDTF">2015-06-05T18:19:34Z</dcterms:created>
  <dcterms:modified xsi:type="dcterms:W3CDTF">2024-08-19T09:06:40Z</dcterms:modified>
</cp:coreProperties>
</file>